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Anime\"/>
    </mc:Choice>
  </mc:AlternateContent>
  <xr:revisionPtr revIDLastSave="0" documentId="13_ncr:1_{FC4732E2-6EE1-409C-8F6A-B7502365A489}" xr6:coauthVersionLast="47" xr6:coauthVersionMax="47" xr10:uidLastSave="{00000000-0000-0000-0000-000000000000}"/>
  <bookViews>
    <workbookView xWindow="8190" yWindow="10890" windowWidth="25620" windowHeight="16575" xr2:uid="{046D6303-7B99-4583-B0FC-DB2AF69760B1}"/>
  </bookViews>
  <sheets>
    <sheet name="視聴中作品" sheetId="1" r:id="rId1"/>
    <sheet name="視聴済作品" sheetId="2" r:id="rId2"/>
    <sheet name="統計" sheetId="3" r:id="rId3"/>
    <sheet name="メモ" sheetId="4" r:id="rId4"/>
  </sheets>
  <definedNames>
    <definedName name="_xlnm._FilterDatabase" localSheetId="1" hidden="1">視聴済作品!$A$1:$Z$716</definedName>
    <definedName name="_xlnm._FilterDatabase" localSheetId="0" hidden="1">視聴中作品!$A$7:$O$9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4" i="1" l="1"/>
  <c r="Z34" i="1" s="1"/>
  <c r="X33" i="1"/>
  <c r="X32" i="1"/>
  <c r="X350" i="2"/>
  <c r="X653" i="2"/>
  <c r="X570" i="2"/>
  <c r="X256" i="2"/>
  <c r="X452" i="2"/>
  <c r="X219" i="2"/>
  <c r="X220" i="2"/>
  <c r="X432" i="2"/>
  <c r="X181" i="2"/>
  <c r="X31" i="1"/>
  <c r="C13" i="3"/>
  <c r="X130" i="2"/>
  <c r="X131" i="2"/>
  <c r="X434" i="2"/>
  <c r="X713" i="2"/>
  <c r="X539" i="2"/>
  <c r="X612" i="2"/>
  <c r="X523" i="2"/>
  <c r="X688" i="2"/>
  <c r="X148" i="2"/>
  <c r="X205" i="2"/>
  <c r="X206" i="2"/>
  <c r="X207" i="2"/>
  <c r="X298" i="2"/>
  <c r="X547" i="2"/>
  <c r="X30" i="1"/>
  <c r="X35" i="1"/>
  <c r="Z35" i="1" s="1"/>
  <c r="Y35" i="1"/>
  <c r="C12" i="3"/>
  <c r="X29" i="1"/>
  <c r="X565" i="2"/>
  <c r="X654" i="2"/>
  <c r="X617" i="2"/>
  <c r="X704" i="2"/>
  <c r="X118" i="2"/>
  <c r="X157" i="2"/>
  <c r="X156" i="2"/>
  <c r="X374" i="2"/>
  <c r="X358" i="2"/>
  <c r="X316" i="2"/>
  <c r="X89" i="2"/>
  <c r="X162" i="2"/>
  <c r="X689" i="2"/>
  <c r="X255" i="2"/>
  <c r="X656" i="2"/>
  <c r="X345" i="2"/>
  <c r="B17" i="3"/>
  <c r="X657" i="2"/>
  <c r="X393" i="2"/>
  <c r="X471" i="2"/>
  <c r="X214" i="2"/>
  <c r="X286" i="2"/>
  <c r="X404" i="2"/>
  <c r="X354" i="2"/>
  <c r="X470" i="2"/>
  <c r="X88" i="2"/>
  <c r="X475" i="2"/>
  <c r="X69" i="2"/>
  <c r="X210" i="2"/>
  <c r="X410" i="2"/>
  <c r="X424" i="2"/>
  <c r="C11" i="3"/>
  <c r="X524" i="2"/>
  <c r="X119" i="2"/>
  <c r="X299" i="2"/>
  <c r="X641" i="2"/>
  <c r="X171" i="2"/>
  <c r="X518" i="2"/>
  <c r="X409" i="2"/>
  <c r="X532" i="2"/>
  <c r="X384" i="2"/>
  <c r="X123" i="2"/>
  <c r="C10" i="3"/>
  <c r="X649" i="2"/>
  <c r="X97" i="2"/>
  <c r="X513" i="2"/>
  <c r="X293" i="2"/>
  <c r="X348" i="2"/>
  <c r="X243" i="2"/>
  <c r="X638" i="2"/>
  <c r="X463" i="2"/>
  <c r="X297" i="2"/>
  <c r="X296" i="2"/>
  <c r="X92" i="2"/>
  <c r="X572" i="2"/>
  <c r="X138" i="2"/>
  <c r="X57" i="2"/>
  <c r="X693" i="2"/>
  <c r="X499" i="2"/>
  <c r="X552" i="2"/>
  <c r="X294" i="2"/>
  <c r="X522" i="2"/>
  <c r="X72" i="2"/>
  <c r="X93" i="2"/>
  <c r="X645" i="2"/>
  <c r="X477" i="2"/>
  <c r="X140" i="2"/>
  <c r="X650" i="2"/>
  <c r="X663" i="2"/>
  <c r="X155" i="2"/>
  <c r="X560" i="2"/>
  <c r="X594" i="2"/>
  <c r="X438" i="2"/>
  <c r="X300" i="2"/>
  <c r="X399" i="2"/>
  <c r="X480" i="2"/>
  <c r="X113" i="2"/>
  <c r="C9" i="3"/>
  <c r="B3" i="3"/>
  <c r="F5" i="3" s="1"/>
  <c r="X679" i="2"/>
  <c r="X490" i="2"/>
  <c r="X487" i="2"/>
  <c r="X417" i="2"/>
  <c r="X168" i="2"/>
  <c r="X540" i="2"/>
  <c r="X678" i="2"/>
  <c r="X420" i="2"/>
  <c r="X433" i="2"/>
  <c r="X634" i="2"/>
  <c r="X478" i="2"/>
  <c r="X476" i="2"/>
  <c r="X575" i="2"/>
  <c r="X530" i="2"/>
  <c r="X676" i="2"/>
  <c r="X321" i="2"/>
  <c r="X413" i="2"/>
  <c r="X437" i="2"/>
  <c r="X690" i="2"/>
  <c r="X366" i="2"/>
  <c r="X600" i="2"/>
  <c r="X106" i="2"/>
  <c r="C8" i="3"/>
  <c r="X500" i="2" l="1"/>
  <c r="X215" i="2"/>
  <c r="X428" i="2"/>
  <c r="X411" i="2"/>
  <c r="X462" i="2"/>
  <c r="X285" i="2"/>
  <c r="X457" i="2"/>
  <c r="X19" i="2"/>
  <c r="X22" i="2"/>
  <c r="X23" i="2"/>
  <c r="X78" i="2"/>
  <c r="X226" i="2"/>
  <c r="X361" i="2"/>
  <c r="X543" i="2"/>
  <c r="X672" i="2"/>
  <c r="X159" i="2"/>
  <c r="X631" i="2"/>
  <c r="X353" i="2"/>
  <c r="X581" i="2"/>
  <c r="X582" i="2"/>
  <c r="X382" i="2"/>
  <c r="X31" i="2"/>
  <c r="X534" i="2"/>
  <c r="X224" i="2"/>
  <c r="X418" i="2"/>
  <c r="X491" i="2"/>
  <c r="X232" i="2"/>
  <c r="X311" i="2"/>
  <c r="X308" i="2"/>
  <c r="X193" i="2"/>
  <c r="X392" i="2"/>
  <c r="X306" i="2"/>
  <c r="C7" i="3"/>
  <c r="B85" i="3"/>
  <c r="B92" i="3"/>
  <c r="B91" i="3"/>
  <c r="B90" i="3"/>
  <c r="B89" i="3"/>
  <c r="B88" i="3"/>
  <c r="B87" i="3"/>
  <c r="B86" i="3"/>
  <c r="B84" i="3"/>
  <c r="B83" i="3"/>
  <c r="B82" i="3"/>
  <c r="B81" i="3"/>
  <c r="B80" i="3"/>
  <c r="B77" i="3"/>
  <c r="B76" i="3"/>
  <c r="B75" i="3"/>
  <c r="B74" i="3"/>
  <c r="B73" i="3"/>
  <c r="B72" i="3"/>
  <c r="B71" i="3"/>
  <c r="B70" i="3"/>
  <c r="B69" i="3"/>
  <c r="B68" i="3"/>
  <c r="B67" i="3"/>
  <c r="B66" i="3"/>
  <c r="B65" i="3"/>
  <c r="B62" i="3"/>
  <c r="B61" i="3"/>
  <c r="B60" i="3"/>
  <c r="B59" i="3"/>
  <c r="B58" i="3"/>
  <c r="B57" i="3"/>
  <c r="B56" i="3"/>
  <c r="B55" i="3"/>
  <c r="B54" i="3"/>
  <c r="B53" i="3"/>
  <c r="B52" i="3"/>
  <c r="B51" i="3"/>
  <c r="B50" i="3"/>
  <c r="B47" i="3"/>
  <c r="B46" i="3"/>
  <c r="B45" i="3"/>
  <c r="B44" i="3"/>
  <c r="B43" i="3"/>
  <c r="B42" i="3"/>
  <c r="B41" i="3"/>
  <c r="B40" i="3"/>
  <c r="B39" i="3"/>
  <c r="B38" i="3"/>
  <c r="B37" i="3"/>
  <c r="B36" i="3"/>
  <c r="B35" i="3"/>
  <c r="B32" i="3"/>
  <c r="B31" i="3"/>
  <c r="B30" i="3"/>
  <c r="B29" i="3"/>
  <c r="B28" i="3"/>
  <c r="B27" i="3"/>
  <c r="B26" i="3"/>
  <c r="B25" i="3"/>
  <c r="B24" i="3"/>
  <c r="B23" i="3"/>
  <c r="B22" i="3"/>
  <c r="B21" i="3"/>
  <c r="B20" i="3"/>
  <c r="B2" i="3"/>
  <c r="X395" i="2"/>
  <c r="X183" i="2"/>
  <c r="X100" i="2"/>
  <c r="X548" i="2"/>
  <c r="X615" i="2"/>
  <c r="X421" i="2"/>
  <c r="X319" i="2"/>
  <c r="X501" i="2"/>
  <c r="X43" i="2"/>
  <c r="X44" i="2"/>
  <c r="X356" i="2"/>
  <c r="X683" i="2"/>
  <c r="C6" i="3"/>
  <c r="C5" i="3"/>
  <c r="X60" i="2"/>
  <c r="X402" i="2"/>
  <c r="X403" i="2"/>
  <c r="X510" i="2"/>
  <c r="X416" i="2"/>
  <c r="X180" i="2"/>
  <c r="X707" i="2"/>
  <c r="X680" i="2"/>
  <c r="X448" i="2"/>
  <c r="X32" i="2"/>
  <c r="X613" i="2"/>
  <c r="Y2" i="2" l="1"/>
  <c r="C32" i="3"/>
  <c r="C47" i="3"/>
  <c r="C62" i="3"/>
  <c r="C77" i="3"/>
  <c r="C92" i="3"/>
  <c r="X415" i="2"/>
  <c r="X708" i="2"/>
  <c r="X170" i="2"/>
  <c r="X341" i="2"/>
  <c r="X238" i="2"/>
  <c r="X377" i="2"/>
  <c r="X673" i="2"/>
  <c r="X389" i="2"/>
  <c r="X390" i="2"/>
  <c r="X391" i="2"/>
  <c r="X637" i="2"/>
  <c r="X213" i="2"/>
  <c r="X235" i="2"/>
  <c r="B16" i="3"/>
  <c r="B15" i="3"/>
  <c r="X521" i="2"/>
  <c r="X520" i="2"/>
  <c r="X486" i="2"/>
  <c r="X120" i="2"/>
  <c r="X177" i="2"/>
  <c r="X503" i="2"/>
  <c r="X610" i="2"/>
  <c r="X590" i="2"/>
  <c r="X137" i="2"/>
  <c r="X176" i="2"/>
  <c r="X134" i="2"/>
  <c r="X571" i="2"/>
  <c r="X221" i="2"/>
  <c r="X47" i="2"/>
  <c r="X182" i="2"/>
  <c r="X114" i="2"/>
  <c r="X317" i="2"/>
  <c r="X611" i="2"/>
  <c r="X222" i="2"/>
  <c r="X223" i="2"/>
  <c r="X351" i="2"/>
  <c r="X116" i="2"/>
  <c r="X115" i="2"/>
  <c r="X352" i="2"/>
  <c r="X453" i="2"/>
  <c r="X674" i="2"/>
  <c r="X287" i="2"/>
  <c r="X288" i="2"/>
  <c r="X506" i="2"/>
  <c r="X507" i="2"/>
  <c r="X538" i="2"/>
  <c r="X117" i="2"/>
  <c r="X682" i="2"/>
  <c r="X163" i="2"/>
  <c r="X394" i="2"/>
  <c r="X508" i="2"/>
  <c r="X24" i="2"/>
  <c r="X25" i="2"/>
  <c r="X7" i="2"/>
  <c r="X509" i="2"/>
  <c r="X59" i="2"/>
  <c r="X635" i="2"/>
  <c r="X258" i="2"/>
  <c r="X655" i="2"/>
  <c r="X94" i="2"/>
  <c r="X318" i="2"/>
  <c r="X573" i="2"/>
  <c r="X691" i="2"/>
  <c r="X675" i="2"/>
  <c r="X614" i="2"/>
  <c r="X355" i="2"/>
  <c r="X95" i="2"/>
  <c r="X26" i="2"/>
  <c r="X574" i="2"/>
  <c r="X586" i="2"/>
  <c r="X9" i="2"/>
  <c r="X8" i="2"/>
  <c r="X139" i="2"/>
  <c r="X225" i="2"/>
  <c r="X184" i="2"/>
  <c r="X185" i="2"/>
  <c r="X164" i="2"/>
  <c r="X259" i="2"/>
  <c r="X454" i="2"/>
  <c r="X357" i="2"/>
  <c r="X541" i="2"/>
  <c r="X542" i="2"/>
  <c r="X61" i="2"/>
  <c r="X705" i="2"/>
  <c r="X289" i="2"/>
  <c r="X396" i="2"/>
  <c r="X397" i="2"/>
  <c r="X511" i="2"/>
  <c r="X712" i="2"/>
  <c r="X692" i="2"/>
  <c r="X186" i="2"/>
  <c r="X187" i="2"/>
  <c r="X479" i="2"/>
  <c r="X512" i="2"/>
  <c r="X514" i="2"/>
  <c r="X456" i="2"/>
  <c r="X455" i="2"/>
  <c r="X260" i="2"/>
  <c r="X587" i="2"/>
  <c r="X188" i="2"/>
  <c r="X320" i="2"/>
  <c r="X636" i="2"/>
  <c r="X121" i="2"/>
  <c r="X122" i="2"/>
  <c r="X414" i="2"/>
  <c r="X290" i="2"/>
  <c r="X291" i="2"/>
  <c r="X544" i="2"/>
  <c r="X261" i="2"/>
  <c r="X481" i="2"/>
  <c r="X292" i="2"/>
  <c r="X189" i="2"/>
  <c r="X545" i="2"/>
  <c r="X588" i="2"/>
  <c r="X709" i="2"/>
  <c r="X70" i="2"/>
  <c r="X359" i="2"/>
  <c r="X360" i="2"/>
  <c r="X11" i="2"/>
  <c r="X10" i="2"/>
  <c r="X165" i="2"/>
  <c r="X190" i="2"/>
  <c r="X362" i="2"/>
  <c r="X33" i="2"/>
  <c r="X14" i="2"/>
  <c r="X15" i="2"/>
  <c r="X96" i="2"/>
  <c r="X13" i="2"/>
  <c r="X12" i="2"/>
  <c r="X482" i="2"/>
  <c r="X589" i="2"/>
  <c r="X677" i="2"/>
  <c r="X483" i="2"/>
  <c r="X322" i="2"/>
  <c r="X616" i="2"/>
  <c r="X516" i="2"/>
  <c r="X517" i="2"/>
  <c r="X515" i="2"/>
  <c r="X435" i="2"/>
  <c r="X262" i="2"/>
  <c r="X263" i="2"/>
  <c r="X363" i="2"/>
  <c r="X364" i="2"/>
  <c r="X34" i="2"/>
  <c r="X62" i="2"/>
  <c r="X618" i="2"/>
  <c r="X48" i="2"/>
  <c r="X49" i="2"/>
  <c r="X484" i="2"/>
  <c r="X264" i="2"/>
  <c r="X266" i="2"/>
  <c r="X265" i="2"/>
  <c r="X50" i="2"/>
  <c r="X51" i="2"/>
  <c r="X52" i="2"/>
  <c r="X365" i="2"/>
  <c r="X619" i="2"/>
  <c r="X398" i="2"/>
  <c r="X227" i="2"/>
  <c r="X323" i="2"/>
  <c r="X71" i="2"/>
  <c r="X639" i="2"/>
  <c r="X267" i="2"/>
  <c r="X142" i="2"/>
  <c r="X141" i="2"/>
  <c r="X191" i="2"/>
  <c r="X145" i="2"/>
  <c r="X146" i="2"/>
  <c r="X144" i="2"/>
  <c r="X143" i="2"/>
  <c r="X324" i="2"/>
  <c r="X36" i="2"/>
  <c r="X37" i="2"/>
  <c r="X38" i="2"/>
  <c r="X35" i="2"/>
  <c r="X295" i="2"/>
  <c r="X192" i="2"/>
  <c r="X620" i="2"/>
  <c r="X194" i="2"/>
  <c r="X195" i="2"/>
  <c r="X166" i="2"/>
  <c r="X436" i="2"/>
  <c r="X369" i="2"/>
  <c r="X367" i="2"/>
  <c r="X368" i="2"/>
  <c r="X458" i="2"/>
  <c r="X167" i="2"/>
  <c r="X228" i="2"/>
  <c r="X268" i="2"/>
  <c r="X325" i="2"/>
  <c r="X269" i="2"/>
  <c r="X270" i="2"/>
  <c r="X370" i="2"/>
  <c r="X485" i="2"/>
  <c r="X459" i="2"/>
  <c r="X519" i="2"/>
  <c r="X200" i="2"/>
  <c r="X199" i="2"/>
  <c r="X198" i="2"/>
  <c r="X201" i="2"/>
  <c r="X196" i="2"/>
  <c r="X197" i="2"/>
  <c r="X326" i="2"/>
  <c r="X710" i="2"/>
  <c r="X229" i="2"/>
  <c r="X684" i="2"/>
  <c r="X202" i="2"/>
  <c r="X203" i="2"/>
  <c r="X546" i="2"/>
  <c r="X327" i="2"/>
  <c r="X576" i="2"/>
  <c r="X621" i="2"/>
  <c r="X328" i="2"/>
  <c r="X488" i="2"/>
  <c r="X204" i="2"/>
  <c r="X271" i="2"/>
  <c r="X124" i="2"/>
  <c r="X640" i="2"/>
  <c r="X439" i="2"/>
  <c r="X371" i="2"/>
  <c r="X63" i="2"/>
  <c r="X73" i="2"/>
  <c r="X74" i="2"/>
  <c r="X75" i="2"/>
  <c r="X400" i="2"/>
  <c r="X16" i="2"/>
  <c r="X591" i="2"/>
  <c r="X460" i="2"/>
  <c r="X461" i="2"/>
  <c r="X208" i="2"/>
  <c r="X592" i="2"/>
  <c r="X372" i="2"/>
  <c r="X329" i="2"/>
  <c r="X147" i="2"/>
  <c r="X694" i="2"/>
  <c r="X489" i="2"/>
  <c r="X4" i="2"/>
  <c r="X3" i="2"/>
  <c r="X53" i="2"/>
  <c r="X29" i="2"/>
  <c r="X54" i="2"/>
  <c r="X301" i="2"/>
  <c r="X642" i="2"/>
  <c r="X230" i="2"/>
  <c r="X98" i="2"/>
  <c r="X231" i="2"/>
  <c r="X125" i="2"/>
  <c r="X126" i="2"/>
  <c r="X706" i="2"/>
  <c r="X42" i="2"/>
  <c r="X40" i="2"/>
  <c r="X41" i="2"/>
  <c r="X39" i="2"/>
  <c r="X55" i="2"/>
  <c r="X549" i="2"/>
  <c r="X695" i="2"/>
  <c r="X56" i="2"/>
  <c r="X696" i="2"/>
  <c r="X550" i="2"/>
  <c r="X593" i="2"/>
  <c r="X373" i="2"/>
  <c r="X27" i="2"/>
  <c r="X30" i="2"/>
  <c r="X551" i="2"/>
  <c r="X149" i="2"/>
  <c r="X440" i="2"/>
  <c r="X401" i="2"/>
  <c r="X209" i="2"/>
  <c r="X150" i="2"/>
  <c r="X151" i="2"/>
  <c r="X330" i="2"/>
  <c r="X697" i="2"/>
  <c r="X233" i="2"/>
  <c r="X658" i="2"/>
  <c r="X643" i="2"/>
  <c r="X234" i="2"/>
  <c r="X659" i="2"/>
  <c r="X644" i="2"/>
  <c r="X129" i="2"/>
  <c r="X77" i="2"/>
  <c r="X76" i="2"/>
  <c r="X128" i="2"/>
  <c r="X127" i="2"/>
  <c r="X492" i="2"/>
  <c r="X272" i="2"/>
  <c r="X577" i="2"/>
  <c r="X595" i="2"/>
  <c r="X99" i="2"/>
  <c r="X169" i="2"/>
  <c r="X79" i="2"/>
  <c r="X493" i="2"/>
  <c r="X302" i="2"/>
  <c r="X660" i="2"/>
  <c r="X494" i="2"/>
  <c r="X698" i="2"/>
  <c r="X441" i="2"/>
  <c r="X646" i="2"/>
  <c r="X419" i="2"/>
  <c r="X464" i="2"/>
  <c r="X303" i="2"/>
  <c r="X495" i="2"/>
  <c r="X699" i="2"/>
  <c r="X700" i="2"/>
  <c r="X80" i="2"/>
  <c r="X81" i="2"/>
  <c r="X82" i="2"/>
  <c r="X701" i="2"/>
  <c r="X685" i="2"/>
  <c r="X553" i="2"/>
  <c r="X622" i="2"/>
  <c r="X331" i="2"/>
  <c r="X714" i="2"/>
  <c r="X578" i="2"/>
  <c r="X623" i="2"/>
  <c r="X624" i="2"/>
  <c r="X496" i="2"/>
  <c r="X497" i="2"/>
  <c r="X64" i="2"/>
  <c r="X375" i="2"/>
  <c r="X661" i="2"/>
  <c r="X596" i="2"/>
  <c r="X132" i="2"/>
  <c r="X332" i="2"/>
  <c r="X333" i="2"/>
  <c r="X334" i="2"/>
  <c r="X376" i="2"/>
  <c r="X554" i="2"/>
  <c r="X555" i="2"/>
  <c r="X556" i="2"/>
  <c r="X557" i="2"/>
  <c r="X686" i="2"/>
  <c r="X304" i="2"/>
  <c r="X597" i="2"/>
  <c r="X716" i="2"/>
  <c r="X442" i="2"/>
  <c r="X715" i="2"/>
  <c r="X558" i="2"/>
  <c r="X236" i="2"/>
  <c r="X237" i="2"/>
  <c r="X465" i="2"/>
  <c r="X647" i="2"/>
  <c r="X273" i="2"/>
  <c r="X711" i="2"/>
  <c r="X274" i="2"/>
  <c r="X335" i="2"/>
  <c r="X405" i="2"/>
  <c r="X443" i="2"/>
  <c r="X498" i="2"/>
  <c r="X406" i="2"/>
  <c r="X662" i="2"/>
  <c r="X525" i="2"/>
  <c r="X305" i="2"/>
  <c r="X559" i="2"/>
  <c r="X526" i="2"/>
  <c r="X527" i="2"/>
  <c r="X275" i="2"/>
  <c r="X625" i="2"/>
  <c r="X579" i="2"/>
  <c r="X626" i="2"/>
  <c r="X336" i="2"/>
  <c r="X173" i="2"/>
  <c r="X175" i="2"/>
  <c r="X174" i="2"/>
  <c r="X172" i="2"/>
  <c r="X528" i="2"/>
  <c r="X561" i="2"/>
  <c r="X307" i="2"/>
  <c r="X58" i="2"/>
  <c r="X83" i="2"/>
  <c r="X211" i="2"/>
  <c r="X276" i="2"/>
  <c r="X648" i="2"/>
  <c r="X562" i="2"/>
  <c r="X407" i="2"/>
  <c r="X423" i="2"/>
  <c r="X422" i="2"/>
  <c r="X529" i="2"/>
  <c r="X152" i="2"/>
  <c r="X153" i="2"/>
  <c r="X154" i="2"/>
  <c r="X239" i="2"/>
  <c r="X378" i="2"/>
  <c r="X240" i="2"/>
  <c r="X241" i="2"/>
  <c r="X687" i="2"/>
  <c r="X379" i="2"/>
  <c r="X380" i="2"/>
  <c r="X381" i="2"/>
  <c r="X664" i="2"/>
  <c r="X531" i="2"/>
  <c r="X45" i="2"/>
  <c r="X46" i="2"/>
  <c r="X212" i="2"/>
  <c r="X242" i="2"/>
  <c r="X85" i="2"/>
  <c r="X84" i="2"/>
  <c r="X102" i="2"/>
  <c r="X101" i="2"/>
  <c r="X425" i="2"/>
  <c r="X426" i="2"/>
  <c r="X337" i="2"/>
  <c r="X309" i="2"/>
  <c r="X627" i="2"/>
  <c r="X563" i="2"/>
  <c r="X427" i="2"/>
  <c r="X665" i="2"/>
  <c r="X178" i="2"/>
  <c r="X103" i="2"/>
  <c r="X444" i="2"/>
  <c r="X5" i="2"/>
  <c r="X6" i="2"/>
  <c r="X20" i="2"/>
  <c r="X65" i="2"/>
  <c r="X104" i="2"/>
  <c r="X105" i="2"/>
  <c r="X466" i="2"/>
  <c r="X467" i="2"/>
  <c r="X468" i="2"/>
  <c r="X469" i="2"/>
  <c r="X564" i="2"/>
  <c r="X628" i="2"/>
  <c r="X670" i="2"/>
  <c r="X669" i="2"/>
  <c r="X666" i="2"/>
  <c r="X667" i="2"/>
  <c r="X668" i="2"/>
  <c r="X277" i="2"/>
  <c r="X338" i="2"/>
  <c r="X339" i="2"/>
  <c r="X179" i="2"/>
  <c r="X340" i="2"/>
  <c r="X278" i="2"/>
  <c r="X279" i="2"/>
  <c r="X280" i="2"/>
  <c r="X310" i="2"/>
  <c r="X86" i="2"/>
  <c r="X408" i="2"/>
  <c r="X342" i="2"/>
  <c r="X446" i="2"/>
  <c r="X445" i="2"/>
  <c r="X18" i="2"/>
  <c r="X17" i="2"/>
  <c r="X702" i="2"/>
  <c r="X629" i="2"/>
  <c r="X244" i="2"/>
  <c r="X245" i="2"/>
  <c r="X599" i="2"/>
  <c r="X598" i="2"/>
  <c r="X580" i="2"/>
  <c r="X158" i="2"/>
  <c r="X87" i="2"/>
  <c r="X447" i="2"/>
  <c r="X281" i="2"/>
  <c r="X282" i="2"/>
  <c r="X601" i="2"/>
  <c r="X602" i="2"/>
  <c r="X343" i="2"/>
  <c r="X66" i="2"/>
  <c r="X703" i="2"/>
  <c r="X383" i="2"/>
  <c r="X246" i="2"/>
  <c r="X283" i="2"/>
  <c r="X502" i="2"/>
  <c r="X630" i="2"/>
  <c r="X344" i="2"/>
  <c r="X284" i="2"/>
  <c r="X429" i="2"/>
  <c r="X247" i="2"/>
  <c r="X248" i="2"/>
  <c r="X632" i="2"/>
  <c r="X603" i="2"/>
  <c r="X21" i="2"/>
  <c r="X28" i="2"/>
  <c r="X604" i="2"/>
  <c r="X566" i="2"/>
  <c r="X605" i="2"/>
  <c r="X346" i="2"/>
  <c r="X472" i="2"/>
  <c r="X385" i="2"/>
  <c r="X533" i="2"/>
  <c r="X449" i="2"/>
  <c r="X133" i="2"/>
  <c r="X249" i="2"/>
  <c r="X567" i="2"/>
  <c r="X451" i="2"/>
  <c r="X450" i="2"/>
  <c r="X474" i="2"/>
  <c r="X473" i="2"/>
  <c r="X67" i="2"/>
  <c r="X68" i="2"/>
  <c r="X671" i="2"/>
  <c r="X109" i="2"/>
  <c r="X108" i="2"/>
  <c r="X110" i="2"/>
  <c r="X107" i="2"/>
  <c r="X386" i="2"/>
  <c r="X250" i="2"/>
  <c r="X633" i="2"/>
  <c r="X387" i="2"/>
  <c r="X312" i="2"/>
  <c r="X313" i="2"/>
  <c r="X315" i="2"/>
  <c r="X314" i="2"/>
  <c r="X568" i="2"/>
  <c r="X606" i="2"/>
  <c r="X347" i="2"/>
  <c r="X136" i="2"/>
  <c r="X135" i="2"/>
  <c r="X430" i="2"/>
  <c r="X251" i="2"/>
  <c r="X252" i="2"/>
  <c r="X253" i="2"/>
  <c r="X535" i="2"/>
  <c r="X505" i="2"/>
  <c r="X504" i="2"/>
  <c r="X254" i="2"/>
  <c r="X388" i="2"/>
  <c r="X607" i="2"/>
  <c r="X608" i="2"/>
  <c r="X412" i="2"/>
  <c r="X536" i="2"/>
  <c r="X90" i="2"/>
  <c r="X91" i="2"/>
  <c r="X111" i="2"/>
  <c r="X112" i="2"/>
  <c r="X160" i="2"/>
  <c r="X583" i="2"/>
  <c r="X681" i="2"/>
  <c r="X609" i="2"/>
  <c r="X216" i="2"/>
  <c r="X217" i="2"/>
  <c r="X651" i="2"/>
  <c r="X584" i="2"/>
  <c r="X161" i="2"/>
  <c r="X537" i="2"/>
  <c r="X569" i="2"/>
  <c r="X652" i="2"/>
  <c r="X218" i="2"/>
  <c r="X349" i="2"/>
  <c r="X585" i="2"/>
  <c r="X431" i="2"/>
  <c r="X2" i="2"/>
  <c r="X257" i="2"/>
  <c r="Z32" i="1" l="1"/>
  <c r="Z33" i="1"/>
  <c r="Z31" i="1"/>
  <c r="Z30" i="1"/>
  <c r="Z29" i="1"/>
  <c r="Z119" i="2"/>
  <c r="Z92" i="2"/>
  <c r="Z57" i="2"/>
  <c r="Z138" i="2"/>
  <c r="Z693" i="2"/>
  <c r="Z572" i="2"/>
  <c r="Z72" i="2"/>
  <c r="Z522" i="2"/>
  <c r="Z499" i="2"/>
  <c r="Z552" i="2"/>
  <c r="Z294" i="2"/>
  <c r="Z93" i="2"/>
  <c r="Z477" i="2"/>
  <c r="Z480" i="2"/>
  <c r="Z560" i="2"/>
  <c r="Z594" i="2"/>
  <c r="Z300" i="2"/>
  <c r="Z113" i="2"/>
  <c r="Z645" i="2"/>
  <c r="Z140" i="2"/>
  <c r="Z438" i="2"/>
  <c r="Z399" i="2"/>
  <c r="Z650" i="2"/>
  <c r="Z155" i="2"/>
  <c r="Z663" i="2"/>
  <c r="Z390" i="2"/>
  <c r="Z609" i="2"/>
  <c r="Z569" i="2"/>
  <c r="Z389" i="2"/>
  <c r="Z476" i="2"/>
  <c r="Z349" i="2"/>
  <c r="Z585" i="2"/>
  <c r="Z161" i="2"/>
  <c r="Z391" i="2"/>
  <c r="Z217" i="2"/>
  <c r="Z672" i="2"/>
  <c r="Z673" i="2"/>
  <c r="Z681" i="2"/>
  <c r="Z583" i="2"/>
  <c r="Z431" i="2"/>
  <c r="Z160" i="2"/>
  <c r="Z584" i="2"/>
  <c r="Z537" i="2"/>
  <c r="Z218" i="2"/>
  <c r="Z216" i="2"/>
  <c r="Z652" i="2"/>
  <c r="Z651" i="2"/>
  <c r="Z504" i="2"/>
  <c r="Z215" i="2"/>
  <c r="Z111" i="2"/>
  <c r="Z90" i="2"/>
  <c r="Z412" i="2"/>
  <c r="Z608" i="2"/>
  <c r="Z388" i="2"/>
  <c r="Z505" i="2"/>
  <c r="Z535" i="2"/>
  <c r="Z254" i="2"/>
  <c r="Z536" i="2"/>
  <c r="Z112" i="2"/>
  <c r="Z607" i="2"/>
  <c r="Z91" i="2"/>
  <c r="Z690" i="2"/>
  <c r="Z257" i="2"/>
  <c r="Z615" i="2"/>
  <c r="Z396" i="2"/>
  <c r="Z184" i="2"/>
  <c r="Z414" i="2"/>
  <c r="Z74" i="2"/>
  <c r="Z658" i="2"/>
  <c r="Z596" i="2"/>
  <c r="Z58" i="2"/>
  <c r="Z20" i="2"/>
  <c r="Z382" i="2"/>
  <c r="Z472" i="2"/>
  <c r="Z253" i="2"/>
  <c r="Z228" i="2"/>
  <c r="Z706" i="2"/>
  <c r="Z81" i="2"/>
  <c r="Z83" i="2"/>
  <c r="Z580" i="2"/>
  <c r="Z411" i="2"/>
  <c r="Z329" i="2"/>
  <c r="Z492" i="2"/>
  <c r="Z556" i="2"/>
  <c r="Z422" i="2"/>
  <c r="Z468" i="2"/>
  <c r="Z281" i="2"/>
  <c r="Z67" i="2"/>
  <c r="Z7" i="2"/>
  <c r="Z486" i="2"/>
  <c r="Z550" i="2"/>
  <c r="Z714" i="2"/>
  <c r="Z423" i="2"/>
  <c r="Z282" i="2"/>
  <c r="Z133" i="2"/>
  <c r="Z135" i="2"/>
  <c r="Z252" i="2"/>
  <c r="Z680" i="2"/>
  <c r="Z549" i="2"/>
  <c r="Z668" i="2"/>
  <c r="Z178" i="2"/>
  <c r="Z246" i="2"/>
  <c r="Z402" i="2"/>
  <c r="Z447" i="2"/>
  <c r="Z502" i="2"/>
  <c r="Z8" i="2"/>
  <c r="Z30" i="2"/>
  <c r="Z179" i="2"/>
  <c r="Z247" i="2"/>
  <c r="Z287" i="2"/>
  <c r="Z128" i="2"/>
  <c r="Z474" i="2"/>
  <c r="Z528" i="2"/>
  <c r="Z622" i="2"/>
  <c r="Z27" i="2"/>
  <c r="Z487" i="2"/>
  <c r="Z95" i="2"/>
  <c r="Z562" i="2"/>
  <c r="Z163" i="2"/>
  <c r="Z185" i="2"/>
  <c r="Z226" i="2"/>
  <c r="Z322" i="2"/>
  <c r="Z141" i="2"/>
  <c r="Z196" i="2"/>
  <c r="Z16" i="2"/>
  <c r="Z695" i="2"/>
  <c r="Z169" i="2"/>
  <c r="Z375" i="2"/>
  <c r="Z305" i="2"/>
  <c r="Z239" i="2"/>
  <c r="Z183" i="2"/>
  <c r="Z164" i="2"/>
  <c r="Z290" i="2"/>
  <c r="Z616" i="2"/>
  <c r="Z142" i="2"/>
  <c r="Z197" i="2"/>
  <c r="Z591" i="2"/>
  <c r="Z56" i="2"/>
  <c r="Z418" i="2"/>
  <c r="Z661" i="2"/>
  <c r="Z559" i="2"/>
  <c r="Z378" i="2"/>
  <c r="Z466" i="2"/>
  <c r="Z598" i="2"/>
  <c r="Z507" i="2"/>
  <c r="Z540" i="2"/>
  <c r="Z121" i="2"/>
  <c r="Z677" i="2"/>
  <c r="Z639" i="2"/>
  <c r="Z392" i="2"/>
  <c r="Z586" i="2"/>
  <c r="Z587" i="2"/>
  <c r="Z13" i="2"/>
  <c r="Z366" i="2"/>
  <c r="Z268" i="2"/>
  <c r="Z115" i="2"/>
  <c r="Z510" i="2"/>
  <c r="Z514" i="2"/>
  <c r="Z362" i="2"/>
  <c r="Z50" i="2"/>
  <c r="Z368" i="2"/>
  <c r="Z634" i="2"/>
  <c r="Z213" i="2"/>
  <c r="Z600" i="2"/>
  <c r="Z65" i="2"/>
  <c r="Z276" i="2"/>
  <c r="Z333" i="2"/>
  <c r="Z659" i="2"/>
  <c r="Z460" i="2"/>
  <c r="Z11" i="2"/>
  <c r="Z174" i="2"/>
  <c r="Z116" i="2"/>
  <c r="Z601" i="2"/>
  <c r="Z158" i="2"/>
  <c r="Z99" i="2"/>
  <c r="Z17" i="2"/>
  <c r="Z6" i="2"/>
  <c r="Z285" i="2"/>
  <c r="Z716" i="2"/>
  <c r="Z630" i="2"/>
  <c r="Z28" i="2"/>
  <c r="Z15" i="2"/>
  <c r="Z698" i="2"/>
  <c r="Z599" i="2"/>
  <c r="Z448" i="2"/>
  <c r="Z320" i="2"/>
  <c r="Z64" i="2"/>
  <c r="Z662" i="2"/>
  <c r="Z699" i="2"/>
  <c r="Z55" i="2"/>
  <c r="Z519" i="2"/>
  <c r="Z310" i="2"/>
  <c r="Z579" i="2"/>
  <c r="Z24" i="2"/>
  <c r="Z541" i="2"/>
  <c r="Z481" i="2"/>
  <c r="Z435" i="2"/>
  <c r="Z145" i="2"/>
  <c r="Z326" i="2"/>
  <c r="Z592" i="2"/>
  <c r="Z491" i="2"/>
  <c r="Z302" i="2"/>
  <c r="Z334" i="2"/>
  <c r="Z275" i="2"/>
  <c r="Z379" i="2"/>
  <c r="Z25" i="2"/>
  <c r="Z542" i="2"/>
  <c r="Z457" i="2"/>
  <c r="Z262" i="2"/>
  <c r="Z146" i="2"/>
  <c r="Z710" i="2"/>
  <c r="Z372" i="2"/>
  <c r="Z232" i="2"/>
  <c r="Z660" i="2"/>
  <c r="Z376" i="2"/>
  <c r="Z625" i="2"/>
  <c r="Z380" i="2"/>
  <c r="Z666" i="2"/>
  <c r="Z501" i="2"/>
  <c r="Z394" i="2"/>
  <c r="Z395" i="2"/>
  <c r="Z291" i="2"/>
  <c r="Z683" i="2"/>
  <c r="Z191" i="2"/>
  <c r="Z538" i="2"/>
  <c r="Z319" i="2"/>
  <c r="Z122" i="2"/>
  <c r="Z483" i="2"/>
  <c r="Z416" i="2"/>
  <c r="Z485" i="2"/>
  <c r="Z674" i="2"/>
  <c r="Z224" i="2"/>
  <c r="Z188" i="2"/>
  <c r="Z14" i="2"/>
  <c r="Z398" i="2"/>
  <c r="Z325" i="2"/>
  <c r="Z439" i="2"/>
  <c r="Z347" i="2"/>
  <c r="Z346" i="2"/>
  <c r="Z244" i="2"/>
  <c r="Z103" i="2"/>
  <c r="Z175" i="2"/>
  <c r="Z496" i="2"/>
  <c r="Z150" i="2"/>
  <c r="Z124" i="2"/>
  <c r="Z692" i="2"/>
  <c r="Z238" i="2"/>
  <c r="Z82" i="2"/>
  <c r="Z593" i="2"/>
  <c r="Z229" i="2"/>
  <c r="Z60" i="2"/>
  <c r="Z108" i="2"/>
  <c r="Z631" i="2"/>
  <c r="Z341" i="2"/>
  <c r="Z45" i="2"/>
  <c r="Z335" i="2"/>
  <c r="Z646" i="2"/>
  <c r="Z603" i="2"/>
  <c r="Z284" i="2"/>
  <c r="Z170" i="2"/>
  <c r="Z314" i="2"/>
  <c r="Z564" i="2"/>
  <c r="Z106" i="2"/>
  <c r="Z176" i="2"/>
  <c r="Z503" i="2"/>
  <c r="Z449" i="2"/>
  <c r="Z227" i="2"/>
  <c r="Z555" i="2"/>
  <c r="Z66" i="2"/>
  <c r="Z473" i="2"/>
  <c r="Z436" i="2"/>
  <c r="Z525" i="2"/>
  <c r="Z339" i="2"/>
  <c r="Z273" i="2"/>
  <c r="Z494" i="2"/>
  <c r="Z231" i="2"/>
  <c r="Z194" i="2"/>
  <c r="Z667" i="2"/>
  <c r="Z221" i="2"/>
  <c r="Z258" i="2"/>
  <c r="Z397" i="2"/>
  <c r="Z709" i="2"/>
  <c r="Z590" i="2"/>
  <c r="Z38" i="2"/>
  <c r="Z684" i="2"/>
  <c r="Z490" i="2"/>
  <c r="Z440" i="2"/>
  <c r="Z419" i="2"/>
  <c r="Z100" i="2"/>
  <c r="Z172" i="2"/>
  <c r="Z47" i="2"/>
  <c r="Z353" i="2"/>
  <c r="Z31" i="2"/>
  <c r="Z70" i="2"/>
  <c r="Z62" i="2"/>
  <c r="Z295" i="2"/>
  <c r="Z202" i="2"/>
  <c r="Z3" i="2"/>
  <c r="Z401" i="2"/>
  <c r="Z464" i="2"/>
  <c r="Z686" i="2"/>
  <c r="Z173" i="2"/>
  <c r="Z212" i="2"/>
  <c r="Z338" i="2"/>
  <c r="Z602" i="2"/>
  <c r="Z509" i="2"/>
  <c r="Z61" i="2"/>
  <c r="Z292" i="2"/>
  <c r="Z263" i="2"/>
  <c r="Z324" i="2"/>
  <c r="Z613" i="2"/>
  <c r="Z259" i="2"/>
  <c r="Z321" i="2"/>
  <c r="Z515" i="2"/>
  <c r="Z575" i="2"/>
  <c r="Z199" i="2"/>
  <c r="Z117" i="2"/>
  <c r="Z225" i="2"/>
  <c r="Z413" i="2"/>
  <c r="Z415" i="2"/>
  <c r="Z267" i="2"/>
  <c r="Z459" i="2"/>
  <c r="Z400" i="2"/>
  <c r="Z312" i="2"/>
  <c r="Z21" i="2"/>
  <c r="Z445" i="2"/>
  <c r="Z337" i="2"/>
  <c r="Z527" i="2"/>
  <c r="Z701" i="2"/>
  <c r="Z373" i="2"/>
  <c r="Z203" i="2"/>
  <c r="Z573" i="2"/>
  <c r="Z498" i="2"/>
  <c r="Z303" i="2"/>
  <c r="Z41" i="2"/>
  <c r="Z269" i="2"/>
  <c r="Z571" i="2"/>
  <c r="Z68" i="2"/>
  <c r="Z383" i="2"/>
  <c r="Z670" i="2"/>
  <c r="Z240" i="2"/>
  <c r="Z450" i="2"/>
  <c r="Z533" i="2"/>
  <c r="Z711" i="2"/>
  <c r="Z241" i="2"/>
  <c r="Z277" i="2"/>
  <c r="Z606" i="2"/>
  <c r="Z85" i="2"/>
  <c r="Z311" i="2"/>
  <c r="Z671" i="2"/>
  <c r="Z198" i="2"/>
  <c r="Z421" i="2"/>
  <c r="Z248" i="2"/>
  <c r="Z582" i="2"/>
  <c r="Z327" i="2"/>
  <c r="Z407" i="2"/>
  <c r="Z105" i="2"/>
  <c r="Z597" i="2"/>
  <c r="Z595" i="2"/>
  <c r="Z29" i="2"/>
  <c r="Z51" i="2"/>
  <c r="Z500" i="2"/>
  <c r="Z611" i="2"/>
  <c r="Z691" i="2"/>
  <c r="Z186" i="2"/>
  <c r="Z637" i="2"/>
  <c r="Z678" i="2"/>
  <c r="Z195" i="2"/>
  <c r="Z576" i="2"/>
  <c r="Z22" i="2"/>
  <c r="Z697" i="2"/>
  <c r="Z403" i="2"/>
  <c r="Z442" i="2"/>
  <c r="Z561" i="2"/>
  <c r="Z222" i="2"/>
  <c r="Z675" i="2"/>
  <c r="Z187" i="2"/>
  <c r="Z361" i="2"/>
  <c r="Z264" i="2"/>
  <c r="Z166" i="2"/>
  <c r="Z621" i="2"/>
  <c r="Z23" i="2"/>
  <c r="Z233" i="2"/>
  <c r="Z700" i="2"/>
  <c r="Z715" i="2"/>
  <c r="Z307" i="2"/>
  <c r="Z425" i="2"/>
  <c r="Z278" i="2"/>
  <c r="Z182" i="2"/>
  <c r="Z655" i="2"/>
  <c r="Z32" i="2"/>
  <c r="Z359" i="2"/>
  <c r="Z618" i="2"/>
  <c r="Z433" i="2"/>
  <c r="Z59" i="2"/>
  <c r="Z705" i="2"/>
  <c r="Z189" i="2"/>
  <c r="Z363" i="2"/>
  <c r="Z35" i="2"/>
  <c r="Z520" i="2"/>
  <c r="Z508" i="2"/>
  <c r="Z454" i="2"/>
  <c r="Z544" i="2"/>
  <c r="Z516" i="2"/>
  <c r="Z143" i="2"/>
  <c r="Z200" i="2"/>
  <c r="Z462" i="2"/>
  <c r="Z110" i="2"/>
  <c r="Z429" i="2"/>
  <c r="Z280" i="2"/>
  <c r="Z242" i="2"/>
  <c r="Z406" i="2"/>
  <c r="Z495" i="2"/>
  <c r="Z42" i="2"/>
  <c r="Z168" i="2"/>
  <c r="Z317" i="2"/>
  <c r="Z236" i="2"/>
  <c r="Z79" i="2"/>
  <c r="Z548" i="2"/>
  <c r="Z249" i="2"/>
  <c r="Z387" i="2"/>
  <c r="Z109" i="2"/>
  <c r="Z177" i="2"/>
  <c r="Z46" i="2"/>
  <c r="Z279" i="2"/>
  <c r="Z467" i="2"/>
  <c r="Z446" i="2"/>
  <c r="Z313" i="2"/>
  <c r="Z371" i="2"/>
  <c r="Z664" i="2"/>
  <c r="Z245" i="2"/>
  <c r="Z134" i="2"/>
  <c r="Z208" i="2"/>
  <c r="Z604" i="2"/>
  <c r="Z309" i="2"/>
  <c r="Z554" i="2"/>
  <c r="Z127" i="2"/>
  <c r="Z461" i="2"/>
  <c r="Z33" i="2"/>
  <c r="Z84" i="2"/>
  <c r="Z352" i="2"/>
  <c r="Z26" i="2"/>
  <c r="Z456" i="2"/>
  <c r="Z676" i="2"/>
  <c r="Z52" i="2"/>
  <c r="Z458" i="2"/>
  <c r="Z204" i="2"/>
  <c r="Z230" i="2"/>
  <c r="Z644" i="2"/>
  <c r="Z685" i="2"/>
  <c r="Z465" i="2"/>
  <c r="Z648" i="2"/>
  <c r="Z137" i="2"/>
  <c r="Z574" i="2"/>
  <c r="Z543" i="2"/>
  <c r="Z96" i="2"/>
  <c r="Z365" i="2"/>
  <c r="Z167" i="2"/>
  <c r="Z271" i="2"/>
  <c r="Z98" i="2"/>
  <c r="Z78" i="2"/>
  <c r="Z553" i="2"/>
  <c r="Z647" i="2"/>
  <c r="Z308" i="2"/>
  <c r="Z427" i="2"/>
  <c r="Z180" i="2"/>
  <c r="Z223" i="2"/>
  <c r="Z614" i="2"/>
  <c r="Z479" i="2"/>
  <c r="Z165" i="2"/>
  <c r="Z265" i="2"/>
  <c r="Z478" i="2"/>
  <c r="Z94" i="2"/>
  <c r="Z511" i="2"/>
  <c r="Z360" i="2"/>
  <c r="Z48" i="2"/>
  <c r="Z193" i="2"/>
  <c r="Z610" i="2"/>
  <c r="Z635" i="2"/>
  <c r="Z289" i="2"/>
  <c r="Z545" i="2"/>
  <c r="Z364" i="2"/>
  <c r="Z36" i="2"/>
  <c r="Z521" i="2"/>
  <c r="Z694" i="2"/>
  <c r="Z581" i="2"/>
  <c r="Z283" i="2"/>
  <c r="Z428" i="2"/>
  <c r="Z687" i="2"/>
  <c r="Z237" i="2"/>
  <c r="Z493" i="2"/>
  <c r="Z642" i="2"/>
  <c r="Z192" i="2"/>
  <c r="Z152" i="2"/>
  <c r="Z420" i="2"/>
  <c r="Z272" i="2"/>
  <c r="Z489" i="2"/>
  <c r="Z34" i="2"/>
  <c r="Z534" i="2"/>
  <c r="Z430" i="2"/>
  <c r="Z627" i="2"/>
  <c r="Z426" i="2"/>
  <c r="Z707" i="2"/>
  <c r="Z330" i="2"/>
  <c r="Z86" i="2"/>
  <c r="Z87" i="2"/>
  <c r="Z251" i="2"/>
  <c r="Z19" i="2"/>
  <c r="Z444" i="2"/>
  <c r="Z708" i="2"/>
  <c r="Z125" i="2"/>
  <c r="Z386" i="2"/>
  <c r="Z154" i="2"/>
  <c r="Z497" i="2"/>
  <c r="Z151" i="2"/>
  <c r="Z640" i="2"/>
  <c r="Z455" i="2"/>
  <c r="Z381" i="2"/>
  <c r="Z288" i="2"/>
  <c r="Z9" i="2"/>
  <c r="Z636" i="2"/>
  <c r="Z482" i="2"/>
  <c r="Z323" i="2"/>
  <c r="Z270" i="2"/>
  <c r="Z63" i="2"/>
  <c r="Z39" i="2"/>
  <c r="Z76" i="2"/>
  <c r="Z578" i="2"/>
  <c r="Z405" i="2"/>
  <c r="Z529" i="2"/>
  <c r="Z506" i="2"/>
  <c r="Z139" i="2"/>
  <c r="Z120" i="2"/>
  <c r="Z589" i="2"/>
  <c r="Z71" i="2"/>
  <c r="Z370" i="2"/>
  <c r="Z73" i="2"/>
  <c r="Z40" i="2"/>
  <c r="Z77" i="2"/>
  <c r="Z623" i="2"/>
  <c r="Z443" i="2"/>
  <c r="Z377" i="2"/>
  <c r="Z104" i="2"/>
  <c r="Z18" i="2"/>
  <c r="Z453" i="2"/>
  <c r="Z356" i="2"/>
  <c r="Z260" i="2"/>
  <c r="Z12" i="2"/>
  <c r="Z619" i="2"/>
  <c r="Z351" i="2"/>
  <c r="Z355" i="2"/>
  <c r="Z512" i="2"/>
  <c r="Z190" i="2"/>
  <c r="Z266" i="2"/>
  <c r="Z367" i="2"/>
  <c r="Z114" i="2"/>
  <c r="Z318" i="2"/>
  <c r="Z712" i="2"/>
  <c r="Z10" i="2"/>
  <c r="Z49" i="2"/>
  <c r="Z620" i="2"/>
  <c r="Z546" i="2"/>
  <c r="Z4" i="2"/>
  <c r="Z451" i="2"/>
  <c r="Z343" i="2"/>
  <c r="Z628" i="2"/>
  <c r="Z153" i="2"/>
  <c r="Z304" i="2"/>
  <c r="Z577" i="2"/>
  <c r="Z53" i="2"/>
  <c r="Z484" i="2"/>
  <c r="Z211" i="2"/>
  <c r="Z332" i="2"/>
  <c r="Z234" i="2"/>
  <c r="Z417" i="2"/>
  <c r="Z588" i="2"/>
  <c r="Z568" i="2"/>
  <c r="Z605" i="2"/>
  <c r="Z629" i="2"/>
  <c r="Z665" i="2"/>
  <c r="Z336" i="2"/>
  <c r="Z679" i="2"/>
  <c r="Z43" i="2"/>
  <c r="Z558" i="2"/>
  <c r="Z530" i="2"/>
  <c r="Z669" i="2"/>
  <c r="Z703" i="2"/>
  <c r="Z107" i="2"/>
  <c r="Z357" i="2"/>
  <c r="Z437" i="2"/>
  <c r="Z149" i="2"/>
  <c r="Z132" i="2"/>
  <c r="Z102" i="2"/>
  <c r="Z159" i="2"/>
  <c r="Z37" i="2"/>
  <c r="Z54" i="2"/>
  <c r="Z369" i="2"/>
  <c r="Z126" i="2"/>
  <c r="Z441" i="2"/>
  <c r="Z274" i="2"/>
  <c r="Z531" i="2"/>
  <c r="Z340" i="2"/>
  <c r="Z344" i="2"/>
  <c r="Z250" i="2"/>
  <c r="Z261" i="2"/>
  <c r="Z75" i="2"/>
  <c r="Z643" i="2"/>
  <c r="Z557" i="2"/>
  <c r="Z5" i="2"/>
  <c r="Z385" i="2"/>
  <c r="Z488" i="2"/>
  <c r="Z682" i="2"/>
  <c r="Z201" i="2"/>
  <c r="Z696" i="2"/>
  <c r="Z80" i="2"/>
  <c r="Z526" i="2"/>
  <c r="Z101" i="2"/>
  <c r="Z408" i="2"/>
  <c r="Z632" i="2"/>
  <c r="Z315" i="2"/>
  <c r="Z517" i="2"/>
  <c r="Z147" i="2"/>
  <c r="Z129" i="2"/>
  <c r="Z235" i="2"/>
  <c r="Z469" i="2"/>
  <c r="Z567" i="2"/>
  <c r="Z209" i="2"/>
  <c r="Z328" i="2"/>
  <c r="Z551" i="2"/>
  <c r="Z331" i="2"/>
  <c r="Z626" i="2"/>
  <c r="Z563" i="2"/>
  <c r="Z702" i="2"/>
  <c r="Z566" i="2"/>
  <c r="Z136" i="2"/>
  <c r="Z144" i="2"/>
  <c r="Z301" i="2"/>
  <c r="Z44" i="2"/>
  <c r="Z306" i="2"/>
  <c r="Z342" i="2"/>
  <c r="Z633" i="2"/>
  <c r="Z624" i="2"/>
  <c r="B98" i="3"/>
  <c r="C98" i="3" s="1"/>
  <c r="B104" i="3"/>
  <c r="C104" i="3" s="1"/>
  <c r="B107" i="3"/>
  <c r="B103" i="3"/>
  <c r="C103" i="3" s="1"/>
  <c r="B101" i="3"/>
  <c r="C101" i="3" s="1"/>
  <c r="B97" i="3"/>
  <c r="C97" i="3" s="1"/>
  <c r="B95" i="3"/>
  <c r="C95" i="3" s="1"/>
  <c r="B102" i="3"/>
  <c r="C102" i="3" s="1"/>
  <c r="B100" i="3"/>
  <c r="C100" i="3" s="1"/>
  <c r="B96" i="3"/>
  <c r="C96" i="3" s="1"/>
  <c r="B109" i="3"/>
  <c r="B108" i="3"/>
  <c r="B106" i="3"/>
  <c r="B99" i="3"/>
  <c r="C99" i="3" s="1"/>
  <c r="C66" i="3"/>
  <c r="C52" i="3"/>
  <c r="C38" i="3"/>
  <c r="C86" i="3"/>
  <c r="C72" i="3"/>
  <c r="C58" i="3"/>
  <c r="C44" i="3"/>
  <c r="C65" i="3"/>
  <c r="C51" i="3"/>
  <c r="C37" i="3"/>
  <c r="C24" i="3"/>
  <c r="C85" i="3"/>
  <c r="C71" i="3"/>
  <c r="C57" i="3"/>
  <c r="C43" i="3"/>
  <c r="C30" i="3"/>
  <c r="C50" i="3"/>
  <c r="C36" i="3"/>
  <c r="C23" i="3"/>
  <c r="C84" i="3"/>
  <c r="C70" i="3"/>
  <c r="C56" i="3"/>
  <c r="C42" i="3"/>
  <c r="C29" i="3"/>
  <c r="C90" i="3"/>
  <c r="C35" i="3"/>
  <c r="C22" i="3"/>
  <c r="C83" i="3"/>
  <c r="C69" i="3"/>
  <c r="C55" i="3"/>
  <c r="C41" i="3"/>
  <c r="C28" i="3"/>
  <c r="C89" i="3"/>
  <c r="C75" i="3"/>
  <c r="C21" i="3"/>
  <c r="C82" i="3"/>
  <c r="C68" i="3"/>
  <c r="C54" i="3"/>
  <c r="C40" i="3"/>
  <c r="C27" i="3"/>
  <c r="C88" i="3"/>
  <c r="C74" i="3"/>
  <c r="C60" i="3"/>
  <c r="C20" i="3"/>
  <c r="C81" i="3"/>
  <c r="C67" i="3"/>
  <c r="C53" i="3"/>
  <c r="C39" i="3"/>
  <c r="C26" i="3"/>
  <c r="C87" i="3"/>
  <c r="C73" i="3"/>
  <c r="C59" i="3"/>
  <c r="C45" i="3"/>
  <c r="C80" i="3"/>
  <c r="C25" i="3"/>
  <c r="Y33" i="1" l="1"/>
  <c r="Y34" i="1"/>
  <c r="Y32" i="1"/>
  <c r="Y432" i="2"/>
  <c r="Y181" i="2"/>
  <c r="Y219" i="2"/>
  <c r="Y220" i="2"/>
  <c r="Y452" i="2"/>
  <c r="Y256" i="2"/>
  <c r="Y570" i="2"/>
  <c r="Y653" i="2"/>
  <c r="Y350" i="2"/>
  <c r="Y31" i="1"/>
  <c r="Y130" i="2"/>
  <c r="Y131" i="2"/>
  <c r="Y547" i="2"/>
  <c r="Y523" i="2"/>
  <c r="Y539" i="2"/>
  <c r="Y148" i="2"/>
  <c r="Y206" i="2"/>
  <c r="Y713" i="2"/>
  <c r="Y434" i="2"/>
  <c r="Y207" i="2"/>
  <c r="Y688" i="2"/>
  <c r="Y205" i="2"/>
  <c r="Y298" i="2"/>
  <c r="Y612" i="2"/>
  <c r="Y30" i="1"/>
  <c r="Y29" i="1"/>
  <c r="Y565" i="2"/>
  <c r="Y704" i="2"/>
  <c r="Y617" i="2"/>
  <c r="Y654" i="2"/>
  <c r="Y374" i="2"/>
  <c r="Y345" i="2"/>
  <c r="Y316" i="2"/>
  <c r="Y255" i="2"/>
  <c r="Y118" i="2"/>
  <c r="Y162" i="2"/>
  <c r="Y358" i="2"/>
  <c r="Y157" i="2"/>
  <c r="Y656" i="2"/>
  <c r="Y156" i="2"/>
  <c r="Y689" i="2"/>
  <c r="Y89" i="2"/>
  <c r="F6" i="3"/>
  <c r="C107" i="3"/>
  <c r="F7" i="3"/>
  <c r="Y354" i="2"/>
  <c r="Y404" i="2"/>
  <c r="Y657" i="2"/>
  <c r="Y88" i="2"/>
  <c r="Y214" i="2"/>
  <c r="Y393" i="2"/>
  <c r="Y410" i="2"/>
  <c r="Y424" i="2"/>
  <c r="Y69" i="2"/>
  <c r="Y475" i="2"/>
  <c r="Y470" i="2"/>
  <c r="Y286" i="2"/>
  <c r="Y471" i="2"/>
  <c r="Y210" i="2"/>
  <c r="Y119" i="2"/>
  <c r="Y524" i="2"/>
  <c r="Y641" i="2"/>
  <c r="Y299" i="2"/>
  <c r="Y518" i="2"/>
  <c r="Y384" i="2"/>
  <c r="Y532" i="2"/>
  <c r="Y123" i="2"/>
  <c r="Y409" i="2"/>
  <c r="Y171" i="2"/>
  <c r="Y243" i="2"/>
  <c r="Y297" i="2"/>
  <c r="Y513" i="2"/>
  <c r="Y348" i="2"/>
  <c r="Y649" i="2"/>
  <c r="Y296" i="2"/>
  <c r="Y463" i="2"/>
  <c r="Y97" i="2"/>
  <c r="Y293" i="2"/>
  <c r="Y638" i="2"/>
  <c r="Y57" i="2"/>
  <c r="Y693" i="2"/>
  <c r="Y92" i="2"/>
  <c r="Y572" i="2"/>
  <c r="Y138" i="2"/>
  <c r="Y499" i="2"/>
  <c r="Y294" i="2"/>
  <c r="Y72" i="2"/>
  <c r="Y552" i="2"/>
  <c r="Y522" i="2"/>
  <c r="Y477" i="2"/>
  <c r="Y663" i="2"/>
  <c r="Y155" i="2"/>
  <c r="Y560" i="2"/>
  <c r="Y140" i="2"/>
  <c r="Y650" i="2"/>
  <c r="Y93" i="2"/>
  <c r="Y645" i="2"/>
  <c r="Y594" i="2"/>
  <c r="Y399" i="2"/>
  <c r="Y480" i="2"/>
  <c r="Y438" i="2"/>
  <c r="Y113" i="2"/>
  <c r="Y300" i="2"/>
  <c r="Y679" i="2"/>
  <c r="Y413" i="2"/>
  <c r="Y678" i="2"/>
  <c r="Y600" i="2"/>
  <c r="Y487" i="2"/>
  <c r="Y106" i="2"/>
  <c r="Y417" i="2"/>
  <c r="Y437" i="2"/>
  <c r="Y540" i="2"/>
  <c r="Y366" i="2"/>
  <c r="Y478" i="2"/>
  <c r="Y690" i="2"/>
  <c r="Y676" i="2"/>
  <c r="Y530" i="2"/>
  <c r="Y168" i="2"/>
  <c r="Y321" i="2"/>
  <c r="Y476" i="2"/>
  <c r="Y634" i="2"/>
  <c r="Y420" i="2"/>
  <c r="Y490" i="2"/>
  <c r="Y575" i="2"/>
  <c r="Y433" i="2"/>
  <c r="Y215" i="2"/>
  <c r="Y411" i="2"/>
  <c r="Y285" i="2"/>
  <c r="Y19" i="2"/>
  <c r="Y23" i="2"/>
  <c r="Y226" i="2"/>
  <c r="Y543" i="2"/>
  <c r="Y462" i="2"/>
  <c r="Y672" i="2"/>
  <c r="Y428" i="2"/>
  <c r="Y361" i="2"/>
  <c r="Y500" i="2"/>
  <c r="Y78" i="2"/>
  <c r="Y22" i="2"/>
  <c r="Y457" i="2"/>
  <c r="Y382" i="2"/>
  <c r="Y224" i="2"/>
  <c r="Y232" i="2"/>
  <c r="Y193" i="2"/>
  <c r="Y159" i="2"/>
  <c r="Y581" i="2"/>
  <c r="Y31" i="2"/>
  <c r="Y418" i="2"/>
  <c r="Y311" i="2"/>
  <c r="Y392" i="2"/>
  <c r="Y353" i="2"/>
  <c r="Y308" i="2"/>
  <c r="Y631" i="2"/>
  <c r="Y491" i="2"/>
  <c r="Y582" i="2"/>
  <c r="Y534" i="2"/>
  <c r="Y306" i="2"/>
  <c r="Y395" i="2"/>
  <c r="Y548" i="2"/>
  <c r="Y319" i="2"/>
  <c r="Y44" i="2"/>
  <c r="Y183" i="2"/>
  <c r="Y43" i="2"/>
  <c r="Y421" i="2"/>
  <c r="Y100" i="2"/>
  <c r="Y356" i="2"/>
  <c r="Y615" i="2"/>
  <c r="Y501" i="2"/>
  <c r="Y683" i="2"/>
  <c r="Y402" i="2"/>
  <c r="Y416" i="2"/>
  <c r="Y680" i="2"/>
  <c r="Y613" i="2"/>
  <c r="Y448" i="2"/>
  <c r="Y510" i="2"/>
  <c r="Y403" i="2"/>
  <c r="Y60" i="2"/>
  <c r="Y180" i="2"/>
  <c r="Y32" i="2"/>
  <c r="Y707" i="2"/>
  <c r="Y673" i="2"/>
  <c r="Y637" i="2"/>
  <c r="Y235" i="2"/>
  <c r="Y341" i="2"/>
  <c r="Y708" i="2"/>
  <c r="Y391" i="2"/>
  <c r="Y389" i="2"/>
  <c r="Y238" i="2"/>
  <c r="Y170" i="2"/>
  <c r="Y377" i="2"/>
  <c r="Y415" i="2"/>
  <c r="Y390" i="2"/>
  <c r="Y213" i="2"/>
  <c r="B105" i="3"/>
  <c r="C105" i="3" s="1"/>
  <c r="Y714" i="2"/>
  <c r="Y144" i="2"/>
  <c r="Y512" i="2"/>
  <c r="Y400" i="2"/>
  <c r="Y139" i="2"/>
  <c r="Y262" i="2"/>
  <c r="Y309" i="2"/>
  <c r="Y188" i="2"/>
  <c r="Y483" i="2"/>
  <c r="Y629" i="2"/>
  <c r="Y516" i="2"/>
  <c r="Y74" i="2"/>
  <c r="Y363" i="2"/>
  <c r="Y661" i="2"/>
  <c r="Y234" i="2"/>
  <c r="Y330" i="2"/>
  <c r="Y24" i="2"/>
  <c r="Y620" i="2"/>
  <c r="Y407" i="2"/>
  <c r="Y506" i="2"/>
  <c r="Y233" i="2"/>
  <c r="Y436" i="2"/>
  <c r="Y96" i="2"/>
  <c r="Y623" i="2"/>
  <c r="Y271" i="2"/>
  <c r="Y109" i="2"/>
  <c r="Y217" i="2"/>
  <c r="Y258" i="2"/>
  <c r="Y325" i="2"/>
  <c r="Y163" i="2"/>
  <c r="Y396" i="2"/>
  <c r="Y336" i="2"/>
  <c r="Y62" i="2"/>
  <c r="Y394" i="2"/>
  <c r="Y618" i="2"/>
  <c r="Y659" i="2"/>
  <c r="Y158" i="2"/>
  <c r="Y184" i="2"/>
  <c r="Y196" i="2"/>
  <c r="Y686" i="2"/>
  <c r="Y343" i="2"/>
  <c r="Y216" i="2"/>
  <c r="Y458" i="2"/>
  <c r="Y675" i="2"/>
  <c r="Y586" i="2"/>
  <c r="Y323" i="2"/>
  <c r="Y79" i="2"/>
  <c r="Y114" i="2"/>
  <c r="Y267" i="2"/>
  <c r="Y81" i="2"/>
  <c r="Y125" i="2"/>
  <c r="Y222" i="2"/>
  <c r="Y33" i="2"/>
  <c r="Y191" i="2"/>
  <c r="Y549" i="2"/>
  <c r="Y662" i="2"/>
  <c r="Y121" i="2"/>
  <c r="Y696" i="2"/>
  <c r="Y225" i="2"/>
  <c r="Y142" i="2"/>
  <c r="Y550" i="2"/>
  <c r="Y273" i="2"/>
  <c r="Y278" i="2"/>
  <c r="Y533" i="2"/>
  <c r="Y616" i="2"/>
  <c r="Y75" i="2"/>
  <c r="Y440" i="2"/>
  <c r="Y406" i="2"/>
  <c r="Y446" i="2"/>
  <c r="Y670" i="2"/>
  <c r="Y630" i="2"/>
  <c r="Y47" i="2"/>
  <c r="Y589" i="2"/>
  <c r="Y194" i="2"/>
  <c r="Y272" i="2"/>
  <c r="Y380" i="2"/>
  <c r="Y682" i="2"/>
  <c r="Y135" i="2"/>
  <c r="Y538" i="2"/>
  <c r="Y511" i="2"/>
  <c r="Y482" i="2"/>
  <c r="Y36" i="2"/>
  <c r="Y401" i="2"/>
  <c r="Y685" i="2"/>
  <c r="Y275" i="2"/>
  <c r="Y288" i="2"/>
  <c r="Y261" i="2"/>
  <c r="Y229" i="2"/>
  <c r="Y151" i="2"/>
  <c r="Y115" i="2"/>
  <c r="Y357" i="2"/>
  <c r="Y190" i="2"/>
  <c r="Y295" i="2"/>
  <c r="Y124" i="2"/>
  <c r="Y149" i="2"/>
  <c r="Y82" i="2"/>
  <c r="Y498" i="2"/>
  <c r="Y84" i="2"/>
  <c r="Y342" i="2"/>
  <c r="Y450" i="2"/>
  <c r="Y635" i="2"/>
  <c r="Y587" i="2"/>
  <c r="Y48" i="2"/>
  <c r="Y268" i="2"/>
  <c r="Y208" i="2"/>
  <c r="Y697" i="2"/>
  <c r="Y578" i="2"/>
  <c r="Y173" i="2"/>
  <c r="Y627" i="2"/>
  <c r="Y244" i="2"/>
  <c r="Y175" i="2"/>
  <c r="Y338" i="2"/>
  <c r="Y605" i="2"/>
  <c r="Y607" i="2"/>
  <c r="Y223" i="2"/>
  <c r="Y164" i="2"/>
  <c r="Y517" i="2"/>
  <c r="Y368" i="2"/>
  <c r="Y230" i="2"/>
  <c r="Y493" i="2"/>
  <c r="Y425" i="2"/>
  <c r="Y136" i="2"/>
  <c r="Y412" i="2"/>
  <c r="Y7" i="2"/>
  <c r="Y588" i="2"/>
  <c r="Y639" i="2"/>
  <c r="Y63" i="2"/>
  <c r="Y150" i="2"/>
  <c r="Y555" i="2"/>
  <c r="Y422" i="2"/>
  <c r="Y160" i="2"/>
  <c r="Y332" i="2"/>
  <c r="Y240" i="2"/>
  <c r="Y340" i="2"/>
  <c r="Y671" i="2"/>
  <c r="Y349" i="2"/>
  <c r="Y585" i="2"/>
  <c r="Y387" i="2"/>
  <c r="Y427" i="2"/>
  <c r="Y691" i="2"/>
  <c r="Y292" i="2"/>
  <c r="Y50" i="2"/>
  <c r="Y459" i="2"/>
  <c r="Y489" i="2"/>
  <c r="Y644" i="2"/>
  <c r="Y334" i="2"/>
  <c r="Y307" i="2"/>
  <c r="Y444" i="2"/>
  <c r="Y87" i="2"/>
  <c r="Y379" i="2"/>
  <c r="Y445" i="2"/>
  <c r="Y133" i="2"/>
  <c r="Y111" i="2"/>
  <c r="Y674" i="2"/>
  <c r="Y514" i="2"/>
  <c r="Y364" i="2"/>
  <c r="Y326" i="2"/>
  <c r="Y42" i="2"/>
  <c r="Y624" i="2"/>
  <c r="Y467" i="2"/>
  <c r="Y378" i="2"/>
  <c r="Y218" i="2"/>
  <c r="Y8" i="2"/>
  <c r="Y10" i="2"/>
  <c r="Y195" i="2"/>
  <c r="Y591" i="2"/>
  <c r="Y577" i="2"/>
  <c r="Y716" i="2"/>
  <c r="Y665" i="2"/>
  <c r="Y576" i="2"/>
  <c r="Y647" i="2"/>
  <c r="Y664" i="2"/>
  <c r="Y580" i="2"/>
  <c r="Y250" i="2"/>
  <c r="Y633" i="2"/>
  <c r="Y610" i="2"/>
  <c r="Y388" i="2"/>
  <c r="Y703" i="2"/>
  <c r="Y76" i="2"/>
  <c r="Y228" i="2"/>
  <c r="Y561" i="2"/>
  <c r="Y359" i="2"/>
  <c r="Y169" i="2"/>
  <c r="Y105" i="2"/>
  <c r="Y101" i="2"/>
  <c r="Y473" i="2"/>
  <c r="Y117" i="2"/>
  <c r="Y484" i="2"/>
  <c r="Y695" i="2"/>
  <c r="Y554" i="2"/>
  <c r="Y339" i="2"/>
  <c r="Y20" i="2"/>
  <c r="Y120" i="2"/>
  <c r="Y15" i="2"/>
  <c r="Y329" i="2"/>
  <c r="Y302" i="2"/>
  <c r="Y465" i="2"/>
  <c r="Y468" i="2"/>
  <c r="Y460" i="2"/>
  <c r="Y443" i="2"/>
  <c r="Y85" i="2"/>
  <c r="Y601" i="2"/>
  <c r="Y314" i="2"/>
  <c r="Y568" i="2"/>
  <c r="Y502" i="2"/>
  <c r="Y91" i="2"/>
  <c r="Y344" i="2"/>
  <c r="Y592" i="2"/>
  <c r="Y154" i="2"/>
  <c r="Y73" i="2"/>
  <c r="Y260" i="2"/>
  <c r="Y461" i="2"/>
  <c r="Y103" i="2"/>
  <c r="Y571" i="2"/>
  <c r="Y227" i="2"/>
  <c r="Y301" i="2"/>
  <c r="Y562" i="2"/>
  <c r="Y245" i="2"/>
  <c r="Y320" i="2"/>
  <c r="Y259" i="2"/>
  <c r="Y167" i="2"/>
  <c r="Y51" i="2"/>
  <c r="Y519" i="2"/>
  <c r="Y642" i="2"/>
  <c r="Y492" i="2"/>
  <c r="Y304" i="2"/>
  <c r="Y134" i="2"/>
  <c r="Y454" i="2"/>
  <c r="Y266" i="2"/>
  <c r="Y147" i="2"/>
  <c r="Y595" i="2"/>
  <c r="Y573" i="2"/>
  <c r="Y122" i="2"/>
  <c r="Y265" i="2"/>
  <c r="Y485" i="2"/>
  <c r="Y694" i="2"/>
  <c r="Y99" i="2"/>
  <c r="Y557" i="2"/>
  <c r="Y648" i="2"/>
  <c r="Y104" i="2"/>
  <c r="Y602" i="2"/>
  <c r="Y352" i="2"/>
  <c r="Y541" i="2"/>
  <c r="Y362" i="2"/>
  <c r="Y141" i="2"/>
  <c r="Y202" i="2"/>
  <c r="Y55" i="2"/>
  <c r="Y698" i="2"/>
  <c r="Y558" i="2"/>
  <c r="Y153" i="2"/>
  <c r="Y628" i="2"/>
  <c r="Y590" i="2"/>
  <c r="Y563" i="2"/>
  <c r="Y447" i="2"/>
  <c r="Y110" i="2"/>
  <c r="Y5" i="2"/>
  <c r="Y655" i="2"/>
  <c r="Y291" i="2"/>
  <c r="Y145" i="2"/>
  <c r="Y488" i="2"/>
  <c r="Y658" i="2"/>
  <c r="Y237" i="2"/>
  <c r="Y603" i="2"/>
  <c r="Y179" i="2"/>
  <c r="Y351" i="2"/>
  <c r="Y705" i="2"/>
  <c r="Y34" i="2"/>
  <c r="Y270" i="2"/>
  <c r="Y40" i="2"/>
  <c r="Y419" i="2"/>
  <c r="Y579" i="2"/>
  <c r="Y86" i="2"/>
  <c r="Y464" i="2"/>
  <c r="Y559" i="2"/>
  <c r="Y65" i="2"/>
  <c r="Y246" i="2"/>
  <c r="Y536" i="2"/>
  <c r="Y251" i="2"/>
  <c r="Y449" i="2"/>
  <c r="Y596" i="2"/>
  <c r="Y608" i="2"/>
  <c r="Y333" i="2"/>
  <c r="Y546" i="2"/>
  <c r="Y290" i="2"/>
  <c r="Y221" i="2"/>
  <c r="Y360" i="2"/>
  <c r="Y197" i="2"/>
  <c r="Y274" i="2"/>
  <c r="Y289" i="2"/>
  <c r="Y29" i="2"/>
  <c r="Y26" i="2"/>
  <c r="Y481" i="2"/>
  <c r="Y398" i="2"/>
  <c r="Y201" i="2"/>
  <c r="Y494" i="2"/>
  <c r="Y715" i="2"/>
  <c r="Y152" i="2"/>
  <c r="Y564" i="2"/>
  <c r="Y604" i="2"/>
  <c r="Y507" i="2"/>
  <c r="Y397" i="2"/>
  <c r="Y12" i="2"/>
  <c r="Y324" i="2"/>
  <c r="Y640" i="2"/>
  <c r="Y593" i="2"/>
  <c r="Y495" i="2"/>
  <c r="Y711" i="2"/>
  <c r="Y687" i="2"/>
  <c r="Y279" i="2"/>
  <c r="Y4" i="2"/>
  <c r="Y466" i="2"/>
  <c r="Y66" i="2"/>
  <c r="Y312" i="2"/>
  <c r="Y137" i="2"/>
  <c r="Y614" i="2"/>
  <c r="Y545" i="2"/>
  <c r="Y37" i="2"/>
  <c r="Y371" i="2"/>
  <c r="Y129" i="2"/>
  <c r="Y525" i="2"/>
  <c r="Y249" i="2"/>
  <c r="Y17" i="2"/>
  <c r="Y287" i="2"/>
  <c r="Y692" i="2"/>
  <c r="Y264" i="2"/>
  <c r="Y199" i="2"/>
  <c r="Y56" i="2"/>
  <c r="Y80" i="2"/>
  <c r="Y172" i="2"/>
  <c r="Y282" i="2"/>
  <c r="Y331" i="2"/>
  <c r="Y626" i="2"/>
  <c r="Y469" i="2"/>
  <c r="Y429" i="2"/>
  <c r="Y583" i="2"/>
  <c r="Y254" i="2"/>
  <c r="Y474" i="2"/>
  <c r="Y597" i="2"/>
  <c r="Y509" i="2"/>
  <c r="Y435" i="2"/>
  <c r="Y370" i="2"/>
  <c r="Y318" i="2"/>
  <c r="Y39" i="2"/>
  <c r="Y521" i="2"/>
  <c r="Y186" i="2"/>
  <c r="Y619" i="2"/>
  <c r="Y58" i="2"/>
  <c r="Y455" i="2"/>
  <c r="Y165" i="2"/>
  <c r="Y35" i="2"/>
  <c r="Y13" i="2"/>
  <c r="Y569" i="2"/>
  <c r="Y257" i="2"/>
  <c r="Y598" i="2"/>
  <c r="Y313" i="2"/>
  <c r="Y310" i="2"/>
  <c r="Y83" i="2"/>
  <c r="Y431" i="2"/>
  <c r="Y606" i="2"/>
  <c r="Y248" i="2"/>
  <c r="Y90" i="2"/>
  <c r="Y503" i="2"/>
  <c r="Y430" i="2"/>
  <c r="Y28" i="2"/>
  <c r="Y408" i="2"/>
  <c r="Y337" i="2"/>
  <c r="Y528" i="2"/>
  <c r="Y556" i="2"/>
  <c r="Y231" i="2"/>
  <c r="Y21" i="2"/>
  <c r="Y242" i="2"/>
  <c r="Y405" i="2"/>
  <c r="Y622" i="2"/>
  <c r="Y643" i="2"/>
  <c r="Y53" i="2"/>
  <c r="Y710" i="2"/>
  <c r="Y146" i="2"/>
  <c r="Y677" i="2"/>
  <c r="Y456" i="2"/>
  <c r="Y94" i="2"/>
  <c r="Y176" i="2"/>
  <c r="Y383" i="2"/>
  <c r="Y112" i="2"/>
  <c r="Y18" i="2"/>
  <c r="Y174" i="2"/>
  <c r="Y646" i="2"/>
  <c r="Y27" i="2"/>
  <c r="Y16" i="2"/>
  <c r="Y269" i="2"/>
  <c r="Y52" i="2"/>
  <c r="Y11" i="2"/>
  <c r="Y61" i="2"/>
  <c r="Y651" i="2"/>
  <c r="Y666" i="2"/>
  <c r="Y67" i="2"/>
  <c r="Y669" i="2"/>
  <c r="Y625" i="2"/>
  <c r="Y537" i="2"/>
  <c r="Y505" i="2"/>
  <c r="Y381" i="2"/>
  <c r="Y346" i="2"/>
  <c r="Y6" i="2"/>
  <c r="Y335" i="2"/>
  <c r="Y609" i="2"/>
  <c r="Y472" i="2"/>
  <c r="Y284" i="2"/>
  <c r="Y535" i="2"/>
  <c r="Y599" i="2"/>
  <c r="Y239" i="2"/>
  <c r="Y700" i="2"/>
  <c r="Y252" i="2"/>
  <c r="Y566" i="2"/>
  <c r="Y681" i="2"/>
  <c r="Y283" i="2"/>
  <c r="Y504" i="2"/>
  <c r="Y385" i="2"/>
  <c r="Y702" i="2"/>
  <c r="Y178" i="2"/>
  <c r="Y276" i="2"/>
  <c r="Y442" i="2"/>
  <c r="Y551" i="2"/>
  <c r="Y68" i="2"/>
  <c r="Y426" i="2"/>
  <c r="Y305" i="2"/>
  <c r="Y496" i="2"/>
  <c r="Y77" i="2"/>
  <c r="Y98" i="2"/>
  <c r="Y327" i="2"/>
  <c r="Y38" i="2"/>
  <c r="Y515" i="2"/>
  <c r="Y636" i="2"/>
  <c r="Y355" i="2"/>
  <c r="Y182" i="2"/>
  <c r="Y567" i="2"/>
  <c r="Y652" i="2"/>
  <c r="Y281" i="2"/>
  <c r="Y423" i="2"/>
  <c r="Y553" i="2"/>
  <c r="Y209" i="2"/>
  <c r="Y372" i="2"/>
  <c r="Y200" i="2"/>
  <c r="Y71" i="2"/>
  <c r="Y14" i="2"/>
  <c r="Y712" i="2"/>
  <c r="Y25" i="2"/>
  <c r="Y486" i="2"/>
  <c r="Y347" i="2"/>
  <c r="Y632" i="2"/>
  <c r="Y280" i="2"/>
  <c r="Y46" i="2"/>
  <c r="Y520" i="2"/>
  <c r="Y277" i="2"/>
  <c r="Y45" i="2"/>
  <c r="Y527" i="2"/>
  <c r="Y375" i="2"/>
  <c r="Y127" i="2"/>
  <c r="Y126" i="2"/>
  <c r="Y328" i="2"/>
  <c r="Y192" i="2"/>
  <c r="Y263" i="2"/>
  <c r="Y414" i="2"/>
  <c r="Y574" i="2"/>
  <c r="Y611" i="2"/>
  <c r="Y247" i="2"/>
  <c r="Y668" i="2"/>
  <c r="Y531" i="2"/>
  <c r="Y526" i="2"/>
  <c r="Y64" i="2"/>
  <c r="Y128" i="2"/>
  <c r="Y54" i="2"/>
  <c r="Y684" i="2"/>
  <c r="Y143" i="2"/>
  <c r="Y322" i="2"/>
  <c r="Y187" i="2"/>
  <c r="Y59" i="2"/>
  <c r="Y660" i="2"/>
  <c r="Y41" i="2"/>
  <c r="Y198" i="2"/>
  <c r="Y709" i="2"/>
  <c r="Y95" i="2"/>
  <c r="Y177" i="2"/>
  <c r="Y236" i="2"/>
  <c r="Y441" i="2"/>
  <c r="Y373" i="2"/>
  <c r="Y439" i="2"/>
  <c r="Y367" i="2"/>
  <c r="Y49" i="2"/>
  <c r="Y189" i="2"/>
  <c r="Y185" i="2"/>
  <c r="Y453" i="2"/>
  <c r="Y706" i="2"/>
  <c r="Y542" i="2"/>
  <c r="Y203" i="2"/>
  <c r="Y699" i="2"/>
  <c r="Y116" i="2"/>
  <c r="Y166" i="2"/>
  <c r="Y317" i="2"/>
  <c r="Y70" i="2"/>
  <c r="Y621" i="2"/>
  <c r="Y303" i="2"/>
  <c r="Y241" i="2"/>
  <c r="Y508" i="2"/>
  <c r="Y479" i="2"/>
  <c r="Y369" i="2"/>
  <c r="Y701" i="2"/>
  <c r="Y102" i="2"/>
  <c r="Y376" i="2"/>
  <c r="Y253" i="2"/>
  <c r="Y9" i="2"/>
  <c r="Y3" i="2"/>
  <c r="Y107" i="2"/>
  <c r="Y315" i="2"/>
  <c r="Y544" i="2"/>
  <c r="Y365" i="2"/>
  <c r="Y204" i="2"/>
  <c r="Y30" i="2"/>
  <c r="Y132" i="2"/>
  <c r="Y211" i="2"/>
  <c r="Y497" i="2"/>
  <c r="Y529" i="2"/>
  <c r="Y667" i="2"/>
  <c r="Y451" i="2"/>
  <c r="Y584" i="2"/>
  <c r="Y161" i="2"/>
  <c r="Y108" i="2"/>
  <c r="Y212" i="2"/>
  <c r="Y386" i="2"/>
  <c r="B111" i="3" l="1"/>
  <c r="B110" i="3"/>
</calcChain>
</file>

<file path=xl/sharedStrings.xml><?xml version="1.0" encoding="utf-8"?>
<sst xmlns="http://schemas.openxmlformats.org/spreadsheetml/2006/main" count="7308" uniqueCount="3556">
  <si>
    <t>ISLAND</t>
    <phoneticPr fontId="2"/>
  </si>
  <si>
    <t>全12話</t>
    <rPh sb="0" eb="1">
      <t>ゼン</t>
    </rPh>
    <rPh sb="3" eb="4">
      <t>ワ</t>
    </rPh>
    <phoneticPr fontId="1"/>
  </si>
  <si>
    <t>全12話</t>
    <rPh sb="0" eb="1">
      <t>ゼン</t>
    </rPh>
    <rPh sb="3" eb="4">
      <t>ワ</t>
    </rPh>
    <phoneticPr fontId="2"/>
  </si>
  <si>
    <t>2</t>
    <phoneticPr fontId="2"/>
  </si>
  <si>
    <t>ACCA13区監察課</t>
    <phoneticPr fontId="2"/>
  </si>
  <si>
    <t>全12話,OVA</t>
    <phoneticPr fontId="2"/>
  </si>
  <si>
    <t>1</t>
    <phoneticPr fontId="2"/>
  </si>
  <si>
    <t>アクセル・ワールド</t>
    <phoneticPr fontId="2"/>
  </si>
  <si>
    <t>1+</t>
    <phoneticPr fontId="2"/>
  </si>
  <si>
    <t>アクダマドライブ</t>
    <phoneticPr fontId="2"/>
  </si>
  <si>
    <t>明日ちゃんのセーラー服</t>
    <phoneticPr fontId="2"/>
  </si>
  <si>
    <t>亜人</t>
    <phoneticPr fontId="2"/>
  </si>
  <si>
    <t>あそびあそばせ</t>
    <phoneticPr fontId="2"/>
  </si>
  <si>
    <t>安達としまむら</t>
    <phoneticPr fontId="2"/>
  </si>
  <si>
    <t>Another</t>
    <phoneticPr fontId="2"/>
  </si>
  <si>
    <t>全12話</t>
  </si>
  <si>
    <t>あの夏で待ってる</t>
    <phoneticPr fontId="2"/>
  </si>
  <si>
    <t>あの日見た花の名前を僕達はまだ知らない。</t>
    <phoneticPr fontId="2"/>
  </si>
  <si>
    <t>あらしのよるに</t>
  </si>
  <si>
    <t>-</t>
    <phoneticPr fontId="2"/>
  </si>
  <si>
    <t>ありふれた職業で世界最強</t>
    <phoneticPr fontId="2"/>
  </si>
  <si>
    <t>アルスラーン戦記</t>
  </si>
  <si>
    <t>アルドノア・ゼロ</t>
    <phoneticPr fontId="2"/>
  </si>
  <si>
    <t>UN-GO</t>
    <phoneticPr fontId="2"/>
  </si>
  <si>
    <t>全11話</t>
    <rPh sb="0" eb="1">
      <t>ゼン</t>
    </rPh>
    <rPh sb="3" eb="4">
      <t>ワ</t>
    </rPh>
    <phoneticPr fontId="1"/>
  </si>
  <si>
    <t>全11話</t>
    <rPh sb="0" eb="1">
      <t>ゼン</t>
    </rPh>
    <rPh sb="3" eb="4">
      <t>ワ</t>
    </rPh>
    <phoneticPr fontId="2"/>
  </si>
  <si>
    <t>暗殺教室</t>
    <phoneticPr fontId="2"/>
  </si>
  <si>
    <t>イヴの時間 劇場版</t>
    <phoneticPr fontId="2"/>
  </si>
  <si>
    <t>イジらないで、長瀞さん</t>
    <phoneticPr fontId="2"/>
  </si>
  <si>
    <t>いぬやしき</t>
    <phoneticPr fontId="2"/>
  </si>
  <si>
    <t>妹さえいればいい。</t>
    <phoneticPr fontId="2"/>
  </si>
  <si>
    <t>色づく世界の明日から</t>
    <phoneticPr fontId="2"/>
  </si>
  <si>
    <t>全13話</t>
    <phoneticPr fontId="2"/>
  </si>
  <si>
    <t>ヴァニタスの手記</t>
  </si>
  <si>
    <t>Vivy -Fluorite Eye's Song-</t>
  </si>
  <si>
    <t>Wind -a breath of heart-</t>
    <phoneticPr fontId="2"/>
  </si>
  <si>
    <t>上野さんは不器用</t>
    <phoneticPr fontId="2"/>
  </si>
  <si>
    <t>打ち上げ花火、下から見るか? 横から見るか?</t>
  </si>
  <si>
    <t>宇宙ショーへようこそ</t>
  </si>
  <si>
    <t>宇宙パトロールルル子</t>
    <phoneticPr fontId="2"/>
  </si>
  <si>
    <t>全13話</t>
    <rPh sb="0" eb="1">
      <t>ゼン</t>
    </rPh>
    <rPh sb="3" eb="4">
      <t>ワ</t>
    </rPh>
    <phoneticPr fontId="1"/>
  </si>
  <si>
    <t>全13話</t>
    <rPh sb="0" eb="1">
      <t>ゼン</t>
    </rPh>
    <rPh sb="3" eb="4">
      <t>ワ</t>
    </rPh>
    <phoneticPr fontId="2"/>
  </si>
  <si>
    <t>ウマ娘 プリティーダービー</t>
  </si>
  <si>
    <t>裏世界ピクニック</t>
  </si>
  <si>
    <t>うらみちお兄さん</t>
  </si>
  <si>
    <t>~1話</t>
    <rPh sb="2" eb="3">
      <t>ワ</t>
    </rPh>
    <phoneticPr fontId="2"/>
  </si>
  <si>
    <t>AIR</t>
    <phoneticPr fontId="2"/>
  </si>
  <si>
    <t>全12話</t>
    <phoneticPr fontId="1"/>
  </si>
  <si>
    <t>全12話</t>
    <phoneticPr fontId="2"/>
  </si>
  <si>
    <t>映画大好きポンポさん</t>
  </si>
  <si>
    <t>86-エイティシックス-</t>
  </si>
  <si>
    <t>エウレカセブン シリーズ</t>
    <phoneticPr fontId="2"/>
  </si>
  <si>
    <t>交響詩篇エウレカセブン</t>
    <phoneticPr fontId="2"/>
  </si>
  <si>
    <t>2+</t>
    <phoneticPr fontId="2"/>
  </si>
  <si>
    <t>ef - a fairy tale of the two</t>
    <phoneticPr fontId="2"/>
  </si>
  <si>
    <t>エル・カザド</t>
    <phoneticPr fontId="2"/>
  </si>
  <si>
    <t>全26話</t>
    <rPh sb="0" eb="1">
      <t>ゼン</t>
    </rPh>
    <rPh sb="3" eb="4">
      <t>ワ</t>
    </rPh>
    <phoneticPr fontId="1"/>
  </si>
  <si>
    <t>全26話</t>
    <rPh sb="0" eb="1">
      <t>ゼン</t>
    </rPh>
    <rPh sb="3" eb="4">
      <t>ワ</t>
    </rPh>
    <phoneticPr fontId="2"/>
  </si>
  <si>
    <t>エロマンガ先生</t>
    <phoneticPr fontId="2"/>
  </si>
  <si>
    <t>Angel Beats</t>
    <phoneticPr fontId="2"/>
  </si>
  <si>
    <t>炎炎ノ消防隊</t>
  </si>
  <si>
    <t>王様ランキング</t>
    <phoneticPr fontId="2"/>
  </si>
  <si>
    <t>全23話</t>
    <rPh sb="0" eb="1">
      <t>ゼン</t>
    </rPh>
    <rPh sb="3" eb="4">
      <t>ワ</t>
    </rPh>
    <phoneticPr fontId="2"/>
  </si>
  <si>
    <t>おおかみこどもの雨と雪</t>
    <phoneticPr fontId="2"/>
  </si>
  <si>
    <t>狼と香辛料</t>
    <phoneticPr fontId="2"/>
  </si>
  <si>
    <t>Occultic;Nine</t>
    <phoneticPr fontId="2"/>
  </si>
  <si>
    <t>幼なじみが絶対に負けないラブコメ</t>
  </si>
  <si>
    <t>推しが武道館いってくれたら死ぬ</t>
    <phoneticPr fontId="2"/>
  </si>
  <si>
    <t>オシリスの天秤</t>
    <phoneticPr fontId="2"/>
  </si>
  <si>
    <t>お兄ちゃんだけど愛さえあれば関係ないよねっ</t>
  </si>
  <si>
    <t>オーバーロード</t>
    <phoneticPr fontId="2"/>
  </si>
  <si>
    <t>オルタンシア・サーガ</t>
  </si>
  <si>
    <t>俺だけ入れる隠しダンジョン</t>
  </si>
  <si>
    <t>俺の妹がこんなに可愛いわけがない</t>
    <phoneticPr fontId="2"/>
  </si>
  <si>
    <t>俺の彼女と幼なじみが修羅場すぎる</t>
    <phoneticPr fontId="2"/>
  </si>
  <si>
    <t>俺を好きなのはお前だけかよ</t>
    <phoneticPr fontId="2"/>
  </si>
  <si>
    <t>作品シリーズ</t>
    <rPh sb="0" eb="2">
      <t>サクヒン</t>
    </rPh>
    <phoneticPr fontId="2"/>
  </si>
  <si>
    <t>作品タイトル</t>
    <rPh sb="0" eb="2">
      <t>サクヒン</t>
    </rPh>
    <phoneticPr fontId="2"/>
  </si>
  <si>
    <t>視聴話数</t>
    <rPh sb="0" eb="2">
      <t>シチョウ</t>
    </rPh>
    <rPh sb="2" eb="4">
      <t>ワスウ</t>
    </rPh>
    <phoneticPr fontId="2"/>
  </si>
  <si>
    <t>保存HDD</t>
    <rPh sb="0" eb="2">
      <t>ホゾン</t>
    </rPh>
    <phoneticPr fontId="2"/>
  </si>
  <si>
    <t>Wind -a breath of heart- TVアニメ版</t>
    <rPh sb="30" eb="31">
      <t>バン</t>
    </rPh>
    <phoneticPr fontId="2"/>
  </si>
  <si>
    <t>87-エイティシックス-</t>
  </si>
  <si>
    <t>全16話</t>
  </si>
  <si>
    <t>全26話</t>
  </si>
  <si>
    <t>劇場版 あの日見た花の名前を僕達はまだ知らない。</t>
    <phoneticPr fontId="2"/>
  </si>
  <si>
    <t>全11話</t>
  </si>
  <si>
    <t>全11話</t>
    <phoneticPr fontId="2"/>
  </si>
  <si>
    <t>アサルトリリィ BOUQUET</t>
    <phoneticPr fontId="2"/>
  </si>
  <si>
    <t>all</t>
    <phoneticPr fontId="2"/>
  </si>
  <si>
    <t>アルスラーン戦記</t>
    <phoneticPr fontId="2"/>
  </si>
  <si>
    <t>アルスラーン戦記 風塵乱舞</t>
    <phoneticPr fontId="2"/>
  </si>
  <si>
    <t>全25話</t>
  </si>
  <si>
    <t>全25話</t>
    <phoneticPr fontId="2"/>
  </si>
  <si>
    <t>全8話</t>
    <phoneticPr fontId="2"/>
  </si>
  <si>
    <t>2</t>
  </si>
  <si>
    <t>1</t>
  </si>
  <si>
    <t>ヴァイオレット・エヴァーガーデン 外伝 - 永遠と自動手記人形 -</t>
    <phoneticPr fontId="2"/>
  </si>
  <si>
    <t>劇場版 ヴァイオレット・エヴァーガーデン</t>
    <phoneticPr fontId="2"/>
  </si>
  <si>
    <t>全13話,OVA</t>
    <phoneticPr fontId="2"/>
  </si>
  <si>
    <t>全13話,総集編</t>
    <rPh sb="3" eb="4">
      <t>ワ</t>
    </rPh>
    <rPh sb="5" eb="8">
      <t>ソウシュウヘン</t>
    </rPh>
    <phoneticPr fontId="2"/>
  </si>
  <si>
    <t>ウマ娘 プリティーダービー</t>
    <phoneticPr fontId="2"/>
  </si>
  <si>
    <t>全16話</t>
    <phoneticPr fontId="2"/>
  </si>
  <si>
    <t>全23話,総集編3話</t>
    <rPh sb="0" eb="1">
      <t>ゼン</t>
    </rPh>
    <rPh sb="3" eb="4">
      <t>ワ</t>
    </rPh>
    <rPh sb="9" eb="10">
      <t>ワ</t>
    </rPh>
    <phoneticPr fontId="2"/>
  </si>
  <si>
    <t>ef - a tale of memories.</t>
    <phoneticPr fontId="2"/>
  </si>
  <si>
    <t>ef - a tale of melodies.</t>
    <phoneticPr fontId="2"/>
  </si>
  <si>
    <t>炎炎ノ消防隊</t>
    <phoneticPr fontId="2"/>
  </si>
  <si>
    <t>炎炎ノ消防隊 弐ノ章</t>
    <phoneticPr fontId="2"/>
  </si>
  <si>
    <t>全24話</t>
  </si>
  <si>
    <t>全24話</t>
    <phoneticPr fontId="2"/>
  </si>
  <si>
    <t>オシリスの天秤 season1</t>
    <phoneticPr fontId="2"/>
  </si>
  <si>
    <t>オシリスの天秤 season2</t>
  </si>
  <si>
    <t>全10話</t>
    <rPh sb="0" eb="1">
      <t>ゼン</t>
    </rPh>
    <rPh sb="3" eb="4">
      <t>ワ</t>
    </rPh>
    <phoneticPr fontId="2"/>
  </si>
  <si>
    <t>全10話</t>
    <phoneticPr fontId="2"/>
  </si>
  <si>
    <t>全13話</t>
  </si>
  <si>
    <t>俺だけ入れる隠しダンジョン</t>
    <phoneticPr fontId="2"/>
  </si>
  <si>
    <t>俺の妹がこんなに可愛いわけがない。</t>
  </si>
  <si>
    <t>全12+4話</t>
    <rPh sb="0" eb="1">
      <t>ゼン</t>
    </rPh>
    <rPh sb="5" eb="6">
      <t>ワ</t>
    </rPh>
    <phoneticPr fontId="2"/>
  </si>
  <si>
    <t>CHAOS;HEAD</t>
  </si>
  <si>
    <t>CHAOS;CHILD</t>
    <phoneticPr fontId="2"/>
  </si>
  <si>
    <t>かぐや様は告らせたい〜天才たちの恋愛頭脳戦〜</t>
  </si>
  <si>
    <t>全12+1話</t>
    <rPh sb="0" eb="1">
      <t>ゼン</t>
    </rPh>
    <rPh sb="5" eb="6">
      <t>ワ</t>
    </rPh>
    <phoneticPr fontId="1"/>
  </si>
  <si>
    <t>河童のクゥと夏休み</t>
  </si>
  <si>
    <t>彼方のアストラ</t>
  </si>
  <si>
    <t>CANAAN</t>
  </si>
  <si>
    <t>彼女と彼女の猫 -Everything Flows-</t>
  </si>
  <si>
    <t>カノジョも彼女</t>
  </si>
  <si>
    <t>Kanon</t>
  </si>
  <si>
    <t>神様になった日</t>
  </si>
  <si>
    <t>神様のいない日曜日</t>
    <rPh sb="0" eb="2">
      <t>カミサマ</t>
    </rPh>
    <rPh sb="6" eb="9">
      <t>ニチヨウビ</t>
    </rPh>
    <phoneticPr fontId="1"/>
  </si>
  <si>
    <t>神のみぞ知るセカイ</t>
    <phoneticPr fontId="2"/>
  </si>
  <si>
    <t>空の境界</t>
  </si>
  <si>
    <t>ガールズ&amp;パンツァー</t>
  </si>
  <si>
    <t>全24話</t>
    <rPh sb="0" eb="1">
      <t>ゼン</t>
    </rPh>
    <rPh sb="3" eb="4">
      <t>ワ</t>
    </rPh>
    <phoneticPr fontId="1"/>
  </si>
  <si>
    <t>全24話</t>
    <rPh sb="0" eb="1">
      <t>ゼン</t>
    </rPh>
    <rPh sb="3" eb="4">
      <t>ワ</t>
    </rPh>
    <phoneticPr fontId="2"/>
  </si>
  <si>
    <t>きみの声をとどけたい</t>
  </si>
  <si>
    <t>君の膵臓をたべたい</t>
  </si>
  <si>
    <t>鬼滅の刃</t>
  </si>
  <si>
    <t>虐殺器官</t>
  </si>
  <si>
    <t>境界の彼方</t>
  </si>
  <si>
    <t>ギルティクラウン</t>
  </si>
  <si>
    <t>全22話</t>
  </si>
  <si>
    <t>キルラキル</t>
  </si>
  <si>
    <t>銀魂</t>
  </si>
  <si>
    <t>銀の匙 Silver Spoon</t>
  </si>
  <si>
    <t>雲のむこう、約束の場所</t>
  </si>
  <si>
    <t>グラスリップ</t>
  </si>
  <si>
    <t>CLANNAD</t>
  </si>
  <si>
    <t>グリザイア シリーズ</t>
    <phoneticPr fontId="2"/>
  </si>
  <si>
    <t>怪物事変</t>
  </si>
  <si>
    <t>獣の奏者</t>
  </si>
  <si>
    <t>甲鉄城のカバネリ</t>
  </si>
  <si>
    <t>聲の形</t>
  </si>
  <si>
    <t>刻刻</t>
  </si>
  <si>
    <t>心が叫びたがってるんだ。</t>
  </si>
  <si>
    <t>全17話</t>
    <rPh sb="0" eb="1">
      <t>ゼン</t>
    </rPh>
    <rPh sb="3" eb="4">
      <t>ワ</t>
    </rPh>
    <phoneticPr fontId="1"/>
  </si>
  <si>
    <t>全3話</t>
    <phoneticPr fontId="2"/>
  </si>
  <si>
    <t>こちら葛飾区亀有公園前派出所</t>
  </si>
  <si>
    <t>五等分の花嫁</t>
  </si>
  <si>
    <t>コードギアス シリーズ</t>
  </si>
  <si>
    <t>コードギアス 反逆のルルーシュ</t>
    <rPh sb="7" eb="9">
      <t>ハンギャク</t>
    </rPh>
    <phoneticPr fontId="1"/>
  </si>
  <si>
    <t>コードギアス 亡国のアキト</t>
    <rPh sb="7" eb="9">
      <t>ボウコク</t>
    </rPh>
    <phoneticPr fontId="1"/>
  </si>
  <si>
    <t>全5章</t>
    <rPh sb="0" eb="1">
      <t>ゼン</t>
    </rPh>
    <rPh sb="2" eb="3">
      <t>ショウ</t>
    </rPh>
    <phoneticPr fontId="1"/>
  </si>
  <si>
    <t>この素晴らしい世界に祝福を!</t>
  </si>
  <si>
    <t>この世界の片隅に</t>
  </si>
  <si>
    <t>この世の果てで恋を唄う少女YU-NO</t>
  </si>
  <si>
    <t>この中に1人、妹がいる!</t>
    <phoneticPr fontId="2"/>
  </si>
  <si>
    <t>小林さんちのメイドラゴン</t>
  </si>
  <si>
    <t>ゴールデンカムイ</t>
    <phoneticPr fontId="2"/>
  </si>
  <si>
    <t>海賊王女</t>
  </si>
  <si>
    <t>ガヴリールドロップアウト</t>
  </si>
  <si>
    <t>CHAOS;CHILD</t>
  </si>
  <si>
    <t>かぎなど</t>
  </si>
  <si>
    <t>かしまし ~ガール・ミーツ・ガール~</t>
  </si>
  <si>
    <t>活撃 刀剣乱舞</t>
  </si>
  <si>
    <t>がっこうぐらし!</t>
  </si>
  <si>
    <t>彼女、お借りします</t>
  </si>
  <si>
    <t>1+</t>
  </si>
  <si>
    <t>神在月のこども</t>
  </si>
  <si>
    <t>神のみぞ知るセカイ</t>
  </si>
  <si>
    <t>寄生獣 セイの格率</t>
  </si>
  <si>
    <t>君の名は。</t>
  </si>
  <si>
    <t>究極進化したフルダイブRPGが現実よりもクソゲーだったら</t>
  </si>
  <si>
    <t>吸血鬼すぐ死ぬ</t>
  </si>
  <si>
    <t>キングダム</t>
  </si>
  <si>
    <t>-</t>
  </si>
  <si>
    <t>クジラの子らは砂上に歌う</t>
  </si>
  <si>
    <t>クズの本懐</t>
  </si>
  <si>
    <t>グッバイ、ドン・グリーズ!</t>
  </si>
  <si>
    <t>グランベルム</t>
  </si>
  <si>
    <t>2+</t>
  </si>
  <si>
    <t>GATE 自衛隊 彼の地にて、斯く戦えり</t>
  </si>
  <si>
    <t>月曜日のたわわ</t>
  </si>
  <si>
    <t>ケムリクサ</t>
  </si>
  <si>
    <t>けものフレンズ</t>
  </si>
  <si>
    <t>恋は雨上がりのように</t>
  </si>
  <si>
    <t>告白実行委員会〜恋愛シリーズ〜</t>
  </si>
  <si>
    <t>ココロコネクト</t>
  </si>
  <si>
    <t>コゼットの肖像</t>
  </si>
  <si>
    <t>全3話</t>
  </si>
  <si>
    <t>ご注文はうさぎですか?</t>
  </si>
  <si>
    <t>COPPELION</t>
  </si>
  <si>
    <t>この中に1人、妹がいる!</t>
  </si>
  <si>
    <t>ゴールデンカムイ</t>
  </si>
  <si>
    <t>ゴールデンタイム</t>
  </si>
  <si>
    <t>殺し愛</t>
  </si>
  <si>
    <t>全12話+SILENT SKY 2話</t>
    <phoneticPr fontId="2"/>
  </si>
  <si>
    <t>かぐや様は告らせたい〜天才たちの恋愛頭脳戦〜</t>
    <phoneticPr fontId="2"/>
  </si>
  <si>
    <t>かぐや様は告らせたい？〜天才たちの恋愛頭脳戦〜</t>
    <phoneticPr fontId="2"/>
  </si>
  <si>
    <t>彼女と彼女の猫 -Everything Flows-</t>
    <phoneticPr fontId="2"/>
  </si>
  <si>
    <t>全4話</t>
  </si>
  <si>
    <t>全4話</t>
    <phoneticPr fontId="2"/>
  </si>
  <si>
    <t>Kanon 京都アニメーション版</t>
    <rPh sb="15" eb="16">
      <t>バン</t>
    </rPh>
    <phoneticPr fontId="2"/>
  </si>
  <si>
    <t xml:space="preserve">全12話 </t>
    <rPh sb="0" eb="1">
      <t>ゼン</t>
    </rPh>
    <rPh sb="3" eb="4">
      <t>ワ</t>
    </rPh>
    <phoneticPr fontId="1"/>
  </si>
  <si>
    <t>空の境界 未来福音</t>
    <phoneticPr fontId="2"/>
  </si>
  <si>
    <t>全2章</t>
    <phoneticPr fontId="2"/>
  </si>
  <si>
    <t>全8章,Remix</t>
    <phoneticPr fontId="2"/>
  </si>
  <si>
    <t>ガールズ&amp;パンツァー</t>
    <phoneticPr fontId="2"/>
  </si>
  <si>
    <t>ガールズ&amp;パンツァー これが本当のアンツィオ戦です！</t>
    <phoneticPr fontId="2"/>
  </si>
  <si>
    <t>鬼滅の刃</t>
    <phoneticPr fontId="2"/>
  </si>
  <si>
    <t>鬼滅の刃 竈門炭治郎 立志編</t>
    <phoneticPr fontId="2"/>
  </si>
  <si>
    <t>鬼滅の刃中高一貫!! キメツ学園物語</t>
    <phoneticPr fontId="2"/>
  </si>
  <si>
    <t>全7話</t>
    <phoneticPr fontId="2"/>
  </si>
  <si>
    <t>全26話,フジテレビ総集編全5章</t>
    <rPh sb="0" eb="1">
      <t>ゼン</t>
    </rPh>
    <rPh sb="3" eb="4">
      <t>ワ</t>
    </rPh>
    <rPh sb="10" eb="13">
      <t>ソウシュウヘン</t>
    </rPh>
    <rPh sb="13" eb="14">
      <t>ゼン</t>
    </rPh>
    <rPh sb="15" eb="16">
      <t>ショウ</t>
    </rPh>
    <phoneticPr fontId="1"/>
  </si>
  <si>
    <t>劇場版 鬼滅の刃 無限列車編</t>
    <phoneticPr fontId="2"/>
  </si>
  <si>
    <t>鬼滅の刃 無限列車編</t>
    <phoneticPr fontId="2"/>
  </si>
  <si>
    <t>鬼滅の刃 遊郭編</t>
    <phoneticPr fontId="2"/>
  </si>
  <si>
    <t>キングダム 第1シリーズ</t>
  </si>
  <si>
    <t>キングダム 第2シリーズ</t>
  </si>
  <si>
    <t>キングダム 第3シリーズ</t>
  </si>
  <si>
    <t>全38話</t>
    <phoneticPr fontId="1"/>
  </si>
  <si>
    <t>全39話</t>
  </si>
  <si>
    <t>銀の匙 Silver Spoon</t>
    <phoneticPr fontId="2"/>
  </si>
  <si>
    <t>銀の匙 Silver Spoon 第1期</t>
    <phoneticPr fontId="2"/>
  </si>
  <si>
    <t>銀の匙 Silver Spoon 第2期</t>
  </si>
  <si>
    <t>CLANNAD</t>
    <phoneticPr fontId="2"/>
  </si>
  <si>
    <t>CLANNAD -クラナド-</t>
    <phoneticPr fontId="2"/>
  </si>
  <si>
    <t>CLANNAD 〜AFTER STORY〜</t>
  </si>
  <si>
    <t>全22話,OVA全2話</t>
    <rPh sb="0" eb="1">
      <t>ゼン</t>
    </rPh>
    <rPh sb="3" eb="4">
      <t>ワ</t>
    </rPh>
    <rPh sb="8" eb="9">
      <t>ゼン</t>
    </rPh>
    <rPh sb="10" eb="11">
      <t>ワ</t>
    </rPh>
    <phoneticPr fontId="2"/>
  </si>
  <si>
    <t>全22話,OVA,総集編</t>
    <rPh sb="9" eb="12">
      <t>ソウシュウヘン</t>
    </rPh>
    <phoneticPr fontId="2"/>
  </si>
  <si>
    <t>グリザイアの果実</t>
  </si>
  <si>
    <t>グリザイアの迷宮</t>
  </si>
  <si>
    <t>グリザイアの楽園</t>
  </si>
  <si>
    <t>全1話</t>
    <phoneticPr fontId="2"/>
  </si>
  <si>
    <t>けいおん!</t>
    <phoneticPr fontId="2"/>
  </si>
  <si>
    <t>けいおん!!</t>
  </si>
  <si>
    <t>映画けいおん!</t>
    <phoneticPr fontId="2"/>
  </si>
  <si>
    <t>怪物事変</t>
    <phoneticPr fontId="2"/>
  </si>
  <si>
    <t>全50話</t>
    <phoneticPr fontId="2"/>
  </si>
  <si>
    <t>甲鉄城のカバネリ</t>
    <phoneticPr fontId="2"/>
  </si>
  <si>
    <t>甲鉄城のカバネリ 海門決戦</t>
  </si>
  <si>
    <t>ずっと前から好きでした。〜告白実行委員会〜</t>
    <phoneticPr fontId="1"/>
  </si>
  <si>
    <t>全2作</t>
    <rPh sb="0" eb="1">
      <t>ゼン</t>
    </rPh>
    <rPh sb="2" eb="3">
      <t>サク</t>
    </rPh>
    <phoneticPr fontId="2"/>
  </si>
  <si>
    <t>こちら葛飾区亀有公園前派出所 THE MOVIE</t>
    <phoneticPr fontId="2"/>
  </si>
  <si>
    <t>こちら葛飾区亀有公園前派出所 TVSP</t>
    <phoneticPr fontId="2"/>
  </si>
  <si>
    <t>全344話</t>
    <phoneticPr fontId="2"/>
  </si>
  <si>
    <t>五等分の花嫁∬</t>
  </si>
  <si>
    <t>コードギアス 反逆のルルーシュR2</t>
  </si>
  <si>
    <t>劇場版 コードギアス 反逆のルルーシュ</t>
    <phoneticPr fontId="2"/>
  </si>
  <si>
    <t>全3作</t>
    <rPh sb="0" eb="1">
      <t>ゼン</t>
    </rPh>
    <rPh sb="2" eb="3">
      <t>サク</t>
    </rPh>
    <phoneticPr fontId="2"/>
  </si>
  <si>
    <t>劇場版 コードギアス 復活のルルーシュ</t>
    <phoneticPr fontId="2"/>
  </si>
  <si>
    <t>言の葉の庭</t>
    <phoneticPr fontId="2"/>
  </si>
  <si>
    <t>この素晴らしい世界に祝福を!</t>
    <phoneticPr fontId="2"/>
  </si>
  <si>
    <t>全10話,OVA</t>
    <phoneticPr fontId="2"/>
  </si>
  <si>
    <t>ゴールデンカムイ 第一期</t>
    <phoneticPr fontId="2"/>
  </si>
  <si>
    <t>ゴールデンカムイ 第二期</t>
    <rPh sb="10" eb="11">
      <t>ニ</t>
    </rPh>
    <phoneticPr fontId="2"/>
  </si>
  <si>
    <t>ゴールデンカムイ 第三期</t>
    <rPh sb="10" eb="11">
      <t>サン</t>
    </rPh>
    <phoneticPr fontId="2"/>
  </si>
  <si>
    <t>ゴールデンカムイ OVA</t>
    <phoneticPr fontId="2"/>
  </si>
  <si>
    <t>~2弾</t>
    <rPh sb="2" eb="3">
      <t>ダン</t>
    </rPh>
    <phoneticPr fontId="2"/>
  </si>
  <si>
    <t>PSYCHO-PASS サイコパス</t>
  </si>
  <si>
    <t>最終兵器彼女</t>
    <phoneticPr fontId="2"/>
  </si>
  <si>
    <t>最果てのパラディン</t>
    <phoneticPr fontId="2"/>
  </si>
  <si>
    <t>サカサマのパテマ</t>
  </si>
  <si>
    <t>サクガン</t>
    <phoneticPr fontId="2"/>
  </si>
  <si>
    <t>サクラダリセット</t>
  </si>
  <si>
    <t>ささみさん@がんばらない</t>
  </si>
  <si>
    <t>殺戮の天使</t>
  </si>
  <si>
    <t>Sonny Boy</t>
    <phoneticPr fontId="2"/>
  </si>
  <si>
    <t>サマーウォーズ</t>
  </si>
  <si>
    <t>サマーゴースト</t>
    <phoneticPr fontId="2"/>
  </si>
  <si>
    <t>さよならの朝に約束の花をかざろう</t>
  </si>
  <si>
    <t>さんかく窓の外側は夜</t>
    <phoneticPr fontId="2"/>
  </si>
  <si>
    <t>3月のライオン</t>
    <phoneticPr fontId="2"/>
  </si>
  <si>
    <t>C</t>
    <phoneticPr fontId="2"/>
  </si>
  <si>
    <t>四月は君の嘘</t>
  </si>
  <si>
    <t>鹿の王 ユナと約束の旅</t>
  </si>
  <si>
    <t>時光代理人 -LINK CLICK-</t>
    <phoneticPr fontId="2"/>
  </si>
  <si>
    <t>屍者の帝国</t>
  </si>
  <si>
    <t>シドニアの騎士</t>
    <phoneticPr fontId="2"/>
  </si>
  <si>
    <t>死神坊ちゃんと黒メイド</t>
  </si>
  <si>
    <t>灼眼のシャナ</t>
    <phoneticPr fontId="2"/>
  </si>
  <si>
    <t>弱キャラ友崎くん</t>
    <phoneticPr fontId="2"/>
  </si>
  <si>
    <t>Just Because!</t>
  </si>
  <si>
    <t>シャドーハウス</t>
  </si>
  <si>
    <t>ジャヒー様はくじけない!</t>
    <phoneticPr fontId="2"/>
  </si>
  <si>
    <t>Charlotte</t>
  </si>
  <si>
    <t>1-</t>
    <phoneticPr fontId="2"/>
  </si>
  <si>
    <t>十二大戦</t>
    <phoneticPr fontId="2"/>
  </si>
  <si>
    <t>終末なにしてますか？ 忙しいですか？ 救ってもらっていいですか？</t>
    <phoneticPr fontId="2"/>
  </si>
  <si>
    <t>終末のイゼッタ</t>
    <phoneticPr fontId="2"/>
  </si>
  <si>
    <t>終末のハーレム</t>
  </si>
  <si>
    <t>呪術廻戦</t>
    <phoneticPr fontId="2"/>
  </si>
  <si>
    <t>Steins;Gate</t>
  </si>
  <si>
    <t>少女終末旅行</t>
    <phoneticPr fontId="2"/>
  </si>
  <si>
    <t>ジョーカー・ゲーム</t>
    <phoneticPr fontId="2"/>
  </si>
  <si>
    <t>女子高生の無駄づかい</t>
    <phoneticPr fontId="2"/>
  </si>
  <si>
    <t>ジョゼと虎と魚たち</t>
    <phoneticPr fontId="2"/>
  </si>
  <si>
    <t>白い砂のアクアトープ</t>
  </si>
  <si>
    <t>SHIROBAKO</t>
  </si>
  <si>
    <t>進化の実〜知らないうちに勝ち組人生〜</t>
  </si>
  <si>
    <t>進撃の巨人</t>
  </si>
  <si>
    <t>進撃の巨人</t>
    <rPh sb="0" eb="2">
      <t>シンゲキ</t>
    </rPh>
    <rPh sb="3" eb="5">
      <t>キョジン</t>
    </rPh>
    <phoneticPr fontId="2"/>
  </si>
  <si>
    <t>OAD</t>
    <phoneticPr fontId="2"/>
  </si>
  <si>
    <t>全8話</t>
    <rPh sb="0" eb="1">
      <t>ゼン</t>
    </rPh>
    <rPh sb="2" eb="3">
      <t>ワ</t>
    </rPh>
    <phoneticPr fontId="2"/>
  </si>
  <si>
    <t>真月譚 月姫</t>
  </si>
  <si>
    <t>新世紀エヴァンゲリオン</t>
    <phoneticPr fontId="2"/>
  </si>
  <si>
    <t>ヱヴァンゲリヲン新劇場版</t>
    <phoneticPr fontId="2"/>
  </si>
  <si>
    <t>新世界より</t>
  </si>
  <si>
    <t>全25話</t>
    <rPh sb="0" eb="1">
      <t>ゼン</t>
    </rPh>
    <rPh sb="3" eb="4">
      <t>ワ</t>
    </rPh>
    <phoneticPr fontId="1"/>
  </si>
  <si>
    <t>全25話</t>
    <rPh sb="0" eb="1">
      <t>ゼン</t>
    </rPh>
    <rPh sb="3" eb="4">
      <t>ワ</t>
    </rPh>
    <phoneticPr fontId="2"/>
  </si>
  <si>
    <t>慎重勇者 ~この勇者が俺TUEEEくせに慎重すぎる~</t>
    <phoneticPr fontId="2"/>
  </si>
  <si>
    <t>水夏 ~SUIKA~</t>
  </si>
  <si>
    <t>School Days</t>
  </si>
  <si>
    <t>涼宮ハルヒ シリーズ</t>
    <phoneticPr fontId="2"/>
  </si>
  <si>
    <t>涼宮ハルヒの消失</t>
    <rPh sb="0" eb="2">
      <t>スズミヤ</t>
    </rPh>
    <rPh sb="6" eb="8">
      <t>ショウシツ</t>
    </rPh>
    <phoneticPr fontId="2"/>
  </si>
  <si>
    <t>ストライク・ザ・ブラッド</t>
    <phoneticPr fontId="2"/>
  </si>
  <si>
    <t>スーパーカブ</t>
  </si>
  <si>
    <t>すべてがFになる THE PERFECT INSIDER</t>
    <phoneticPr fontId="2"/>
  </si>
  <si>
    <t>スロウスタート</t>
    <phoneticPr fontId="2"/>
  </si>
  <si>
    <t>世紀末オカルト学院</t>
  </si>
  <si>
    <t>青春ブタ野郎 シリーズ</t>
    <phoneticPr fontId="2"/>
  </si>
  <si>
    <t>青春ブタ野郎はバニーガール先輩の夢を見ない</t>
    <phoneticPr fontId="2"/>
  </si>
  <si>
    <t>青春ブタ野郎はゆめみる少女の夢を見ない</t>
  </si>
  <si>
    <t>聖女の魔力は万能です</t>
  </si>
  <si>
    <t>生徒会役員共</t>
    <phoneticPr fontId="2"/>
  </si>
  <si>
    <t>精霊の守り人</t>
  </si>
  <si>
    <t>世界最高の暗殺者、異世界貴族に転生する</t>
    <phoneticPr fontId="2"/>
  </si>
  <si>
    <t>世界征服〜謀略のズヴィズダー〜</t>
    <phoneticPr fontId="2"/>
  </si>
  <si>
    <t>7SEEDS</t>
    <phoneticPr fontId="2"/>
  </si>
  <si>
    <t>戦姫絶唱シンフォギア</t>
    <phoneticPr fontId="2"/>
  </si>
  <si>
    <t>戦翼のシグルドリーヴァ</t>
    <phoneticPr fontId="2"/>
  </si>
  <si>
    <t>ソードアート・オンライン</t>
    <phoneticPr fontId="2"/>
  </si>
  <si>
    <t>ソードアートオンライン</t>
    <phoneticPr fontId="2"/>
  </si>
  <si>
    <t>その着せ替え人形は恋をする</t>
    <phoneticPr fontId="2"/>
  </si>
  <si>
    <t>空の青さを知る人よ</t>
  </si>
  <si>
    <t>ソ・ラ・ノ・ヲ・ト</t>
    <phoneticPr fontId="2"/>
  </si>
  <si>
    <t>天体のメソッド</t>
    <rPh sb="0" eb="2">
      <t>テンタイ</t>
    </rPh>
    <phoneticPr fontId="2"/>
  </si>
  <si>
    <t>宇宙よりも遠い場所</t>
  </si>
  <si>
    <t>PSYCHO-PASS サイコパス 2</t>
  </si>
  <si>
    <t>PSYCHO-PASS サイコパス 3</t>
  </si>
  <si>
    <t>劇場版 PSYCHO-PASS サイコパス</t>
  </si>
  <si>
    <t>PSYCHO-PASS サイコパス Sinners of the System</t>
  </si>
  <si>
    <t>PSYCHO-PASS サイコパス 3 FIRST INSPECTOR</t>
  </si>
  <si>
    <t>全22話</t>
    <phoneticPr fontId="2"/>
  </si>
  <si>
    <t>全3章</t>
    <rPh sb="0" eb="1">
      <t>ゼン</t>
    </rPh>
    <rPh sb="2" eb="3">
      <t>ショウ</t>
    </rPh>
    <phoneticPr fontId="2"/>
  </si>
  <si>
    <t>全12話,総集編</t>
    <rPh sb="0" eb="1">
      <t>ゼン</t>
    </rPh>
    <rPh sb="3" eb="4">
      <t>ワ</t>
    </rPh>
    <rPh sb="5" eb="8">
      <t>ソウシュウヘン</t>
    </rPh>
    <phoneticPr fontId="2"/>
  </si>
  <si>
    <t>3月のライオン 第1シリーズ</t>
    <phoneticPr fontId="2"/>
  </si>
  <si>
    <t>シドニアの騎士 第九惑星戦役</t>
  </si>
  <si>
    <t>劇場版 シドニアの騎士</t>
  </si>
  <si>
    <t>シドニアの騎士 あいつむぐほし</t>
  </si>
  <si>
    <t>~10話</t>
    <rPh sb="3" eb="4">
      <t>ワ</t>
    </rPh>
    <phoneticPr fontId="2"/>
  </si>
  <si>
    <t>シャドーハウス</t>
    <phoneticPr fontId="2"/>
  </si>
  <si>
    <t>全13話,特別編</t>
    <phoneticPr fontId="2"/>
  </si>
  <si>
    <t>Steins;Gate 0</t>
    <phoneticPr fontId="2"/>
  </si>
  <si>
    <t>劇場版 STEINS;GATE 負荷領域のデジャヴ</t>
    <phoneticPr fontId="2"/>
  </si>
  <si>
    <t>全23話</t>
  </si>
  <si>
    <t>全23話,OVA</t>
    <phoneticPr fontId="2"/>
  </si>
  <si>
    <t>全24+1話,SP</t>
    <rPh sb="0" eb="1">
      <t>ゼン</t>
    </rPh>
    <rPh sb="5" eb="6">
      <t>ワ</t>
    </rPh>
    <phoneticPr fontId="2"/>
  </si>
  <si>
    <t>STEINS;GATE 聡明叡智のコグニティブ・コンピューティング</t>
    <phoneticPr fontId="2"/>
  </si>
  <si>
    <t>全4話</t>
    <rPh sb="0" eb="1">
      <t>ゼン</t>
    </rPh>
    <rPh sb="2" eb="3">
      <t>ワ</t>
    </rPh>
    <phoneticPr fontId="2"/>
  </si>
  <si>
    <t>劇場版「SHIROBAKO」</t>
  </si>
  <si>
    <t>進撃の巨人 Season 1</t>
    <phoneticPr fontId="2"/>
  </si>
  <si>
    <t>進撃の巨人 Season 2</t>
  </si>
  <si>
    <t>進撃の巨人 Season 3</t>
  </si>
  <si>
    <t>全16+12話</t>
    <phoneticPr fontId="2"/>
  </si>
  <si>
    <t>全4章</t>
    <rPh sb="0" eb="1">
      <t>ゼン</t>
    </rPh>
    <rPh sb="2" eb="3">
      <t>ショウ</t>
    </rPh>
    <phoneticPr fontId="2"/>
  </si>
  <si>
    <t>全12話</t>
    <rPh sb="0" eb="1">
      <t>ゼン</t>
    </rPh>
    <phoneticPr fontId="2"/>
  </si>
  <si>
    <t>全28話</t>
    <rPh sb="0" eb="1">
      <t>ゼン</t>
    </rPh>
    <rPh sb="3" eb="4">
      <t>ワ</t>
    </rPh>
    <phoneticPr fontId="2"/>
  </si>
  <si>
    <t>涼宮ハルヒの憂鬱 2009年版</t>
    <rPh sb="0" eb="2">
      <t>スズミヤ</t>
    </rPh>
    <rPh sb="6" eb="8">
      <t>ユウウツ</t>
    </rPh>
    <phoneticPr fontId="2"/>
  </si>
  <si>
    <t>ソードアート・オンラインII</t>
    <phoneticPr fontId="2"/>
  </si>
  <si>
    <t>ソードアート・オンライン アリシゼーション</t>
    <phoneticPr fontId="2"/>
  </si>
  <si>
    <t>ソードアート・オンライン アリシゼーション War of Underworld</t>
    <phoneticPr fontId="2"/>
  </si>
  <si>
    <t>劇場版 ソードアート・オンライン -オーディナル・スケール-</t>
    <phoneticPr fontId="2"/>
  </si>
  <si>
    <t>劇場版 ソードアート・オンライン -プログレッシブ-</t>
    <phoneticPr fontId="2"/>
  </si>
  <si>
    <t>全24話,総集編</t>
    <phoneticPr fontId="2"/>
  </si>
  <si>
    <t>全25話,特別番組</t>
    <phoneticPr fontId="2"/>
  </si>
  <si>
    <t>全23話,特別番組,総集編</t>
    <phoneticPr fontId="2"/>
  </si>
  <si>
    <t>ソードアート・オンライン オルタナティブ ガンゲイル・オンライン</t>
    <phoneticPr fontId="2"/>
  </si>
  <si>
    <t>全12話,番外編全2話</t>
    <rPh sb="0" eb="1">
      <t>ゼン</t>
    </rPh>
    <rPh sb="3" eb="4">
      <t>ワ</t>
    </rPh>
    <rPh sb="5" eb="8">
      <t>バンガイヘン</t>
    </rPh>
    <rPh sb="8" eb="9">
      <t>ゼン</t>
    </rPh>
    <rPh sb="10" eb="11">
      <t>ワ</t>
    </rPh>
    <phoneticPr fontId="2"/>
  </si>
  <si>
    <t>台風のノルダ</t>
  </si>
  <si>
    <t>takt op.Destiny</t>
  </si>
  <si>
    <t>1,13話</t>
    <rPh sb="4" eb="5">
      <t>ワ</t>
    </rPh>
    <phoneticPr fontId="1"/>
  </si>
  <si>
    <t>天気の子</t>
  </si>
  <si>
    <t>天使の3P!</t>
    <phoneticPr fontId="2"/>
  </si>
  <si>
    <t>転生したらスライムだった件</t>
  </si>
  <si>
    <t>とある魔術の禁書目録</t>
    <rPh sb="3" eb="5">
      <t>マジュツ</t>
    </rPh>
    <rPh sb="6" eb="10">
      <t>インデックス</t>
    </rPh>
    <phoneticPr fontId="1"/>
  </si>
  <si>
    <t>東京24区</t>
    <phoneticPr fontId="2"/>
  </si>
  <si>
    <t>東京マグニチュード8.0</t>
    <phoneticPr fontId="2"/>
  </si>
  <si>
    <t>東京リベンジャーズ</t>
  </si>
  <si>
    <t>闘神機ジーズフレーム</t>
    <rPh sb="0" eb="2">
      <t>トウ</t>
    </rPh>
    <rPh sb="2" eb="3">
      <t>キ</t>
    </rPh>
    <phoneticPr fontId="1"/>
  </si>
  <si>
    <t>true tears</t>
  </si>
  <si>
    <t>時をかける少女</t>
  </si>
  <si>
    <t>図書館戦争</t>
  </si>
  <si>
    <t>トニカクカワイイ</t>
  </si>
  <si>
    <t>大正オトメ御伽話</t>
  </si>
  <si>
    <t>ダーウィンズゲーム</t>
  </si>
  <si>
    <t>多田くんは恋をしない</t>
  </si>
  <si>
    <t>盾の勇者の成り上がり</t>
  </si>
  <si>
    <t>たまこまーけっと</t>
  </si>
  <si>
    <t>たまゆら</t>
  </si>
  <si>
    <t>TARI TARI</t>
  </si>
  <si>
    <t>ダンジョンに出会いを求めるのは間違っているだろうか</t>
  </si>
  <si>
    <t>探偵はもう、死んでいる。</t>
  </si>
  <si>
    <t>地球外少年少女</t>
  </si>
  <si>
    <t>月がきれい</t>
  </si>
  <si>
    <t>月が導く異世界道中</t>
  </si>
  <si>
    <t>月とライカと吸血姫</t>
  </si>
  <si>
    <t>ツバサ-RESERVoir CHRoNiCLE-</t>
  </si>
  <si>
    <t>ツバサ・クロニクル</t>
  </si>
  <si>
    <t>徒然チルドレン</t>
  </si>
  <si>
    <t>デカダンス</t>
  </si>
  <si>
    <t>でーじミーツガール</t>
  </si>
  <si>
    <t>テスラノート</t>
  </si>
  <si>
    <t>天使の3P!</t>
  </si>
  <si>
    <t>電脳コイル</t>
  </si>
  <si>
    <t>電波女と青春男</t>
  </si>
  <si>
    <t>とある シリーズ</t>
  </si>
  <si>
    <t>Deep Insanity THE LOST CHILD</t>
  </si>
  <si>
    <t>東京24区</t>
  </si>
  <si>
    <t>東京マグニチュード8.0</t>
  </si>
  <si>
    <t>Dr.STONE</t>
  </si>
  <si>
    <t>警視庁 特務部 特殊凶悪犯対策室 第七課 -トクナナ-</t>
  </si>
  <si>
    <t>ドラゴンボール</t>
  </si>
  <si>
    <t>とらドラ！</t>
  </si>
  <si>
    <t>To LOVEる -とらぶる-</t>
  </si>
  <si>
    <t>ドールズフロントライン</t>
  </si>
  <si>
    <t>ドロヘドロ</t>
  </si>
  <si>
    <t>D.C. 〜ダ・カーポ〜</t>
  </si>
  <si>
    <t>D.C. 〜ダ・カーポ〜</t>
    <phoneticPr fontId="2"/>
  </si>
  <si>
    <t>全26話</t>
    <phoneticPr fontId="1"/>
  </si>
  <si>
    <t>盾の勇者の成り上がり Season 1</t>
    <phoneticPr fontId="2"/>
  </si>
  <si>
    <t>盾の勇者の成り上がり Season 2</t>
  </si>
  <si>
    <t>たまゆら OVA</t>
    <phoneticPr fontId="2"/>
  </si>
  <si>
    <t>中二病でも恋がしたい！戀</t>
  </si>
  <si>
    <t>中二病でも恋がしたい！</t>
  </si>
  <si>
    <t>映画 中二病でも恋がしたい！ -Take On Me-</t>
    <phoneticPr fontId="2"/>
  </si>
  <si>
    <t>とある魔術の禁書目録II</t>
    <phoneticPr fontId="2"/>
  </si>
  <si>
    <t>とある魔術の禁書目録III</t>
    <phoneticPr fontId="2"/>
  </si>
  <si>
    <t>全26話</t>
    <phoneticPr fontId="2"/>
  </si>
  <si>
    <t>とある科学の超電磁砲</t>
    <phoneticPr fontId="2"/>
  </si>
  <si>
    <t>東京喰種トーキョーグール</t>
    <phoneticPr fontId="2"/>
  </si>
  <si>
    <t>東京喰種トーキョーグール√A</t>
    <phoneticPr fontId="2"/>
  </si>
  <si>
    <t>東京喰種トーキョーグール:re 第3部</t>
    <rPh sb="16" eb="17">
      <t>ダイ</t>
    </rPh>
    <rPh sb="18" eb="19">
      <t>ブ</t>
    </rPh>
    <phoneticPr fontId="2"/>
  </si>
  <si>
    <t>東京喰種トーキョーグール:re 第4部</t>
    <rPh sb="16" eb="17">
      <t>ダイ</t>
    </rPh>
    <rPh sb="18" eb="19">
      <t>ブ</t>
    </rPh>
    <phoneticPr fontId="2"/>
  </si>
  <si>
    <t>Dr.STONE 第1期</t>
    <phoneticPr fontId="2"/>
  </si>
  <si>
    <t>Dr.STONE 第2期</t>
  </si>
  <si>
    <t>全12話,OVA</t>
    <rPh sb="0" eb="1">
      <t>ゼン</t>
    </rPh>
    <rPh sb="3" eb="4">
      <t>ワ</t>
    </rPh>
    <phoneticPr fontId="1"/>
  </si>
  <si>
    <t>ドラゴンボールZ</t>
  </si>
  <si>
    <t>ドラゴンボールGT</t>
    <phoneticPr fontId="2"/>
  </si>
  <si>
    <t>ドラゴンボール改</t>
    <rPh sb="7" eb="8">
      <t>カイ</t>
    </rPh>
    <phoneticPr fontId="2"/>
  </si>
  <si>
    <t>ドラゴンボール超</t>
    <rPh sb="7" eb="8">
      <t>チョウ</t>
    </rPh>
    <phoneticPr fontId="2"/>
  </si>
  <si>
    <t>全64話,OVA</t>
    <phoneticPr fontId="2"/>
  </si>
  <si>
    <t>全159話</t>
    <phoneticPr fontId="2"/>
  </si>
  <si>
    <t>全131話</t>
    <phoneticPr fontId="2"/>
  </si>
  <si>
    <t>91Days</t>
    <phoneticPr fontId="2"/>
  </si>
  <si>
    <t>泣きたい私は猫をかぶる</t>
  </si>
  <si>
    <t>凪のあすから</t>
  </si>
  <si>
    <t>日常</t>
    <rPh sb="0" eb="2">
      <t>ニチジョウ</t>
    </rPh>
    <phoneticPr fontId="1"/>
  </si>
  <si>
    <t>日本沈没2020</t>
  </si>
  <si>
    <t>全10話</t>
    <rPh sb="0" eb="1">
      <t>ゼン</t>
    </rPh>
    <rPh sb="3" eb="4">
      <t>ワ</t>
    </rPh>
    <phoneticPr fontId="1"/>
  </si>
  <si>
    <t>ノーゲーム・ノーライフ</t>
  </si>
  <si>
    <t>91Days</t>
  </si>
  <si>
    <t>NEW GAME!</t>
  </si>
  <si>
    <t>猫神やおよろず</t>
  </si>
  <si>
    <t>日本沈没2020</t>
    <phoneticPr fontId="2"/>
  </si>
  <si>
    <t>鋼の錬金術師</t>
  </si>
  <si>
    <t>薄暮</t>
  </si>
  <si>
    <t>バケモノの子</t>
    <rPh sb="5" eb="6">
      <t>コ</t>
    </rPh>
    <phoneticPr fontId="1"/>
  </si>
  <si>
    <t>はたらく細胞 シリーズ</t>
    <phoneticPr fontId="2"/>
  </si>
  <si>
    <t>ハーモニー</t>
  </si>
  <si>
    <t>半分の月がのぼる空</t>
  </si>
  <si>
    <t>全6話</t>
  </si>
  <si>
    <t>半妖の夜叉姫</t>
  </si>
  <si>
    <t>ピアノの森</t>
  </si>
  <si>
    <t>飛空士 シリーズ</t>
    <phoneticPr fontId="2"/>
  </si>
  <si>
    <t>ひぐらしのなく頃に</t>
    <phoneticPr fontId="2"/>
  </si>
  <si>
    <t>ひげを剃る。そして女子高生を拾う。</t>
  </si>
  <si>
    <t>B: The Beginning</t>
  </si>
  <si>
    <t>美少年探偵団</t>
  </si>
  <si>
    <t>~5,24話</t>
    <rPh sb="5" eb="6">
      <t>ワ</t>
    </rPh>
    <phoneticPr fontId="1"/>
  </si>
  <si>
    <t>響け！ユーフォニアム</t>
  </si>
  <si>
    <t>180秒で君の耳を幸せにできるか?</t>
    <phoneticPr fontId="2"/>
  </si>
  <si>
    <t>HUMAN LOST 人間失格</t>
  </si>
  <si>
    <t>氷菓</t>
  </si>
  <si>
    <t>全22話</t>
    <rPh sb="0" eb="1">
      <t>ゼン</t>
    </rPh>
    <rPh sb="3" eb="4">
      <t>ワ</t>
    </rPh>
    <phoneticPr fontId="1"/>
  </si>
  <si>
    <t>秒速5センチメートル</t>
  </si>
  <si>
    <t>1~15/24話</t>
    <rPh sb="7" eb="8">
      <t>ワ</t>
    </rPh>
    <phoneticPr fontId="1"/>
  </si>
  <si>
    <t>Fate/kaleid liner プリズマ☆イリヤ</t>
    <phoneticPr fontId="2"/>
  </si>
  <si>
    <t>Fate/stay night (スタジオディーン版)</t>
    <rPh sb="25" eb="26">
      <t>バン</t>
    </rPh>
    <phoneticPr fontId="1"/>
  </si>
  <si>
    <t>全24話</t>
    <phoneticPr fontId="1"/>
  </si>
  <si>
    <t>全25話</t>
    <phoneticPr fontId="1"/>
  </si>
  <si>
    <t>不滅のあなたへ</t>
  </si>
  <si>
    <t>フラグタイム</t>
  </si>
  <si>
    <t>プラスティック・メモリーズ</t>
  </si>
  <si>
    <t>プリンセスコネクト！Re:Dive</t>
    <phoneticPr fontId="2"/>
  </si>
  <si>
    <t>プリンセス・プリンシパル</t>
    <phoneticPr fontId="2"/>
  </si>
  <si>
    <t>プリンセス・プリンシパル</t>
  </si>
  <si>
    <t>BLUE REFLECTION RAY/澪</t>
  </si>
  <si>
    <t>文豪ストレイドッグス</t>
  </si>
  <si>
    <t>ペンギン・ハイウェイ</t>
  </si>
  <si>
    <t>僕だけがいない街</t>
  </si>
  <si>
    <t>僕は友達が少ない</t>
    <phoneticPr fontId="2"/>
  </si>
  <si>
    <t>ぼくらの</t>
  </si>
  <si>
    <t>ぼくらの7日間戦争</t>
  </si>
  <si>
    <t>ほしのこえ</t>
  </si>
  <si>
    <t>星を追う子ども</t>
  </si>
  <si>
    <t>ぽてまよ</t>
  </si>
  <si>
    <t>ホリミヤ</t>
  </si>
  <si>
    <t>WHITE ALBUM</t>
    <phoneticPr fontId="2"/>
  </si>
  <si>
    <t>ハイスクール・フリート</t>
  </si>
  <si>
    <t>灰と幻想のグリムガル</t>
  </si>
  <si>
    <t>ハコヅメ〜交番女子の逆襲〜</t>
  </si>
  <si>
    <t>はたらく細胞 シリーズ</t>
  </si>
  <si>
    <t>はたらく細胞 Black</t>
  </si>
  <si>
    <t>花咲くいろは</t>
  </si>
  <si>
    <t>パプリカ</t>
  </si>
  <si>
    <t>ハル</t>
  </si>
  <si>
    <t>ハルチカ～ハルタとチカは青春する〜</t>
  </si>
  <si>
    <t>PandoraHearts</t>
  </si>
  <si>
    <t>東のエデン</t>
  </si>
  <si>
    <t>ひぐらしのなく頃に</t>
  </si>
  <si>
    <t>ひだまりスケッチ</t>
  </si>
  <si>
    <t>BEATLESS</t>
  </si>
  <si>
    <t>180秒で君の耳を幸せにできるか?</t>
  </si>
  <si>
    <t>ヒーラー・ガール</t>
  </si>
  <si>
    <t>Fairy gone フェアリーゴーン</t>
  </si>
  <si>
    <t>Fate シリーズ</t>
  </si>
  <si>
    <t>Fate/Apocrypha</t>
  </si>
  <si>
    <t>Fate/EXTRA Last Encore</t>
  </si>
  <si>
    <t>Fate/Zero</t>
  </si>
  <si>
    <t>ロード・エルメロイII世の事件簿 -魔眼蒐集列車 Grace note-</t>
  </si>
  <si>
    <t>衛宮さんちの今日のごはん</t>
  </si>
  <si>
    <t>フタコイ オルタナティブ</t>
  </si>
  <si>
    <t>プラチナエンド</t>
  </si>
  <si>
    <t>planetarian 〜ちいさなほしのゆめ〜</t>
  </si>
  <si>
    <t>プラネテス</t>
  </si>
  <si>
    <t>BLAME!</t>
  </si>
  <si>
    <t>フリクリ</t>
  </si>
  <si>
    <t>フリップフラッパーズ</t>
  </si>
  <si>
    <t>プリンセスコネクト！Re:Dive</t>
  </si>
  <si>
    <t>ブレイブ ストーリー</t>
  </si>
  <si>
    <t>ペルソナ シリーズ</t>
  </si>
  <si>
    <t>ぼくたちのリメイク</t>
  </si>
  <si>
    <t>僕は友達が少ない</t>
  </si>
  <si>
    <t>WHITE ALBUM</t>
  </si>
  <si>
    <t>鋼の錬金術師 (2003年)</t>
    <rPh sb="12" eb="13">
      <t>ネン</t>
    </rPh>
    <phoneticPr fontId="2"/>
  </si>
  <si>
    <t>劇場版 鋼の錬金術師 シャンバラを征く者</t>
    <phoneticPr fontId="2"/>
  </si>
  <si>
    <t>全51話</t>
    <phoneticPr fontId="2"/>
  </si>
  <si>
    <t>鋼の錬金術師 FULLMETAL ALCHEMIST (2009年)</t>
    <rPh sb="32" eb="33">
      <t>ネン</t>
    </rPh>
    <phoneticPr fontId="2"/>
  </si>
  <si>
    <t>全64話,OVA全4話</t>
    <rPh sb="8" eb="9">
      <t>ゼン</t>
    </rPh>
    <rPh sb="10" eb="11">
      <t>ワ</t>
    </rPh>
    <phoneticPr fontId="2"/>
  </si>
  <si>
    <t>鋼の錬金術師 嘆きの丘の聖なる星</t>
    <phoneticPr fontId="2"/>
  </si>
  <si>
    <t>はたらく細胞</t>
    <phoneticPr fontId="2"/>
  </si>
  <si>
    <t>はたらく細胞!!</t>
    <phoneticPr fontId="2"/>
  </si>
  <si>
    <t>全13話,特別編</t>
    <phoneticPr fontId="1"/>
  </si>
  <si>
    <t>劇場版 花咲くいろは HOME SWEET HOME</t>
    <phoneticPr fontId="2"/>
  </si>
  <si>
    <t>東のエデン 劇場版</t>
    <phoneticPr fontId="2"/>
  </si>
  <si>
    <t>全2章</t>
    <rPh sb="0" eb="1">
      <t>ゼン</t>
    </rPh>
    <rPh sb="2" eb="3">
      <t>ショウ</t>
    </rPh>
    <phoneticPr fontId="2"/>
  </si>
  <si>
    <t>とある飛空士への追憶</t>
    <phoneticPr fontId="2"/>
  </si>
  <si>
    <t>とある飛空士への恋歌</t>
  </si>
  <si>
    <t>ひぐらしのなく頃に解</t>
    <phoneticPr fontId="2"/>
  </si>
  <si>
    <t>ひぐらしのなく頃に礼</t>
    <phoneticPr fontId="2"/>
  </si>
  <si>
    <t>ひぐらしのなく頃に煌</t>
    <phoneticPr fontId="2"/>
  </si>
  <si>
    <t>全5話</t>
    <phoneticPr fontId="2"/>
  </si>
  <si>
    <t>ひぐらしのなく頃に業</t>
    <phoneticPr fontId="1"/>
  </si>
  <si>
    <t>ひぐらしのなく頃に卒</t>
    <phoneticPr fontId="2"/>
  </si>
  <si>
    <t>全15話</t>
    <phoneticPr fontId="2"/>
  </si>
  <si>
    <t>B: Succession</t>
    <phoneticPr fontId="2"/>
  </si>
  <si>
    <t>B: The Beginning</t>
    <phoneticPr fontId="2"/>
  </si>
  <si>
    <t>全6話</t>
    <phoneticPr fontId="2"/>
  </si>
  <si>
    <t>Fate/Grand Order -First Order-</t>
    <phoneticPr fontId="2"/>
  </si>
  <si>
    <t>Fate/Grand Order -MOONLIGHT/LOSTROOM-</t>
    <phoneticPr fontId="2"/>
  </si>
  <si>
    <t>Fate/Grand Order -絶対魔獣戦線バビロニア-</t>
    <phoneticPr fontId="2"/>
  </si>
  <si>
    <t>劇場版 Fate/Grand Order -神聖円卓領域 キャメロット-</t>
  </si>
  <si>
    <t>Fate/Grand Order -終局特異点 冠位時間神殿ソロモン-</t>
    <phoneticPr fontId="2"/>
  </si>
  <si>
    <t>1-</t>
  </si>
  <si>
    <t>全21+1話</t>
    <phoneticPr fontId="2"/>
  </si>
  <si>
    <t>Fate/kaleid liner プリズマ☆イリヤ ツヴァイ！</t>
    <phoneticPr fontId="2"/>
  </si>
  <si>
    <t>Fate/kaleid liner プリズマ☆イリヤ ツヴァイ ヘルツ！</t>
    <phoneticPr fontId="2"/>
  </si>
  <si>
    <t>Fate/kaleid liner プリズマ☆イリヤ ドライ!!</t>
    <phoneticPr fontId="2"/>
  </si>
  <si>
    <t>Fate/stay night [Unlimited Blade Works]</t>
    <phoneticPr fontId="1"/>
  </si>
  <si>
    <t>全3章</t>
    <phoneticPr fontId="2"/>
  </si>
  <si>
    <t>全13+1話,特別編</t>
    <rPh sb="5" eb="6">
      <t>ワ</t>
    </rPh>
    <rPh sb="7" eb="10">
      <t>トクベツヘン</t>
    </rPh>
    <phoneticPr fontId="1"/>
  </si>
  <si>
    <t>全20話</t>
    <rPh sb="0" eb="1">
      <t>ゼン</t>
    </rPh>
    <rPh sb="3" eb="4">
      <t>ワ</t>
    </rPh>
    <phoneticPr fontId="1"/>
  </si>
  <si>
    <t>planetarian 〜星の人〜</t>
    <phoneticPr fontId="2"/>
  </si>
  <si>
    <t>planetarian 〜雪圏球〜</t>
    <phoneticPr fontId="2"/>
  </si>
  <si>
    <t>フリクリ OVA</t>
    <phoneticPr fontId="2"/>
  </si>
  <si>
    <t>全6話</t>
    <rPh sb="0" eb="1">
      <t>ゼン</t>
    </rPh>
    <rPh sb="2" eb="3">
      <t>ワ</t>
    </rPh>
    <phoneticPr fontId="1"/>
  </si>
  <si>
    <t>プリンセスコネクト！Re:Dive Season 2</t>
  </si>
  <si>
    <t>プリンセス・プリンシパル Crown Handler</t>
    <phoneticPr fontId="2"/>
  </si>
  <si>
    <t>全12話,PD全6話,総集編,1分</t>
    <rPh sb="0" eb="1">
      <t>ゼン</t>
    </rPh>
    <rPh sb="3" eb="4">
      <t>ワ</t>
    </rPh>
    <rPh sb="7" eb="8">
      <t>ゼン</t>
    </rPh>
    <rPh sb="9" eb="10">
      <t>ワ</t>
    </rPh>
    <rPh sb="11" eb="14">
      <t>ソウシュウヘン</t>
    </rPh>
    <rPh sb="16" eb="17">
      <t>プン</t>
    </rPh>
    <phoneticPr fontId="1"/>
  </si>
  <si>
    <t>~2章,~OVA2話</t>
    <rPh sb="9" eb="10">
      <t>ワ</t>
    </rPh>
    <phoneticPr fontId="1"/>
  </si>
  <si>
    <t>“文学少女”シリーズ</t>
  </si>
  <si>
    <t>劇場版“文学少女”</t>
    <phoneticPr fontId="2"/>
  </si>
  <si>
    <t>“文学少女”メモワール</t>
    <phoneticPr fontId="2"/>
  </si>
  <si>
    <t>all</t>
    <phoneticPr fontId="1"/>
  </si>
  <si>
    <t>文豪ストレイドッグス 第1期</t>
    <phoneticPr fontId="2"/>
  </si>
  <si>
    <t>文豪ストレイドッグス 第2期</t>
  </si>
  <si>
    <t>PERSONA -trinity soul-</t>
    <phoneticPr fontId="2"/>
  </si>
  <si>
    <t>僕は友達が少ないNEXT</t>
  </si>
  <si>
    <t>WHITE ALBUM2</t>
    <phoneticPr fontId="2"/>
  </si>
  <si>
    <t>マイマイ新子と千年の魔法</t>
  </si>
  <si>
    <t>魔王城でおやすみ</t>
  </si>
  <si>
    <t>まじっく快斗1412</t>
  </si>
  <si>
    <t>魔女の旅々</t>
  </si>
  <si>
    <t>魔法科高校の劣等生</t>
  </si>
  <si>
    <t>魔法少女まどか☆マギカ</t>
    <phoneticPr fontId="2"/>
  </si>
  <si>
    <t>劇場版 魔法少女まどか☆マギカ</t>
    <phoneticPr fontId="2"/>
  </si>
  <si>
    <t>魔法少女まどか☆マギカ</t>
  </si>
  <si>
    <t>魔法使いの嫁</t>
    <phoneticPr fontId="2"/>
  </si>
  <si>
    <t>未来日記</t>
  </si>
  <si>
    <t>未来のミライ</t>
    <rPh sb="0" eb="2">
      <t>ミライ</t>
    </rPh>
    <phoneticPr fontId="1"/>
  </si>
  <si>
    <t>無職転生 〜異世界行ったら本気だす〜</t>
  </si>
  <si>
    <t>無能なナナ</t>
  </si>
  <si>
    <t>名探偵コナン</t>
  </si>
  <si>
    <t>物語 シリーズ</t>
  </si>
  <si>
    <t>約束のネバーランド</t>
  </si>
  <si>
    <t>やはり俺の青春ラブコメはまちがっている。</t>
  </si>
  <si>
    <t>ヤマノススメ</t>
    <phoneticPr fontId="2"/>
  </si>
  <si>
    <t>闇芝居</t>
  </si>
  <si>
    <t>憂国のモリアーティ</t>
  </si>
  <si>
    <t>夜明け告げるルーのうた</t>
  </si>
  <si>
    <t>LAST EXILE</t>
  </si>
  <si>
    <t>ラブライブ!</t>
  </si>
  <si>
    <t>Re:ゼロから始める異世界生活</t>
    <phoneticPr fontId="2"/>
  </si>
  <si>
    <t>竜とそばかすの姫</t>
  </si>
  <si>
    <t>Rewrite</t>
  </si>
  <si>
    <t>ReLIFE</t>
    <phoneticPr fontId="2"/>
  </si>
  <si>
    <t>RELEASE THE SPYCE</t>
  </si>
  <si>
    <t>ルパン三世 シリーズ</t>
    <phoneticPr fontId="2"/>
  </si>
  <si>
    <t>Re:CREATORS</t>
  </si>
  <si>
    <t>羅小黒戦記</t>
  </si>
  <si>
    <t>ROBOTICS;NOTES</t>
  </si>
  <si>
    <t>ワールドトリガー</t>
  </si>
  <si>
    <t>One Room</t>
    <phoneticPr fontId="2"/>
  </si>
  <si>
    <t>舞妓さんちのまかないさん</t>
  </si>
  <si>
    <t>Myself ; Yourself</t>
  </si>
  <si>
    <t>魔女っこ姉妹のヨヨとネネ</t>
  </si>
  <si>
    <t>まちカドまぞく</t>
  </si>
  <si>
    <t>魔法使いの嫁</t>
  </si>
  <si>
    <t>まよチキ!</t>
  </si>
  <si>
    <t>見える子ちゃん</t>
  </si>
  <si>
    <t>虫籠のカガステル</t>
  </si>
  <si>
    <t>迷宮ブラックカンパニー</t>
  </si>
  <si>
    <t>メイドインアビス</t>
  </si>
  <si>
    <t>女神寮の寮母くん。</t>
  </si>
  <si>
    <t>やがて君になる</t>
  </si>
  <si>
    <t>ヤマノススメ</t>
  </si>
  <si>
    <t>結城友奈は勇者である</t>
  </si>
  <si>
    <t>ゆるキャン△</t>
  </si>
  <si>
    <t>幼女戦記</t>
  </si>
  <si>
    <t>夜の国</t>
  </si>
  <si>
    <t>~第3夜</t>
  </si>
  <si>
    <t>ヨルムンガンド</t>
  </si>
  <si>
    <t>らき☆すた</t>
  </si>
  <si>
    <t>LAST EXILE-銀翼のファム-</t>
  </si>
  <si>
    <t>ラブライブ! シリーズ</t>
  </si>
  <si>
    <t>理系が恋に落ちたので証明してみた。</t>
  </si>
  <si>
    <t>Re:ゼロから始める異世界生活</t>
  </si>
  <si>
    <t>リトルウィッチアカデミア</t>
  </si>
  <si>
    <t>リトルバスターズ!</t>
  </si>
  <si>
    <t>ReLIFE</t>
  </si>
  <si>
    <t>RDG レッドデータガール</t>
  </si>
  <si>
    <t>ローゼンメイデン</t>
  </si>
  <si>
    <t>ワンダーエッグ・プライオリティ</t>
  </si>
  <si>
    <t>One Room</t>
  </si>
  <si>
    <t>魔王城でおやすみ</t>
    <phoneticPr fontId="2"/>
  </si>
  <si>
    <t>魔女の旅々</t>
    <phoneticPr fontId="2"/>
  </si>
  <si>
    <t>全3章</t>
    <rPh sb="0" eb="1">
      <t>ゼン</t>
    </rPh>
    <rPh sb="2" eb="3">
      <t>ショウ</t>
    </rPh>
    <phoneticPr fontId="1"/>
  </si>
  <si>
    <t>マギアレコード 魔法少女まどか☆マギカ外伝 1st SEASON</t>
    <phoneticPr fontId="2"/>
  </si>
  <si>
    <t>魔法使いの嫁 星待つひと</t>
    <phoneticPr fontId="2"/>
  </si>
  <si>
    <t>全3話</t>
    <rPh sb="0" eb="1">
      <t>ゼン</t>
    </rPh>
    <rPh sb="2" eb="3">
      <t>ワ</t>
    </rPh>
    <phoneticPr fontId="1"/>
  </si>
  <si>
    <t>全26話,OVA</t>
    <phoneticPr fontId="2"/>
  </si>
  <si>
    <t>名探偵コナン 劇場版シリーズ</t>
    <phoneticPr fontId="2"/>
  </si>
  <si>
    <t>名探偵コナン TVシリーズ</t>
    <phoneticPr fontId="2"/>
  </si>
  <si>
    <t>~24作</t>
    <phoneticPr fontId="2"/>
  </si>
  <si>
    <t>名探偵コナン 江戸川コナン失踪事件 〜史上最悪の2日間〜</t>
    <phoneticPr fontId="2"/>
  </si>
  <si>
    <t>名探偵コナン 緋色の不在証明</t>
    <phoneticPr fontId="2"/>
  </si>
  <si>
    <t>劇場版メイドインアビス深き魂の黎明</t>
    <phoneticPr fontId="2"/>
  </si>
  <si>
    <t>化物語</t>
    <phoneticPr fontId="2"/>
  </si>
  <si>
    <t>偽物語</t>
    <phoneticPr fontId="2"/>
  </si>
  <si>
    <t>猫物語（黒）</t>
    <phoneticPr fontId="2"/>
  </si>
  <si>
    <t>猫物語（白）</t>
    <phoneticPr fontId="2"/>
  </si>
  <si>
    <t>約束のネバーランド 第1期</t>
    <phoneticPr fontId="2"/>
  </si>
  <si>
    <t>約束のネバーランド 第2期</t>
  </si>
  <si>
    <t>全12話,番外編</t>
    <rPh sb="0" eb="1">
      <t>ゼン</t>
    </rPh>
    <rPh sb="3" eb="4">
      <t>ワ</t>
    </rPh>
    <rPh sb="5" eb="8">
      <t>バンガイヘン</t>
    </rPh>
    <phoneticPr fontId="1"/>
  </si>
  <si>
    <t>ヤマノススメ おもいでプレゼント</t>
    <phoneticPr fontId="2"/>
  </si>
  <si>
    <t>ヤマノススメ セカンドシーズン</t>
    <phoneticPr fontId="2"/>
  </si>
  <si>
    <t>ヤマノススメ サードシーズン</t>
    <phoneticPr fontId="2"/>
  </si>
  <si>
    <t>ゆるキャン△ SEASON2</t>
    <phoneticPr fontId="2"/>
  </si>
  <si>
    <t>劇場版 幼女戦記</t>
    <phoneticPr fontId="2"/>
  </si>
  <si>
    <t>ヨルムンガンド PERFECT ORDER</t>
    <phoneticPr fontId="2"/>
  </si>
  <si>
    <t>Re:ゼロから始める異世界生活 Memory Snow</t>
    <phoneticPr fontId="2"/>
  </si>
  <si>
    <t>Re:ゼロから始める異世界生活 氷結の絆</t>
    <phoneticPr fontId="2"/>
  </si>
  <si>
    <t>Re:ゼロから始める異世界生活 2nd season</t>
    <phoneticPr fontId="2"/>
  </si>
  <si>
    <t>ReLIFE 完結編</t>
    <phoneticPr fontId="2"/>
  </si>
  <si>
    <t>ルパン三世 PART6</t>
    <phoneticPr fontId="2"/>
  </si>
  <si>
    <t>ワールドトリガー 1stシーズン</t>
    <phoneticPr fontId="2"/>
  </si>
  <si>
    <t>ストーリー</t>
    <phoneticPr fontId="2"/>
  </si>
  <si>
    <t>キャラクター</t>
    <phoneticPr fontId="2"/>
  </si>
  <si>
    <t>設定</t>
    <rPh sb="0" eb="2">
      <t>セッテイ</t>
    </rPh>
    <phoneticPr fontId="2"/>
  </si>
  <si>
    <t>映像</t>
    <rPh sb="0" eb="2">
      <t>エイゾウ</t>
    </rPh>
    <phoneticPr fontId="2"/>
  </si>
  <si>
    <t>音楽</t>
    <rPh sb="0" eb="2">
      <t>オンガク</t>
    </rPh>
    <phoneticPr fontId="2"/>
  </si>
  <si>
    <t>総合</t>
    <rPh sb="0" eb="2">
      <t>ソウゴウ</t>
    </rPh>
    <phoneticPr fontId="2"/>
  </si>
  <si>
    <t>偏差値</t>
    <rPh sb="0" eb="3">
      <t>ヘンサチ</t>
    </rPh>
    <phoneticPr fontId="2"/>
  </si>
  <si>
    <t>監督</t>
    <rPh sb="0" eb="2">
      <t>カントク</t>
    </rPh>
    <phoneticPr fontId="2"/>
  </si>
  <si>
    <t>原作</t>
    <phoneticPr fontId="2"/>
  </si>
  <si>
    <t>シリーズ構成</t>
    <phoneticPr fontId="2"/>
  </si>
  <si>
    <t>脚本</t>
    <phoneticPr fontId="2"/>
  </si>
  <si>
    <t>キャラクターデザイン</t>
  </si>
  <si>
    <t>音楽</t>
    <phoneticPr fontId="2"/>
  </si>
  <si>
    <t>アニメーション制作</t>
    <phoneticPr fontId="2"/>
  </si>
  <si>
    <t>放送日/公開日</t>
    <rPh sb="2" eb="3">
      <t>ヒ</t>
    </rPh>
    <rPh sb="4" eb="7">
      <t>コウカイビ</t>
    </rPh>
    <phoneticPr fontId="2"/>
  </si>
  <si>
    <t xml:space="preserve">	5pb./Nitroplus</t>
    <phoneticPr fontId="2"/>
  </si>
  <si>
    <t>佐藤卓哉,浜崎博嗣,小林智樹</t>
    <phoneticPr fontId="2"/>
  </si>
  <si>
    <t>花田十輝</t>
    <phoneticPr fontId="2"/>
  </si>
  <si>
    <t>花田十輝,横谷昌宏,根元歳三</t>
    <phoneticPr fontId="2"/>
  </si>
  <si>
    <t>坂井久太</t>
    <phoneticPr fontId="2"/>
  </si>
  <si>
    <t>阿保剛,村上純</t>
    <phoneticPr fontId="2"/>
  </si>
  <si>
    <t xml:space="preserve">	WHITE FOX</t>
    <phoneticPr fontId="2"/>
  </si>
  <si>
    <t>志倉千代丸,MAGES.,Nitroplus</t>
    <phoneticPr fontId="2"/>
  </si>
  <si>
    <t xml:space="preserve">	花田十輝</t>
    <phoneticPr fontId="2"/>
  </si>
  <si>
    <t>佐藤卓哉,浜崎博嗣,若林漢二</t>
    <phoneticPr fontId="2"/>
  </si>
  <si>
    <t>志倉千代丸,MAGES.</t>
    <phoneticPr fontId="2"/>
  </si>
  <si>
    <t>川村賢一</t>
    <phoneticPr fontId="2"/>
  </si>
  <si>
    <t>花田十輝,安本了</t>
    <phoneticPr fontId="2"/>
  </si>
  <si>
    <t>稲吉智重</t>
    <phoneticPr fontId="2"/>
  </si>
  <si>
    <t>阿保剛,信澤宣明,日向萌</t>
    <phoneticPr fontId="2"/>
  </si>
  <si>
    <t>村川健一郎</t>
    <phoneticPr fontId="2"/>
  </si>
  <si>
    <t>林直孝</t>
    <phoneticPr fontId="2"/>
  </si>
  <si>
    <t>アサルトリリィ</t>
    <phoneticPr fontId="2"/>
  </si>
  <si>
    <t>声優</t>
    <rPh sb="0" eb="2">
      <t>セイユウ</t>
    </rPh>
    <phoneticPr fontId="2"/>
  </si>
  <si>
    <t>宮野真守,花澤香菜,関智一,今井麻美,後藤沙緒里,小林ゆう,桃井はるこ,田村ゆかり</t>
    <rPh sb="0" eb="2">
      <t>ミヤノ</t>
    </rPh>
    <rPh sb="2" eb="4">
      <t>マモル</t>
    </rPh>
    <rPh sb="5" eb="7">
      <t>ハナザワ</t>
    </rPh>
    <rPh sb="7" eb="9">
      <t>カナ</t>
    </rPh>
    <rPh sb="10" eb="13">
      <t>セキトモカズ</t>
    </rPh>
    <phoneticPr fontId="2"/>
  </si>
  <si>
    <t>ヴァニタスの手記</t>
    <phoneticPr fontId="2"/>
  </si>
  <si>
    <t>Vivy -Fluorite Eye's Song-</t>
    <phoneticPr fontId="2"/>
  </si>
  <si>
    <t>幼なじみが絶対に負けないラブコメ</t>
    <phoneticPr fontId="2"/>
  </si>
  <si>
    <t>あいらんど</t>
    <phoneticPr fontId="2"/>
  </si>
  <si>
    <t>あっかじゅうさんくかんさつか</t>
    <phoneticPr fontId="2"/>
  </si>
  <si>
    <t>あくせるわーるど</t>
    <phoneticPr fontId="2"/>
  </si>
  <si>
    <t>あくだまどらいぶ</t>
    <phoneticPr fontId="2"/>
  </si>
  <si>
    <t>あけびちゃんのせーらーふく</t>
    <phoneticPr fontId="2"/>
  </si>
  <si>
    <t>あさるとりりぃ</t>
    <phoneticPr fontId="2"/>
  </si>
  <si>
    <t>あじん</t>
    <phoneticPr fontId="2"/>
  </si>
  <si>
    <t>あそびあそばせ</t>
    <phoneticPr fontId="2"/>
  </si>
  <si>
    <t>あだちとしまむら</t>
    <phoneticPr fontId="2"/>
  </si>
  <si>
    <t>あなざー</t>
    <phoneticPr fontId="2"/>
  </si>
  <si>
    <t>あのなつでまってる</t>
    <phoneticPr fontId="2"/>
  </si>
  <si>
    <t>あのひみたはなのなまえをぼくたちはまだしらない</t>
    <phoneticPr fontId="2"/>
  </si>
  <si>
    <t>あらしのよるに</t>
    <phoneticPr fontId="2"/>
  </si>
  <si>
    <t>ありふれたしょくぎょうでせかいさいきょう</t>
    <phoneticPr fontId="2"/>
  </si>
  <si>
    <t>あるすらーんせんき</t>
    <phoneticPr fontId="2"/>
  </si>
  <si>
    <t>あるどのあぜろ</t>
    <phoneticPr fontId="2"/>
  </si>
  <si>
    <t>あんご</t>
    <phoneticPr fontId="2"/>
  </si>
  <si>
    <t>あんさつきょうしつ</t>
    <phoneticPr fontId="2"/>
  </si>
  <si>
    <t>いゔのじかんげきじょうばん</t>
    <phoneticPr fontId="2"/>
  </si>
  <si>
    <t>いじらないでながとろさん</t>
    <phoneticPr fontId="2"/>
  </si>
  <si>
    <t>いぬやしき</t>
    <phoneticPr fontId="2"/>
  </si>
  <si>
    <t>いもうとさえいればいい</t>
    <phoneticPr fontId="2"/>
  </si>
  <si>
    <t>いろづくせかいのあしたから</t>
    <phoneticPr fontId="2"/>
  </si>
  <si>
    <t>ゔぁいおれっとえゔぁーがーでん</t>
    <phoneticPr fontId="2"/>
  </si>
  <si>
    <t>ヴァイオレット・エヴァーガーデン</t>
    <phoneticPr fontId="2"/>
  </si>
  <si>
    <t>ゔぁにたすのかるて</t>
    <phoneticPr fontId="2"/>
  </si>
  <si>
    <t>ゔぃゔぃふろーらいとあいずそんぐ</t>
    <phoneticPr fontId="2"/>
  </si>
  <si>
    <t>ういんどあぶれーすおぶはーと</t>
    <phoneticPr fontId="2"/>
  </si>
  <si>
    <t>うえのさんはぶきよう</t>
    <phoneticPr fontId="2"/>
  </si>
  <si>
    <t>うちあげはなびしたからみるかよこからみるか</t>
    <phoneticPr fontId="2"/>
  </si>
  <si>
    <t>うちゅうしょーへようこそ</t>
    <phoneticPr fontId="2"/>
  </si>
  <si>
    <t>うちゅうぱとろーるるるこ</t>
    <phoneticPr fontId="2"/>
  </si>
  <si>
    <t>うまむすめぷりてぃーだーびー</t>
    <phoneticPr fontId="2"/>
  </si>
  <si>
    <t>うらせかいぴくにっく</t>
    <phoneticPr fontId="2"/>
  </si>
  <si>
    <t>うらみちおにいさん</t>
    <phoneticPr fontId="2"/>
  </si>
  <si>
    <t>えあー</t>
    <phoneticPr fontId="2"/>
  </si>
  <si>
    <t>えいがだいすきぽんぽさん</t>
    <phoneticPr fontId="2"/>
  </si>
  <si>
    <t>えいてぃしっくす</t>
    <phoneticPr fontId="2"/>
  </si>
  <si>
    <t>えうれかせぶんしりーず</t>
    <phoneticPr fontId="2"/>
  </si>
  <si>
    <t>えふあふぇありーているおぶざとぅー</t>
    <phoneticPr fontId="2"/>
  </si>
  <si>
    <t>えるかざど</t>
    <phoneticPr fontId="2"/>
  </si>
  <si>
    <t>えろまんがせんせい</t>
    <phoneticPr fontId="2"/>
  </si>
  <si>
    <t>えんじえるびーつ</t>
    <phoneticPr fontId="2"/>
  </si>
  <si>
    <t>えんえんのしょうぼうたい</t>
    <phoneticPr fontId="2"/>
  </si>
  <si>
    <t>おうさまらんきんぐ</t>
    <phoneticPr fontId="2"/>
  </si>
  <si>
    <t>おおかみこどものあめとゆき</t>
    <phoneticPr fontId="2"/>
  </si>
  <si>
    <t>おおかみのこうしんりょう</t>
    <phoneticPr fontId="2"/>
  </si>
  <si>
    <t>おかるてぃっくないん</t>
    <phoneticPr fontId="2"/>
  </si>
  <si>
    <t>おさななじみがぜったいにまけないらぶこめ</t>
    <phoneticPr fontId="2"/>
  </si>
  <si>
    <t>おしがぶどうかんいってくれたらしぬ</t>
    <phoneticPr fontId="2"/>
  </si>
  <si>
    <t>おしりすのてんびん</t>
    <phoneticPr fontId="2"/>
  </si>
  <si>
    <t>おにいちゃんだけどあいさえあればかんけいないよねっ</t>
    <phoneticPr fontId="2"/>
  </si>
  <si>
    <t>おーばーろーど</t>
    <phoneticPr fontId="2"/>
  </si>
  <si>
    <t>おるたんしあさーが</t>
    <phoneticPr fontId="2"/>
  </si>
  <si>
    <t>おれだけはいれるかくしだんじょん</t>
    <phoneticPr fontId="2"/>
  </si>
  <si>
    <t>おれのいもうとがこんなにかわいいわけがない</t>
    <phoneticPr fontId="2"/>
  </si>
  <si>
    <t>おれのかのじょとおさななじみがしゅらばすぎる</t>
    <phoneticPr fontId="2"/>
  </si>
  <si>
    <t>おれをすきなのはおまえだけかよ</t>
    <phoneticPr fontId="2"/>
  </si>
  <si>
    <t>かいぞくおうじょ</t>
    <phoneticPr fontId="2"/>
  </si>
  <si>
    <t>がゔりーるどろっぷあうと</t>
    <phoneticPr fontId="2"/>
  </si>
  <si>
    <t>かおすへっど</t>
    <phoneticPr fontId="2"/>
  </si>
  <si>
    <t>かおすちゃいるど</t>
    <phoneticPr fontId="2"/>
  </si>
  <si>
    <t>かぎなど</t>
    <phoneticPr fontId="2"/>
  </si>
  <si>
    <t>かぐやさまはこくらせたいてんさいたちのれんあいずのうせん</t>
    <phoneticPr fontId="2"/>
  </si>
  <si>
    <t>かしましがーるみーつがーる</t>
    <phoneticPr fontId="2"/>
  </si>
  <si>
    <t>かつげきとうけんらんぶ</t>
    <phoneticPr fontId="2"/>
  </si>
  <si>
    <t>がっこうぐらし</t>
    <phoneticPr fontId="2"/>
  </si>
  <si>
    <t>かっぱのくぅとなつやすみ</t>
    <phoneticPr fontId="2"/>
  </si>
  <si>
    <t>かなたのあすとら</t>
    <phoneticPr fontId="2"/>
  </si>
  <si>
    <t>かなん</t>
    <phoneticPr fontId="2"/>
  </si>
  <si>
    <t>かのじょおかりします</t>
    <phoneticPr fontId="2"/>
  </si>
  <si>
    <t>かのじょとかのじょのねこえぶりしんぐふろうず</t>
    <phoneticPr fontId="2"/>
  </si>
  <si>
    <t>かのじょもかのじょ</t>
    <phoneticPr fontId="2"/>
  </si>
  <si>
    <t>かのん</t>
    <phoneticPr fontId="2"/>
  </si>
  <si>
    <t>かみありつきのこども</t>
    <phoneticPr fontId="2"/>
  </si>
  <si>
    <t>かみさまになったひ</t>
    <phoneticPr fontId="2"/>
  </si>
  <si>
    <t>かみさまのいないにちようび</t>
    <phoneticPr fontId="2"/>
  </si>
  <si>
    <t>かみのみぞしるせかい</t>
    <phoneticPr fontId="2"/>
  </si>
  <si>
    <t>からのきょうかい</t>
    <phoneticPr fontId="2"/>
  </si>
  <si>
    <t>がーるずあんどぱんつぁー</t>
    <phoneticPr fontId="2"/>
  </si>
  <si>
    <t>きせいじゅうせいのかくりつ</t>
    <phoneticPr fontId="2"/>
  </si>
  <si>
    <t>きみのこえをとどけたい</t>
    <phoneticPr fontId="2"/>
  </si>
  <si>
    <t>きみのすいぞうをたべたい</t>
    <phoneticPr fontId="2"/>
  </si>
  <si>
    <t>きみのなは</t>
    <phoneticPr fontId="2"/>
  </si>
  <si>
    <t>きめつのやいば</t>
    <phoneticPr fontId="2"/>
  </si>
  <si>
    <t>ぎゃくさつきかん</t>
    <phoneticPr fontId="2"/>
  </si>
  <si>
    <t>きゅうきょくしんかしたふるだいぶあーるぴーじーがげんじつよりもくそげーだったら</t>
    <phoneticPr fontId="2"/>
  </si>
  <si>
    <t>きゅうけつきすぐしぬ</t>
    <phoneticPr fontId="2"/>
  </si>
  <si>
    <t>きょうかいのかなた</t>
    <phoneticPr fontId="2"/>
  </si>
  <si>
    <t>ぎるてぃくらうん</t>
    <phoneticPr fontId="2"/>
  </si>
  <si>
    <t>きるらきる</t>
    <phoneticPr fontId="2"/>
  </si>
  <si>
    <t>きんぐだむ</t>
    <phoneticPr fontId="2"/>
  </si>
  <si>
    <t>ぎんたま</t>
    <phoneticPr fontId="2"/>
  </si>
  <si>
    <t>ぎんのさじしるばーすぷーん</t>
    <phoneticPr fontId="2"/>
  </si>
  <si>
    <t>くじらのこらはすなうえにうたう</t>
    <phoneticPr fontId="2"/>
  </si>
  <si>
    <t>くずのほんかい</t>
    <phoneticPr fontId="2"/>
  </si>
  <si>
    <t>ぐっばいどんぐりーず</t>
    <phoneticPr fontId="2"/>
  </si>
  <si>
    <t>くものむこうやくそくのばしょ</t>
    <phoneticPr fontId="2"/>
  </si>
  <si>
    <t>ぐらすりっぷ</t>
    <phoneticPr fontId="2"/>
  </si>
  <si>
    <t>くらなど</t>
    <phoneticPr fontId="2"/>
  </si>
  <si>
    <t>ぐらんべるむ</t>
    <phoneticPr fontId="2"/>
  </si>
  <si>
    <t>ぐりざいあしりーず</t>
    <phoneticPr fontId="2"/>
  </si>
  <si>
    <t>けいおん</t>
    <phoneticPr fontId="2"/>
  </si>
  <si>
    <t>げーとじえいたいかのちにてかくたたかえり</t>
    <phoneticPr fontId="2"/>
  </si>
  <si>
    <t>げつようびのたわわ</t>
    <phoneticPr fontId="2"/>
  </si>
  <si>
    <t>けむりくさ</t>
    <phoneticPr fontId="2"/>
  </si>
  <si>
    <t>けものじへん</t>
    <phoneticPr fontId="2"/>
  </si>
  <si>
    <t>けもののそうしゃ</t>
    <phoneticPr fontId="2"/>
  </si>
  <si>
    <t>獣の奏者 エリン</t>
    <phoneticPr fontId="2"/>
  </si>
  <si>
    <t>けものふれんず</t>
    <phoneticPr fontId="2"/>
  </si>
  <si>
    <t>こいはあめあがりのように</t>
    <phoneticPr fontId="2"/>
  </si>
  <si>
    <t>こうてつじょうのかばねり</t>
    <phoneticPr fontId="2"/>
  </si>
  <si>
    <t>こえのかたち</t>
    <phoneticPr fontId="2"/>
  </si>
  <si>
    <t>こくこく</t>
    <phoneticPr fontId="2"/>
  </si>
  <si>
    <t>こくはくじっこういいんかいれんあいしりーず</t>
    <phoneticPr fontId="2"/>
  </si>
  <si>
    <t>こころがさけびたがってるんだ</t>
    <phoneticPr fontId="2"/>
  </si>
  <si>
    <t>こころこねくと</t>
    <phoneticPr fontId="2"/>
  </si>
  <si>
    <t>こぜっとのしょうぞう</t>
    <phoneticPr fontId="2"/>
  </si>
  <si>
    <t>ごちゅうもんはうさぎですか</t>
    <phoneticPr fontId="2"/>
  </si>
  <si>
    <t>こちらかつしかくかめありこうえんまえはしゅつしょ</t>
    <phoneticPr fontId="2"/>
  </si>
  <si>
    <t>こっぺりおん</t>
    <phoneticPr fontId="2"/>
  </si>
  <si>
    <t>ごとうぶんのはなよめ</t>
    <phoneticPr fontId="2"/>
  </si>
  <si>
    <t>こーどぎあすしりーず</t>
    <phoneticPr fontId="2"/>
  </si>
  <si>
    <t>ことのはのにわ</t>
    <phoneticPr fontId="2"/>
  </si>
  <si>
    <t>このすばらしいせかいにしゅくふくを</t>
    <phoneticPr fontId="2"/>
  </si>
  <si>
    <t>このせかいのかたすみに</t>
    <phoneticPr fontId="2"/>
  </si>
  <si>
    <t>このよのはてでこいをうたうゆーの</t>
    <phoneticPr fontId="2"/>
  </si>
  <si>
    <t>このなかにひとりいもうとがいる</t>
    <phoneticPr fontId="2"/>
  </si>
  <si>
    <t>こばやしさんちのめいどらごん</t>
    <phoneticPr fontId="2"/>
  </si>
  <si>
    <t>ごーるでんかむい</t>
    <phoneticPr fontId="2"/>
  </si>
  <si>
    <t>ごーるでんたいむ</t>
    <phoneticPr fontId="2"/>
  </si>
  <si>
    <t>さいこぱす</t>
    <phoneticPr fontId="2"/>
  </si>
  <si>
    <t>さいしゅうへいきかのじょ</t>
    <phoneticPr fontId="2"/>
  </si>
  <si>
    <t>さいはてのぱらでぃん</t>
    <phoneticPr fontId="2"/>
  </si>
  <si>
    <t>さかさまのぱてま</t>
    <phoneticPr fontId="2"/>
  </si>
  <si>
    <t>さくがん</t>
    <phoneticPr fontId="2"/>
  </si>
  <si>
    <t>さくらだりせっと</t>
    <phoneticPr fontId="2"/>
  </si>
  <si>
    <t>ささみさんがんばらない</t>
    <phoneticPr fontId="2"/>
  </si>
  <si>
    <t>さつりくのてんし</t>
    <phoneticPr fontId="2"/>
  </si>
  <si>
    <t>さにーぼーい</t>
    <phoneticPr fontId="2"/>
  </si>
  <si>
    <t>さまーうぉーず</t>
    <phoneticPr fontId="2"/>
  </si>
  <si>
    <t>さまーごーすと</t>
    <phoneticPr fontId="2"/>
  </si>
  <si>
    <t>さよならのあさにやくそくのはなをかざろう</t>
    <phoneticPr fontId="2"/>
  </si>
  <si>
    <t>さんかくまどのそとがわはよる</t>
    <phoneticPr fontId="2"/>
  </si>
  <si>
    <t>さんがつのらいおん</t>
    <phoneticPr fontId="2"/>
  </si>
  <si>
    <t>しー</t>
    <phoneticPr fontId="2"/>
  </si>
  <si>
    <t>しがつはきみのうそ</t>
    <phoneticPr fontId="2"/>
  </si>
  <si>
    <t>しかのおうゆなとやくそくのたび</t>
    <phoneticPr fontId="2"/>
  </si>
  <si>
    <t>じこうだいりにんりんくくりっく</t>
    <phoneticPr fontId="2"/>
  </si>
  <si>
    <t>ししゃのていこく</t>
    <phoneticPr fontId="2"/>
  </si>
  <si>
    <t>しどにあのきし</t>
    <phoneticPr fontId="2"/>
  </si>
  <si>
    <t>しにがみぼっちゃんとくろめいど</t>
    <phoneticPr fontId="2"/>
  </si>
  <si>
    <t>しゃくがんのしゃな</t>
    <phoneticPr fontId="2"/>
  </si>
  <si>
    <t>じゃくきゃらともざきくん</t>
    <phoneticPr fontId="2"/>
  </si>
  <si>
    <t>じゃすとびこーず</t>
    <phoneticPr fontId="2"/>
  </si>
  <si>
    <t>しゃどーはうす</t>
    <phoneticPr fontId="2"/>
  </si>
  <si>
    <t>じゃひーさまはくじけない</t>
    <phoneticPr fontId="2"/>
  </si>
  <si>
    <t>しゃーろっと</t>
    <phoneticPr fontId="2"/>
  </si>
  <si>
    <t>じゅうにたいせん</t>
    <phoneticPr fontId="2"/>
  </si>
  <si>
    <t>しゅうまつなにしてますかいそがしいですかすくってもらっていいですか</t>
    <phoneticPr fontId="2"/>
  </si>
  <si>
    <t>しゅうまつのいぜった</t>
    <phoneticPr fontId="2"/>
  </si>
  <si>
    <t>しゅうまつのはーれむ</t>
    <phoneticPr fontId="2"/>
  </si>
  <si>
    <t>じゅじゅつかいせん</t>
    <phoneticPr fontId="2"/>
  </si>
  <si>
    <t>しゅたいんずげーと</t>
    <phoneticPr fontId="2"/>
  </si>
  <si>
    <t>しょうじょしゅうまつりょこう</t>
    <phoneticPr fontId="2"/>
  </si>
  <si>
    <t>じょーかーげーむ</t>
    <phoneticPr fontId="2"/>
  </si>
  <si>
    <t>じょしこうせいのむだづかい</t>
    <phoneticPr fontId="2"/>
  </si>
  <si>
    <t>じょぜととらとさかなたち</t>
    <phoneticPr fontId="2"/>
  </si>
  <si>
    <t>しろいすなのあくあとーぷ</t>
    <phoneticPr fontId="2"/>
  </si>
  <si>
    <t>しろばこ</t>
    <phoneticPr fontId="2"/>
  </si>
  <si>
    <t>しんかのみしらないうちにかちぐみじんせい</t>
    <phoneticPr fontId="2"/>
  </si>
  <si>
    <t>しんげきのきょじん</t>
    <phoneticPr fontId="2"/>
  </si>
  <si>
    <t>しんげつたんつきひめ</t>
    <phoneticPr fontId="2"/>
  </si>
  <si>
    <t>しんせいきえゔぁんげりおん</t>
    <phoneticPr fontId="2"/>
  </si>
  <si>
    <t>しんせかいより</t>
    <phoneticPr fontId="2"/>
  </si>
  <si>
    <t>しんちょうゆうしゃこのゆうしゃがおれつえーくせにしんちょうすぎる</t>
    <phoneticPr fontId="2"/>
  </si>
  <si>
    <t>すいか</t>
    <phoneticPr fontId="2"/>
  </si>
  <si>
    <t>すくーるでいず</t>
    <phoneticPr fontId="2"/>
  </si>
  <si>
    <t>すずみやはるひしりーず</t>
    <phoneticPr fontId="2"/>
  </si>
  <si>
    <t>すとらいくざぶらっど</t>
    <phoneticPr fontId="2"/>
  </si>
  <si>
    <t>すーぱーかぶ</t>
    <phoneticPr fontId="2"/>
  </si>
  <si>
    <t>すべてがえふになるざぱーふぇくといんさいだー</t>
    <phoneticPr fontId="2"/>
  </si>
  <si>
    <t>すろうすたーと</t>
    <phoneticPr fontId="2"/>
  </si>
  <si>
    <t>せいきまつおかるとがくいん</t>
    <phoneticPr fontId="2"/>
  </si>
  <si>
    <t>せいしゅんぶたやろうしりーず</t>
    <phoneticPr fontId="2"/>
  </si>
  <si>
    <t>せいじょののうりょくはばんのうです</t>
    <phoneticPr fontId="2"/>
  </si>
  <si>
    <t>せいとかいやくいんども</t>
    <phoneticPr fontId="2"/>
  </si>
  <si>
    <t>せいれいのもりびと</t>
    <phoneticPr fontId="2"/>
  </si>
  <si>
    <t>せかいさいこうのあんさつしゃいせかいきぞくにてんせいする</t>
    <phoneticPr fontId="2"/>
  </si>
  <si>
    <t>せかいせいふくぼうりゃくのずゔぃずだー</t>
    <phoneticPr fontId="2"/>
  </si>
  <si>
    <t>せぶんしーず</t>
    <phoneticPr fontId="2"/>
  </si>
  <si>
    <t>せんきぜっしょうしんふぉぎあ</t>
    <phoneticPr fontId="2"/>
  </si>
  <si>
    <t>せんよくのしぐるどりーゔぁ</t>
    <phoneticPr fontId="2"/>
  </si>
  <si>
    <t>そーどあーとおんらいん</t>
    <phoneticPr fontId="2"/>
  </si>
  <si>
    <t>そのびすくどーるはこいをする</t>
    <phoneticPr fontId="2"/>
  </si>
  <si>
    <t>そらのあおさをしるひとよ</t>
    <phoneticPr fontId="2"/>
  </si>
  <si>
    <t>そらのをと</t>
    <phoneticPr fontId="2"/>
  </si>
  <si>
    <t>そらのめそっど</t>
    <phoneticPr fontId="2"/>
  </si>
  <si>
    <t>そらよりもとおいばしょ</t>
    <phoneticPr fontId="2"/>
  </si>
  <si>
    <t>たいしょうおとめおとぎばなし</t>
    <phoneticPr fontId="2"/>
  </si>
  <si>
    <t>たいふうののるだ</t>
    <phoneticPr fontId="2"/>
  </si>
  <si>
    <t>だーうぃんずげーむ</t>
    <phoneticPr fontId="2"/>
  </si>
  <si>
    <t>だかーぽ</t>
    <phoneticPr fontId="2"/>
  </si>
  <si>
    <t>たくとおーぱすですてにー</t>
    <phoneticPr fontId="2"/>
  </si>
  <si>
    <t>ただくんはこいをしない</t>
    <phoneticPr fontId="2"/>
  </si>
  <si>
    <t>たてのゆうしゃのなりあがり</t>
    <phoneticPr fontId="2"/>
  </si>
  <si>
    <t>たまこまーけっと</t>
    <phoneticPr fontId="2"/>
  </si>
  <si>
    <t>たまゆら</t>
    <phoneticPr fontId="2"/>
  </si>
  <si>
    <t>たりたり</t>
    <phoneticPr fontId="2"/>
  </si>
  <si>
    <t>だんじょんにであいをもとめるのはまちがっているだろうか</t>
    <phoneticPr fontId="2"/>
  </si>
  <si>
    <t>たんていはもうしんでいる</t>
    <phoneticPr fontId="2"/>
  </si>
  <si>
    <t>ちきゅうがいしょうねんしょうじょ</t>
    <phoneticPr fontId="2"/>
  </si>
  <si>
    <t>ちゅうにびょうでもこいがしたい</t>
    <phoneticPr fontId="2"/>
  </si>
  <si>
    <t>つきがきれい</t>
    <phoneticPr fontId="2"/>
  </si>
  <si>
    <t>つきがみちびくいせかいどうちゅう</t>
    <phoneticPr fontId="2"/>
  </si>
  <si>
    <t>つきとらいかときゅうけつひめ</t>
    <phoneticPr fontId="2"/>
  </si>
  <si>
    <t>つばさ</t>
    <phoneticPr fontId="2"/>
  </si>
  <si>
    <t>つれづれちるどれん</t>
    <phoneticPr fontId="2"/>
  </si>
  <si>
    <t>でぃーもさくらのおとあなたのかなでたおとがいまもひびく</t>
    <phoneticPr fontId="2"/>
  </si>
  <si>
    <t>でかだんす</t>
    <phoneticPr fontId="2"/>
  </si>
  <si>
    <t>でーじみーつがーる</t>
    <phoneticPr fontId="2"/>
  </si>
  <si>
    <t>てすらのーと</t>
    <phoneticPr fontId="2"/>
  </si>
  <si>
    <t>てんきのこ</t>
    <phoneticPr fontId="2"/>
  </si>
  <si>
    <t>てんしのさんぴー</t>
    <phoneticPr fontId="2"/>
  </si>
  <si>
    <t>てんせいしたらすらいむだったけん</t>
    <phoneticPr fontId="2"/>
  </si>
  <si>
    <t>でんのうこいる</t>
    <phoneticPr fontId="2"/>
  </si>
  <si>
    <t>でんぱおんなとせいしゅんおとこ</t>
    <phoneticPr fontId="2"/>
  </si>
  <si>
    <t>とあるしりーず</t>
    <phoneticPr fontId="2"/>
  </si>
  <si>
    <t>でぃーぷいんさにてぃざろすとちゃいるど</t>
    <phoneticPr fontId="2"/>
  </si>
  <si>
    <t>とうきょうぐーる</t>
    <phoneticPr fontId="2"/>
  </si>
  <si>
    <t>カッコウの許嫁</t>
  </si>
  <si>
    <t>パリピ孔明</t>
  </si>
  <si>
    <t>可愛いだけじゃない式守さん</t>
  </si>
  <si>
    <t>サマータイムレンダ</t>
  </si>
  <si>
    <t>阿波連さんははかれない</t>
  </si>
  <si>
    <t>全?話</t>
    <rPh sb="0" eb="1">
      <t>ゼン</t>
    </rPh>
    <rPh sb="2" eb="3">
      <t>ワ</t>
    </rPh>
    <phoneticPr fontId="1"/>
  </si>
  <si>
    <t>3~25話</t>
    <rPh sb="4" eb="5">
      <t>ワ</t>
    </rPh>
    <phoneticPr fontId="1"/>
  </si>
  <si>
    <t>すぱいふぁみりー</t>
    <phoneticPr fontId="2"/>
  </si>
  <si>
    <t>かっこうのいいなづけ</t>
    <phoneticPr fontId="2"/>
  </si>
  <si>
    <t>ぱりぴこうめい</t>
    <phoneticPr fontId="2"/>
  </si>
  <si>
    <t>くのいちつばきのむねのうち</t>
    <phoneticPr fontId="2"/>
  </si>
  <si>
    <t>えすたぶらいふ</t>
    <phoneticPr fontId="2"/>
  </si>
  <si>
    <t>さまーたいむれんだ</t>
    <phoneticPr fontId="2"/>
  </si>
  <si>
    <t>かぐや様は告らせたい -ウルトラロマンティック-</t>
    <phoneticPr fontId="2"/>
  </si>
  <si>
    <t>遠藤達哉</t>
    <phoneticPr fontId="2"/>
  </si>
  <si>
    <t xml:space="preserve">	古橋一浩</t>
    <phoneticPr fontId="2"/>
  </si>
  <si>
    <t>古橋一浩</t>
    <phoneticPr fontId="2"/>
  </si>
  <si>
    <t>嶋田和晃</t>
    <phoneticPr fontId="2"/>
  </si>
  <si>
    <t xml:space="preserve">	(K)NoW_NAME</t>
    <phoneticPr fontId="2"/>
  </si>
  <si>
    <t>WIT STUDIO,CloverWorks</t>
    <phoneticPr fontId="2"/>
  </si>
  <si>
    <t>吉河美希</t>
    <phoneticPr fontId="2"/>
  </si>
  <si>
    <t>赤城博昭,白幡良志之</t>
    <phoneticPr fontId="2"/>
  </si>
  <si>
    <t>中西やすひろ</t>
    <phoneticPr fontId="2"/>
  </si>
  <si>
    <t>髙野綾</t>
    <phoneticPr fontId="2"/>
  </si>
  <si>
    <t>石塚玲依</t>
    <phoneticPr fontId="2"/>
  </si>
  <si>
    <t>シンエイ動画,SynergySP</t>
    <phoneticPr fontId="2"/>
  </si>
  <si>
    <t>石川界人,鬼頭明里,小原好美,東山奈央</t>
    <phoneticPr fontId="2"/>
  </si>
  <si>
    <t>江口拓也,早見沙織,種﨑敦美</t>
    <phoneticPr fontId="2"/>
  </si>
  <si>
    <t>四葉夕卜,小川亮</t>
    <phoneticPr fontId="2"/>
  </si>
  <si>
    <t xml:space="preserve">	本間修</t>
    <phoneticPr fontId="2"/>
  </si>
  <si>
    <t xml:space="preserve">	米内山陽子</t>
    <phoneticPr fontId="2"/>
  </si>
  <si>
    <t>関口可奈味</t>
    <phoneticPr fontId="2"/>
  </si>
  <si>
    <t>彦田元気</t>
    <phoneticPr fontId="2"/>
  </si>
  <si>
    <t>P.A.WORKS</t>
    <phoneticPr fontId="2"/>
  </si>
  <si>
    <t>置鮎龍太郎,本渡楓,千葉翔也,福島潤</t>
    <phoneticPr fontId="2"/>
  </si>
  <si>
    <t>赤坂アカ</t>
    <phoneticPr fontId="2"/>
  </si>
  <si>
    <t>畠山守</t>
    <phoneticPr fontId="2"/>
  </si>
  <si>
    <t>中西やすひろ,菅原雪絵</t>
    <phoneticPr fontId="2"/>
  </si>
  <si>
    <t>八尋裕子</t>
    <phoneticPr fontId="2"/>
  </si>
  <si>
    <t>羽岡佳</t>
    <phoneticPr fontId="2"/>
  </si>
  <si>
    <t>A-1 Pictures</t>
    <phoneticPr fontId="2"/>
  </si>
  <si>
    <t>古賀葵,古川慎,小原好美,鈴木崚汰,富田美憂,花守ゆみり,</t>
    <phoneticPr fontId="2"/>
  </si>
  <si>
    <t>くノ一ツバキの胸の内</t>
    <phoneticPr fontId="2"/>
  </si>
  <si>
    <t>山本崇一朗</t>
    <phoneticPr fontId="2"/>
  </si>
  <si>
    <t>角地拓大</t>
    <phoneticPr fontId="2"/>
  </si>
  <si>
    <t>守護このみ</t>
    <phoneticPr fontId="2"/>
  </si>
  <si>
    <t>奥田陽介</t>
    <phoneticPr fontId="2"/>
  </si>
  <si>
    <t>白戸佑輔</t>
    <phoneticPr fontId="2"/>
  </si>
  <si>
    <t xml:space="preserve">	CloverWorks</t>
    <phoneticPr fontId="2"/>
  </si>
  <si>
    <t>夏吉ゆうこ,根本京里,鈴代紗弓,小原好美</t>
    <phoneticPr fontId="2"/>
  </si>
  <si>
    <t>SSF</t>
    <phoneticPr fontId="2"/>
  </si>
  <si>
    <t>橋本裕之</t>
    <phoneticPr fontId="2"/>
  </si>
  <si>
    <t>賀東招二</t>
  </si>
  <si>
    <t xml:space="preserve">	賀東招二</t>
    <phoneticPr fontId="2"/>
  </si>
  <si>
    <t>コザキユースケ,舛田裕美</t>
    <phoneticPr fontId="2"/>
  </si>
  <si>
    <t>藤澤慶昌</t>
    <phoneticPr fontId="2"/>
  </si>
  <si>
    <t>ポリゴン・ピクチュアズ</t>
    <phoneticPr fontId="2"/>
  </si>
  <si>
    <t>嶺内ともみ,高橋李依,長縄まりあ,速水奨,三木眞一郎</t>
    <phoneticPr fontId="2"/>
  </si>
  <si>
    <t>サマータイムレンダ</t>
    <phoneticPr fontId="2"/>
  </si>
  <si>
    <t>田中靖規</t>
    <phoneticPr fontId="2"/>
  </si>
  <si>
    <t>渡辺歩</t>
    <phoneticPr fontId="2"/>
  </si>
  <si>
    <t xml:space="preserve">	瀬古浩司</t>
    <phoneticPr fontId="2"/>
  </si>
  <si>
    <t>松元美季</t>
    <phoneticPr fontId="2"/>
  </si>
  <si>
    <t>岡部啓一,高田龍一,帆足圭吾</t>
    <phoneticPr fontId="2"/>
  </si>
  <si>
    <t>花江夏樹,永瀬アンナ,白砂沙帆,小野賢章,河瀬茉希,日笠陽子,釘宮理恵,浦山迅,上田燿司,玄田哲章,小西克幸,大塚明夫</t>
    <phoneticPr fontId="2"/>
  </si>
  <si>
    <t>ゼロジー</t>
  </si>
  <si>
    <t>Wiki</t>
    <phoneticPr fontId="2"/>
  </si>
  <si>
    <t>https://ja.wikipedia.org/wiki/SPY%C3%97FAMILY</t>
    <phoneticPr fontId="2"/>
  </si>
  <si>
    <t>https://ja.wikipedia.org/wiki/%E3%82%AB%E3%83%83%E3%82%B3%E3%82%A6%E3%81%AE%E8%A8%B1%E5%AB%81</t>
    <phoneticPr fontId="2"/>
  </si>
  <si>
    <t>https://ja.wikipedia.org/wiki/%E3%83%91%E3%83%AA%E3%83%94%E5%AD%94%E6%98%8E</t>
    <phoneticPr fontId="2"/>
  </si>
  <si>
    <t>https://ja.wikipedia.org/wiki/%E3%81%8B%E3%81%90%E3%82%84%E6%A7%98%E3%81%AF%E5%91%8A%E3%82%89%E3%81%9B%E3%81%9F%E3%81%84%E3%80%9C%E5%A4%A9%E6%89%8D%E3%81%9F%E3%81%A1%E3%81%AE%E6%81%8B%E6%84%9B%E9%A0%AD%E8%84%B3%E6%88%A6%E3%80%9C</t>
    <phoneticPr fontId="2"/>
  </si>
  <si>
    <t>https://ja.wikipedia.org/wiki/%E3%82%A8%E3%82%B9%E3%82%BF%E3%83%96%E3%83%A9%E3%82%A4%E3%83%95</t>
  </si>
  <si>
    <t>https://ja.wikipedia.org/wiki/%E9%98%BF%E6%B3%A2%E9%80%A3%E3%81%95%E3%82%93%E3%81%AF%E3%81%AF%E3%81%8B%E3%82%8C%E3%81%AA%E3%81%84</t>
  </si>
  <si>
    <t>https://ja.wikipedia.org/wiki/%E7%90%86%E7%B3%BB%E3%81%8C%E6%81%8B%E3%81%AB%E8%90%BD%E3%81%A1%E3%81%9F%E3%81%AE%E3%81%A7%E8%A8%BC%E6%98%8E%E3%81%97%E3%81%A6%E3%81%BF%E3%81%9F%E3%80%82</t>
  </si>
  <si>
    <t>Wiki</t>
    <phoneticPr fontId="2"/>
  </si>
  <si>
    <t>ようこそ実力至上主義の教室へ</t>
  </si>
  <si>
    <t>メイン</t>
    <phoneticPr fontId="2"/>
  </si>
  <si>
    <t>毎週</t>
    <rPh sb="0" eb="2">
      <t>マイシュウ</t>
    </rPh>
    <phoneticPr fontId="2"/>
  </si>
  <si>
    <t>サブ</t>
    <phoneticPr fontId="2"/>
  </si>
  <si>
    <t>https://ja.wikipedia.org/wiki/%E3%81%AE%E3%82%93%E3%81%AE%E3%82%93%E3%81%B3%E3%82%88%E3%82%9A</t>
  </si>
  <si>
    <t>https://ja.wikipedia.org/wiki/%E3%81%AE%E3%82%93%E3%81%AE%E3%82%93%E3%81%B3%E3%82%88%E3%82%10A</t>
  </si>
  <si>
    <t>https://ja.wikipedia.org/wiki/%E3%81%AE%E3%82%93%E3%81%AE%E3%82%93%E3%81%B3%E3%82%88%E3%82%11A</t>
  </si>
  <si>
    <t>あっと</t>
  </si>
  <si>
    <t>サクラクエスト</t>
  </si>
  <si>
    <t>トモダチゲーム</t>
  </si>
  <si>
    <t>さくらくえすと</t>
    <phoneticPr fontId="2"/>
  </si>
  <si>
    <t>ともだちげーむ</t>
    <phoneticPr fontId="2"/>
  </si>
  <si>
    <t>https://ja.wikipedia.org/wiki/%E3%82%B5%E3%82%AF%E3%83%A9%E3%82%AF%E3%82%A8%E3%82%B9%E3%83%88</t>
    <phoneticPr fontId="2"/>
  </si>
  <si>
    <t>Alexandre S.D. Celibidache</t>
    <phoneticPr fontId="2"/>
  </si>
  <si>
    <t>増井壮一</t>
    <phoneticPr fontId="2"/>
  </si>
  <si>
    <t>横谷昌宏</t>
    <phoneticPr fontId="2"/>
  </si>
  <si>
    <t>(K)NoW_NAME</t>
  </si>
  <si>
    <t>七瀬彩夏,上田麗奈,安済知佳,田中ちえ美,小松未可子,斧アツシ,伊沢磨紀,小西克幸,ヴィナイ・マーシー</t>
    <phoneticPr fontId="2"/>
  </si>
  <si>
    <t>https://ja.wikipedia.org/wiki/%E3%83%88%E3%83%A2%E3%83%80%E3%83%81%E3%82%B2%E3%83%BC%E3%83%A0</t>
    <phoneticPr fontId="2"/>
  </si>
  <si>
    <t>山口ミコト</t>
    <phoneticPr fontId="2"/>
  </si>
  <si>
    <t>小倉宏文</t>
    <phoneticPr fontId="2"/>
  </si>
  <si>
    <t>猪原健太</t>
    <phoneticPr fontId="2"/>
  </si>
  <si>
    <t>宮﨑里美</t>
    <phoneticPr fontId="2"/>
  </si>
  <si>
    <t>未知瑠</t>
    <phoneticPr fontId="2"/>
  </si>
  <si>
    <t>オクルトノボル</t>
    <phoneticPr fontId="2"/>
  </si>
  <si>
    <t>小林千晃,濱野大輝,宮本侑芽,大野智敬,天野聡美</t>
    <phoneticPr fontId="2"/>
  </si>
  <si>
    <t>平均</t>
    <rPh sb="0" eb="2">
      <t>ヘイキン</t>
    </rPh>
    <phoneticPr fontId="2"/>
  </si>
  <si>
    <t>分散</t>
    <rPh sb="0" eb="2">
      <t>ブンサン</t>
    </rPh>
    <phoneticPr fontId="2"/>
  </si>
  <si>
    <t>ころしあい</t>
    <phoneticPr fontId="2"/>
  </si>
  <si>
    <t>作品タイトル数</t>
    <rPh sb="0" eb="2">
      <t>サクヒン</t>
    </rPh>
    <rPh sb="6" eb="7">
      <t>スウ</t>
    </rPh>
    <phoneticPr fontId="2"/>
  </si>
  <si>
    <t>とうきょうにじゅうよんく</t>
    <phoneticPr fontId="2"/>
  </si>
  <si>
    <t>とうきょうまぐにちゅーどはってんれい</t>
    <phoneticPr fontId="2"/>
  </si>
  <si>
    <t>とうきょうりべんじゃーず</t>
    <phoneticPr fontId="2"/>
  </si>
  <si>
    <t>とうしんきじーずふれーむ</t>
    <phoneticPr fontId="2"/>
  </si>
  <si>
    <t>とぅるーてぃあーず</t>
    <phoneticPr fontId="2"/>
  </si>
  <si>
    <t>ときをかけるしょうじょ</t>
    <phoneticPr fontId="2"/>
  </si>
  <si>
    <t>どくたーすとーん</t>
    <phoneticPr fontId="2"/>
  </si>
  <si>
    <t>とくななけいしちょうとくむぶとくしゅきょうあくはんたいさくしつだいななか</t>
    <phoneticPr fontId="2"/>
  </si>
  <si>
    <t>としょかんせんそう</t>
    <phoneticPr fontId="2"/>
  </si>
  <si>
    <t>とにかくかわいい</t>
    <phoneticPr fontId="2"/>
  </si>
  <si>
    <t>どらごんぼーる</t>
    <phoneticPr fontId="2"/>
  </si>
  <si>
    <t>とらどら</t>
    <phoneticPr fontId="2"/>
  </si>
  <si>
    <t>とらぶる</t>
    <phoneticPr fontId="2"/>
  </si>
  <si>
    <t>どーるずふろんとらいん</t>
    <phoneticPr fontId="2"/>
  </si>
  <si>
    <t>どろへどろ</t>
    <phoneticPr fontId="2"/>
  </si>
  <si>
    <t>ないんてぃわんでいず</t>
    <phoneticPr fontId="2"/>
  </si>
  <si>
    <t>なきたいわたしはねこをかぶる</t>
    <phoneticPr fontId="2"/>
  </si>
  <si>
    <t>なぎのあすから</t>
    <phoneticPr fontId="2"/>
  </si>
  <si>
    <t>にちじょう</t>
    <phoneticPr fontId="2"/>
  </si>
  <si>
    <t>にほんちんぼつにーまるにーまる</t>
    <phoneticPr fontId="2"/>
  </si>
  <si>
    <t>にゅーげーむ</t>
    <phoneticPr fontId="2"/>
  </si>
  <si>
    <t>ねこかみやおよろず</t>
    <phoneticPr fontId="2"/>
  </si>
  <si>
    <t>のーげーむのーらいふ</t>
    <phoneticPr fontId="2"/>
  </si>
  <si>
    <t>のわーる</t>
    <phoneticPr fontId="2"/>
  </si>
  <si>
    <t>はいすくーるふりーと</t>
    <phoneticPr fontId="2"/>
  </si>
  <si>
    <t>はいとげんそうのぐりむがる</t>
    <phoneticPr fontId="2"/>
  </si>
  <si>
    <t>はがねのれんきんじゅつし</t>
    <phoneticPr fontId="2"/>
  </si>
  <si>
    <t>はくぼ</t>
    <phoneticPr fontId="2"/>
  </si>
  <si>
    <t>ばけもののこ</t>
    <phoneticPr fontId="2"/>
  </si>
  <si>
    <t>はこづめこうばんじょしのぎゃくしゅう</t>
    <phoneticPr fontId="2"/>
  </si>
  <si>
    <t>はたらくさいぼうしりーず</t>
    <phoneticPr fontId="2"/>
  </si>
  <si>
    <t>はなさくいろは</t>
    <phoneticPr fontId="2"/>
  </si>
  <si>
    <t>ぱぷりか</t>
    <phoneticPr fontId="2"/>
  </si>
  <si>
    <t>はーもにー</t>
    <phoneticPr fontId="2"/>
  </si>
  <si>
    <t>はる</t>
    <phoneticPr fontId="2"/>
  </si>
  <si>
    <t>はるちかはるたとちかはせいしゅんする</t>
    <phoneticPr fontId="2"/>
  </si>
  <si>
    <t>ぱんどらはーつ</t>
    <phoneticPr fontId="2"/>
  </si>
  <si>
    <t>はんぶんのつきがのぼるそら</t>
    <phoneticPr fontId="2"/>
  </si>
  <si>
    <t>はんようのやしゃひめ</t>
    <phoneticPr fontId="2"/>
  </si>
  <si>
    <t>ぴあののもり</t>
    <phoneticPr fontId="2"/>
  </si>
  <si>
    <t>ひがしのえでん</t>
    <phoneticPr fontId="2"/>
  </si>
  <si>
    <t>ひくうししりーず</t>
    <phoneticPr fontId="2"/>
  </si>
  <si>
    <t>ひぐらしのなくころに</t>
    <phoneticPr fontId="2"/>
  </si>
  <si>
    <t>ひげをそるそしてじょしこうせいをひろう</t>
    <phoneticPr fontId="2"/>
  </si>
  <si>
    <t>びーざびぎにんぐ</t>
    <phoneticPr fontId="2"/>
  </si>
  <si>
    <t>びしょうねんたんていたん</t>
    <phoneticPr fontId="2"/>
  </si>
  <si>
    <t>ひだまりすけっち</t>
    <phoneticPr fontId="2"/>
  </si>
  <si>
    <t>びーとれす</t>
    <phoneticPr fontId="2"/>
  </si>
  <si>
    <t>ひびけゆーふぉにあむ</t>
    <phoneticPr fontId="2"/>
  </si>
  <si>
    <t>ひゃくはちじゅうびょうできみのみみをしあわせにできるか</t>
    <phoneticPr fontId="2"/>
  </si>
  <si>
    <t>ひゅーまんろすとにんげんしっかく</t>
    <phoneticPr fontId="2"/>
  </si>
  <si>
    <t>ひょうか</t>
    <phoneticPr fontId="2"/>
  </si>
  <si>
    <t>びょうそくごせんちめーとる</t>
    <phoneticPr fontId="2"/>
  </si>
  <si>
    <t>ひーらーがーる</t>
    <phoneticPr fontId="2"/>
  </si>
  <si>
    <t>ふぇありーごーん</t>
    <phoneticPr fontId="2"/>
  </si>
  <si>
    <t>ふぇいとしりーず</t>
    <phoneticPr fontId="2"/>
  </si>
  <si>
    <t>ふたこいおるたなてぃぶ</t>
    <phoneticPr fontId="2"/>
  </si>
  <si>
    <t>ふめつのあなたへ</t>
    <phoneticPr fontId="2"/>
  </si>
  <si>
    <t>ふらぐたいむ</t>
    <phoneticPr fontId="2"/>
  </si>
  <si>
    <t>ぷらすてぃっくめもりーず</t>
    <phoneticPr fontId="2"/>
  </si>
  <si>
    <t>ぷらちなえんど</t>
    <phoneticPr fontId="2"/>
  </si>
  <si>
    <t>ぷらねたりあんちいさなほしのゆめ</t>
    <phoneticPr fontId="2"/>
  </si>
  <si>
    <t>ぷらねてす</t>
    <phoneticPr fontId="2"/>
  </si>
  <si>
    <t>ぶらむ</t>
    <phoneticPr fontId="2"/>
  </si>
  <si>
    <t>ふりくり</t>
    <phoneticPr fontId="2"/>
  </si>
  <si>
    <t>ふりっぷふらっぱーず</t>
    <phoneticPr fontId="2"/>
  </si>
  <si>
    <t>ぷりんせすこねくとりだいぶ</t>
    <phoneticPr fontId="2"/>
  </si>
  <si>
    <t>ぷりんせすぷりんしぱる</t>
    <phoneticPr fontId="2"/>
  </si>
  <si>
    <t>ぶるーりふれくしょんれい</t>
    <phoneticPr fontId="2"/>
  </si>
  <si>
    <t>ぶれいぶすとーりー</t>
    <phoneticPr fontId="2"/>
  </si>
  <si>
    <t>ぶんがくしょうじょしりーず</t>
    <phoneticPr fontId="2"/>
  </si>
  <si>
    <t>ぶんごうすとれいどっぐす</t>
    <phoneticPr fontId="2"/>
  </si>
  <si>
    <t>ぺんぎんはいうぇい</t>
    <phoneticPr fontId="2"/>
  </si>
  <si>
    <t>ぼくだけがいないまち</t>
    <phoneticPr fontId="2"/>
  </si>
  <si>
    <t>ぼくたちのりめいく</t>
    <phoneticPr fontId="2"/>
  </si>
  <si>
    <t>ぼくはともだちがすくない</t>
    <phoneticPr fontId="2"/>
  </si>
  <si>
    <t>ぼくらの</t>
    <phoneticPr fontId="2"/>
  </si>
  <si>
    <t>ぼくらのなのかかんせんそう</t>
    <phoneticPr fontId="2"/>
  </si>
  <si>
    <t>ほしのこえ</t>
    <phoneticPr fontId="2"/>
  </si>
  <si>
    <t>ほしをおうこども</t>
    <phoneticPr fontId="2"/>
  </si>
  <si>
    <t>ぽてまよ</t>
    <phoneticPr fontId="2"/>
  </si>
  <si>
    <t>ほりみや</t>
    <phoneticPr fontId="2"/>
  </si>
  <si>
    <t>ほわいとあるばむ</t>
    <phoneticPr fontId="2"/>
  </si>
  <si>
    <t>まいこさんちのまかないさん</t>
    <phoneticPr fontId="2"/>
  </si>
  <si>
    <t>まいせるふゆあせるふ</t>
    <phoneticPr fontId="2"/>
  </si>
  <si>
    <t>まいまいしんことせんねんのまほう</t>
    <phoneticPr fontId="2"/>
  </si>
  <si>
    <t>まおうじょうでおやすみ</t>
    <phoneticPr fontId="2"/>
  </si>
  <si>
    <t>まじょっこしまいのよよとねね</t>
    <phoneticPr fontId="2"/>
  </si>
  <si>
    <t>まじょのたびたび</t>
    <phoneticPr fontId="2"/>
  </si>
  <si>
    <t>まちかどまぞく</t>
    <phoneticPr fontId="2"/>
  </si>
  <si>
    <t>まほうかこうこうのれっとうせい</t>
    <phoneticPr fontId="2"/>
  </si>
  <si>
    <t>まほうしょうじょまどかまぎか</t>
    <phoneticPr fontId="2"/>
  </si>
  <si>
    <t>まほうつかいのよめ</t>
    <phoneticPr fontId="2"/>
  </si>
  <si>
    <t>まよちき</t>
    <phoneticPr fontId="2"/>
  </si>
  <si>
    <t>みえるこちゃん</t>
    <phoneticPr fontId="2"/>
  </si>
  <si>
    <t>みらいにっき</t>
    <phoneticPr fontId="2"/>
  </si>
  <si>
    <t>みらいのみらい</t>
    <phoneticPr fontId="2"/>
  </si>
  <si>
    <t>むしかごのかがすてる</t>
    <phoneticPr fontId="2"/>
  </si>
  <si>
    <t>むしょくてんせいいせかいいったらほんきだす</t>
    <phoneticPr fontId="2"/>
  </si>
  <si>
    <t>むのうのなな</t>
    <phoneticPr fontId="2"/>
  </si>
  <si>
    <t>めいきゅうぶらっくかんぱにー</t>
    <phoneticPr fontId="2"/>
  </si>
  <si>
    <t>めいたんていこなん</t>
    <phoneticPr fontId="2"/>
  </si>
  <si>
    <t>めいどいんあびす</t>
    <phoneticPr fontId="2"/>
  </si>
  <si>
    <t>めがみりょうのりょうぼくん</t>
    <phoneticPr fontId="2"/>
  </si>
  <si>
    <t>ものがたりしりーず</t>
    <phoneticPr fontId="2"/>
  </si>
  <si>
    <t>やがてきみになる</t>
    <phoneticPr fontId="2"/>
  </si>
  <si>
    <t>やくそくのねばーらんど</t>
    <phoneticPr fontId="2"/>
  </si>
  <si>
    <t>やはりおれのせいしゅんらぶこめはまちがっている</t>
    <phoneticPr fontId="2"/>
  </si>
  <si>
    <t>やまのすすめ</t>
    <phoneticPr fontId="2"/>
  </si>
  <si>
    <t>やみしばい</t>
    <phoneticPr fontId="2"/>
  </si>
  <si>
    <t>ゆうきゆうなはゆうしゃである</t>
    <phoneticPr fontId="2"/>
  </si>
  <si>
    <t>ゆうこくのもりあーてぃ</t>
    <phoneticPr fontId="2"/>
  </si>
  <si>
    <t>ゆるきゃん</t>
    <phoneticPr fontId="2"/>
  </si>
  <si>
    <t>よあけつげるるーのうた</t>
    <phoneticPr fontId="2"/>
  </si>
  <si>
    <t>ようじょせんき</t>
    <phoneticPr fontId="2"/>
  </si>
  <si>
    <t>よるのくに</t>
    <phoneticPr fontId="2"/>
  </si>
  <si>
    <t>よるむんがんど</t>
    <phoneticPr fontId="2"/>
  </si>
  <si>
    <t>らきすた</t>
    <phoneticPr fontId="2"/>
  </si>
  <si>
    <t>らすとえぐざいる</t>
    <phoneticPr fontId="2"/>
  </si>
  <si>
    <t>らぶらいぶしりーず</t>
    <phoneticPr fontId="2"/>
  </si>
  <si>
    <t>りけいがこいにおちたのでしょうめいしてみた</t>
    <phoneticPr fontId="2"/>
  </si>
  <si>
    <t>りぜろからはじめるいせかいせいかつ</t>
    <phoneticPr fontId="2"/>
  </si>
  <si>
    <t>りとるうぃっちあかでみあ</t>
    <phoneticPr fontId="2"/>
  </si>
  <si>
    <t>りとるばすたーず</t>
    <phoneticPr fontId="2"/>
  </si>
  <si>
    <t>りゅうとそばかすのひめ</t>
    <phoneticPr fontId="2"/>
  </si>
  <si>
    <t>りらいと</t>
    <phoneticPr fontId="2"/>
  </si>
  <si>
    <t>りらいふ</t>
    <phoneticPr fontId="2"/>
  </si>
  <si>
    <t>りりーすざすぱいす</t>
    <phoneticPr fontId="2"/>
  </si>
  <si>
    <t>るぱんさんせいしりーず</t>
    <phoneticPr fontId="2"/>
  </si>
  <si>
    <t>れくりえーたーず</t>
    <phoneticPr fontId="2"/>
  </si>
  <si>
    <t>れっどでーたがーる</t>
    <phoneticPr fontId="2"/>
  </si>
  <si>
    <t>ろしゃおへいせんき</t>
    <phoneticPr fontId="2"/>
  </si>
  <si>
    <t>ろーぜんめいでん</t>
    <phoneticPr fontId="2"/>
  </si>
  <si>
    <t>ろぼてぃくすのーつ</t>
    <phoneticPr fontId="2"/>
  </si>
  <si>
    <t>わーるどとりがー</t>
    <phoneticPr fontId="2"/>
  </si>
  <si>
    <t>わんだーえっぐぷらいおりてぃ</t>
    <phoneticPr fontId="2"/>
  </si>
  <si>
    <t>わんるーむ</t>
    <phoneticPr fontId="2"/>
  </si>
  <si>
    <t>クズの本懐</t>
    <phoneticPr fontId="2"/>
  </si>
  <si>
    <t>中澤一登,Production I.G</t>
    <phoneticPr fontId="2"/>
  </si>
  <si>
    <t>ToyGerPROJECT,中澤一登,高橋哲也,藤井サキ</t>
    <phoneticPr fontId="2"/>
  </si>
  <si>
    <t>窪山阿佐子</t>
    <phoneticPr fontId="2"/>
  </si>
  <si>
    <t>西村理恵,高橋靖子</t>
    <phoneticPr fontId="2"/>
  </si>
  <si>
    <t>梶浦由記</t>
  </si>
  <si>
    <t>Production I.G</t>
    <phoneticPr fontId="2"/>
  </si>
  <si>
    <t>瀬戸麻沙美,鈴木崚汰,櫻井孝宏,悠木碧,佐藤元,逢坂良太,大須賀純,田中進太郎,村治学,平田広明</t>
    <phoneticPr fontId="2"/>
  </si>
  <si>
    <t>https://ja.wikipedia.org/wiki/%E6%B5%B7%E8%B3%8A%E7%8E%8B%E5%A5%B3</t>
    <phoneticPr fontId="2"/>
  </si>
  <si>
    <t>望月淳</t>
    <phoneticPr fontId="2"/>
  </si>
  <si>
    <t>板村智幸</t>
    <phoneticPr fontId="2"/>
  </si>
  <si>
    <t>赤尾でこ</t>
    <phoneticPr fontId="2"/>
  </si>
  <si>
    <t>伊藤嘉之</t>
    <phoneticPr fontId="2"/>
  </si>
  <si>
    <t>梶浦由記</t>
    <phoneticPr fontId="2"/>
  </si>
  <si>
    <t>ボンズ</t>
    <phoneticPr fontId="2"/>
  </si>
  <si>
    <t>https://ja.wikipedia.org/wiki/%E3%83%B4%E3%82%A1%E3%83%8B%E3%82%BF%E3%82%B9%E3%81%AE%E6%89%8B%E8%A8%98</t>
    <phoneticPr fontId="2"/>
  </si>
  <si>
    <t>花江夏樹,石川界人,水瀬いのり,下地紫野,茅野愛衣,小松未可子</t>
    <phoneticPr fontId="2"/>
  </si>
  <si>
    <t>https://ja.wikipedia.org/wiki/%E3%82%BD%E3%83%BC%E3%83%89%E3%82%A2%E3%83%BC%E3%83%88%E3%83%BB%E3%82%AA%E3%83%B3%E3%83%A9%E3%82%A4%E3%83%B3_(%E3%82%A2%E3%83%8B%E3%83%A1)</t>
    <phoneticPr fontId="2"/>
  </si>
  <si>
    <t>川原礫</t>
  </si>
  <si>
    <t>伊藤智彦</t>
  </si>
  <si>
    <t>足立慎吾</t>
  </si>
  <si>
    <t>A-1 Pictures</t>
  </si>
  <si>
    <t>小野学</t>
  </si>
  <si>
    <t>木澤行人,猫田幸,中本宗応</t>
    <phoneticPr fontId="2"/>
  </si>
  <si>
    <t>足立慎吾,鈴木豪,西口智也</t>
    <phoneticPr fontId="2"/>
  </si>
  <si>
    <t>足立慎吾,鈴木豪,西口智也,山本由美子,戸谷賢都</t>
    <phoneticPr fontId="2"/>
  </si>
  <si>
    <t>川原礫,伊藤智彦</t>
    <phoneticPr fontId="2"/>
  </si>
  <si>
    <t>河野亜矢子</t>
  </si>
  <si>
    <t>戸谷賢都</t>
  </si>
  <si>
    <t>木澤行人</t>
  </si>
  <si>
    <t>足立慎吾</t>
    <phoneticPr fontId="2"/>
  </si>
  <si>
    <t>松岡禎丞, 戸松遥,伊藤かな恵,竹達彩奈,山寺宏一,森川智之</t>
    <phoneticPr fontId="2"/>
  </si>
  <si>
    <t>松岡禎丞, 戸松遥,伊藤かな恵,竹達彩奈,沢城みゆき,悠木碧,高垣彩陽,山寺宏一,森川智之</t>
    <phoneticPr fontId="2"/>
  </si>
  <si>
    <t>松岡禎丞, 戸松遥,伊藤かな恵,竹達彩奈,沢城みゆき,悠木碧,茅野愛衣,島﨑信長,日高里菜,井澤詩織,高垣彩陽,平田広明,安元洋貴,山寺宏一,森川智之</t>
    <phoneticPr fontId="2"/>
  </si>
  <si>
    <t>松岡禎丞, 戸松遥</t>
    <phoneticPr fontId="2"/>
  </si>
  <si>
    <t>時雨沢恵一</t>
    <phoneticPr fontId="2"/>
  </si>
  <si>
    <t>迫井政行</t>
    <phoneticPr fontId="2"/>
  </si>
  <si>
    <t>黒田洋介</t>
    <phoneticPr fontId="2"/>
  </si>
  <si>
    <t>小堺能夫</t>
    <phoneticPr fontId="2"/>
  </si>
  <si>
    <t>Starving Trancer</t>
    <phoneticPr fontId="2"/>
  </si>
  <si>
    <t>Studio 3Hz</t>
    <phoneticPr fontId="2"/>
  </si>
  <si>
    <t>楠木ともり,日笠陽子,興津和幸,赤﨑千夏,高野麻里佳,小松未可子</t>
    <phoneticPr fontId="2"/>
  </si>
  <si>
    <t>三田誠,TYPE-MOON</t>
    <phoneticPr fontId="2"/>
  </si>
  <si>
    <t>加藤誠</t>
    <phoneticPr fontId="2"/>
  </si>
  <si>
    <t>小太刀右京</t>
    <phoneticPr fontId="2"/>
  </si>
  <si>
    <t>中井準</t>
    <phoneticPr fontId="2"/>
  </si>
  <si>
    <t>TROYCA</t>
    <phoneticPr fontId="2"/>
  </si>
  <si>
    <t>浪川大輔,上田麗奈,小野大輔,水瀬いのり,松岡禎丞,山下誠一郎,小林裕介,平川大輔,山崎たくみ</t>
    <phoneticPr fontId="2"/>
  </si>
  <si>
    <t>https://ja.wikipedia.org/wiki/%E3%83%AD%E3%83%BC%E3%83%89%E3%83%BB%E3%82%A8%E3%83%AB%E3%83%A1%E3%83%AD%E3%82%A4II%E4%B8%96%E3%81%AE%E4%BA%8B%E4%BB%B6%E7%B0%BF</t>
  </si>
  <si>
    <t>https://ja.wikipedia.org/wiki/%E3%82%BD%E3%83%BC%E3%83%89%E3%82%A2%E3%83%BC%E3%83%88%E3%83%BB%E3%82%AA%E3%83%B3%E3%83%A9%E3%82%A4%E3%83%B3_%E3%82%AA%E3%83%AB%E3%82%BF%E3%83%8A%E3%83%86%E3%82%A3%E3%83%96_%E3%82%AC%E3%83%B3%E3%82%B2%E3%82%A4%E3%83%AB%E3%83%BB%E3%82%AA%E3%83%B3%E3%83%A9%E3%82%A4%E3%83%B3</t>
    <phoneticPr fontId="2"/>
  </si>
  <si>
    <t>吾峠呼世晴</t>
    <phoneticPr fontId="2"/>
  </si>
  <si>
    <t>外崎春雄</t>
    <phoneticPr fontId="2"/>
  </si>
  <si>
    <t>ufotable</t>
  </si>
  <si>
    <t>ufotable</t>
    <phoneticPr fontId="2"/>
  </si>
  <si>
    <t>松島晃</t>
    <phoneticPr fontId="2"/>
  </si>
  <si>
    <t>椎名豪,梶浦由記</t>
    <phoneticPr fontId="2"/>
  </si>
  <si>
    <t>https://ja.wikipedia.org/wiki/%E9%AC%BC%E6%BB%85%E3%81%AE%E5%88%83_(%E3%82%A2%E3%83%8B%E3%83%A1)</t>
  </si>
  <si>
    <t>https://ja.wikipedia.org/wiki/%E9%AC%BC%E6%BB%85%E3%81%AE%E5%88%83_(%E3%82%A2%E3%83%8B%E3%83%A1)</t>
    <phoneticPr fontId="2"/>
  </si>
  <si>
    <t>花江夏樹.鬼頭明里,下野紘,松岡禎丞</t>
    <phoneticPr fontId="2"/>
  </si>
  <si>
    <t>橘正紀</t>
  </si>
  <si>
    <t>橘正紀</t>
    <phoneticPr fontId="2"/>
  </si>
  <si>
    <t>大河内一楼</t>
    <phoneticPr fontId="2"/>
  </si>
  <si>
    <t>大河内一楼,檜垣亮</t>
    <phoneticPr fontId="2"/>
  </si>
  <si>
    <t>Studio 3Hz,アクタス</t>
    <phoneticPr fontId="2"/>
  </si>
  <si>
    <t>アクタス</t>
    <phoneticPr fontId="2"/>
  </si>
  <si>
    <t>https://ja.wikipedia.org/wiki/%E3%83%97%E3%83%AA%E3%83%B3%E3%82%BB%E3%82%B9%E3%83%BB%E3%83%97%E3%83%AA%E3%83%B3%E3%82%B7%E3%83%91%E3%83%AB</t>
    <phoneticPr fontId="2"/>
  </si>
  <si>
    <t>木村暢</t>
    <phoneticPr fontId="2"/>
  </si>
  <si>
    <t>黒星紅白,秋谷有紀恵,西尾公伯</t>
    <phoneticPr fontId="2"/>
  </si>
  <si>
    <t>黒星紅白,秋谷有紀恵</t>
    <phoneticPr fontId="2"/>
  </si>
  <si>
    <t>今村彩夏,関根明良,大地葉,影山灯,古木のぞみ,菅生隆之,沢城みゆき,土師孝也,飯田友子,後藤哲夫</t>
    <phoneticPr fontId="2"/>
  </si>
  <si>
    <t>三部けい</t>
    <phoneticPr fontId="2"/>
  </si>
  <si>
    <t>伊藤智彦</t>
    <phoneticPr fontId="2"/>
  </si>
  <si>
    <t>岸本卓</t>
    <phoneticPr fontId="2"/>
  </si>
  <si>
    <t>岸本卓,安永豐</t>
    <phoneticPr fontId="2"/>
  </si>
  <si>
    <t>佐々木啓悟</t>
    <phoneticPr fontId="2"/>
  </si>
  <si>
    <t>A-1 Pictures</t>
    <phoneticPr fontId="2"/>
  </si>
  <si>
    <t>https://ja.wikipedia.org/wiki/%E5%83%95%E3%81%A0%E3%81%91%E3%81%8C%E3%81%84%E3%81%AA%E3%81%84%E8%A1%97</t>
    <phoneticPr fontId="2"/>
  </si>
  <si>
    <t>満島真之介,悠木碧,赤﨑千夏,高山みなみ,水島大宙,大地葉,柄本佑,宮本充,鬼頭明里,田丸篤志</t>
    <phoneticPr fontId="2"/>
  </si>
  <si>
    <t>https://ja.wikipedia.org/wiki/Fate/Zero</t>
    <phoneticPr fontId="2"/>
  </si>
  <si>
    <t>虚淵玄,TYPE-MOON</t>
    <phoneticPr fontId="2"/>
  </si>
  <si>
    <t>あおきえい</t>
    <phoneticPr fontId="2"/>
  </si>
  <si>
    <t>ufotable,佐藤和治,桧山彬,吉田晃浩,実弥島巧</t>
    <phoneticPr fontId="2"/>
  </si>
  <si>
    <t>須藤友徳,碇谷敦</t>
    <phoneticPr fontId="2"/>
  </si>
  <si>
    <t>小山力也,大原さやか,川澄綾子,速水奨,関智一,中田譲治,阿部彬名,浪川大輔,大塚明夫,山崎たくみ,緑川光,新垣樽助,置鮎龍太郎,石田彰,鶴岡聡</t>
    <phoneticPr fontId="2"/>
  </si>
  <si>
    <t>Magica Quartet</t>
    <phoneticPr fontId="2"/>
  </si>
  <si>
    <t>新房昭之</t>
    <phoneticPr fontId="2"/>
  </si>
  <si>
    <t>宮本幸裕</t>
    <phoneticPr fontId="2"/>
  </si>
  <si>
    <t>虚淵玄</t>
    <phoneticPr fontId="2"/>
  </si>
  <si>
    <t>蒼樹うめ,岸田隆宏</t>
    <phoneticPr fontId="2"/>
  </si>
  <si>
    <t>シャフト</t>
    <phoneticPr fontId="2"/>
  </si>
  <si>
    <t>https://ja.wikipedia.org/wiki/%E9%AD%94%E6%B3%95%E5%B0%91%E5%A5%B3%E3%81%BE%E3%81%A9%E3%81%8B%E2%98%86%E3%83%9E%E3%82%AE%E3%82%AB</t>
    <phoneticPr fontId="2"/>
  </si>
  <si>
    <t>悠木碧,斎藤千和,喜多村英梨,水橋かおり,野中藍,加藤英美里</t>
    <phoneticPr fontId="2"/>
  </si>
  <si>
    <t>蒼樹うめ,岸田隆宏,谷口淳一郎</t>
    <phoneticPr fontId="2"/>
  </si>
  <si>
    <t>https://ja.wikipedia.org/wiki/%E5%8A%87%E5%A0%B4%E7%89%88_%E9%AD%94%E6%B3%95%E5%B0%91%E5%A5%B3%E3%81%BE%E3%81%A9%E3%81%8B%E2%98%86%E3%83%9E%E3%82%AE%E3%82%AB</t>
    <phoneticPr fontId="2"/>
  </si>
  <si>
    <t>https://ja.wikipedia.org/wiki/PandoraHearts</t>
    <phoneticPr fontId="2"/>
  </si>
  <si>
    <t>加戸誉夫</t>
    <phoneticPr fontId="2"/>
  </si>
  <si>
    <t>関島眞頼</t>
    <phoneticPr fontId="2"/>
  </si>
  <si>
    <t>関島眞頼,久保田雅史,荒木憲一,北嶋博明,丸川直子</t>
    <phoneticPr fontId="2"/>
  </si>
  <si>
    <t>小林千鶴,山岡信一</t>
    <phoneticPr fontId="2"/>
  </si>
  <si>
    <t>XEBEC</t>
    <phoneticPr fontId="2"/>
  </si>
  <si>
    <t>皆川純子,川澄綾子,鳥海浩輔,花澤香菜,石田彰</t>
    <phoneticPr fontId="2"/>
  </si>
  <si>
    <t>https://ja.wikipedia.org/wiki/%E3%82%A8%E3%83%AB%E3%83%BB%E3%82%AB%E3%82%B6%E3%83%89</t>
    <phoneticPr fontId="2"/>
  </si>
  <si>
    <t>ビィートレイン</t>
    <phoneticPr fontId="2"/>
  </si>
  <si>
    <t>真下耕一</t>
    <phoneticPr fontId="2"/>
  </si>
  <si>
    <t>金巻兼一</t>
    <phoneticPr fontId="2"/>
  </si>
  <si>
    <t>菊地洋子</t>
    <phoneticPr fontId="2"/>
  </si>
  <si>
    <t>清水愛,伊藤静,久川綾,三宅健太,宮野真守,三木眞一郎,立木文彦,井上麻里奈,岡本麻弥,豊口めぐみ</t>
    <phoneticPr fontId="2"/>
  </si>
  <si>
    <t>https://ja.wikipedia.org/wiki/%E3%83%84%E3%83%90%E3%82%B5-RESERVoir_CHRoNiCLE-</t>
    <phoneticPr fontId="2"/>
  </si>
  <si>
    <t>CLAMP</t>
    <phoneticPr fontId="2"/>
  </si>
  <si>
    <t>川崎ヒロユキ</t>
    <phoneticPr fontId="2"/>
  </si>
  <si>
    <t>芝美奈子</t>
    <phoneticPr fontId="2"/>
  </si>
  <si>
    <t>入野自由,牧野由依,稲田徹,浪川大輔,菊地美香</t>
    <phoneticPr fontId="2"/>
  </si>
  <si>
    <t>https://ja.wikipedia.org/wiki/%E3%82%B3%E3%82%BC%E3%83%83%E3%83%88%E3%81%AE%E8%82%96%E5%83%8F</t>
    <phoneticPr fontId="2"/>
  </si>
  <si>
    <t>鈴木博文</t>
    <phoneticPr fontId="2"/>
  </si>
  <si>
    <t>童夢</t>
    <phoneticPr fontId="2"/>
  </si>
  <si>
    <t>斎賀みつき,井上麻里奈,豊口めぐみ,能登麻美子</t>
    <phoneticPr fontId="2"/>
  </si>
  <si>
    <t>ノワール</t>
    <phoneticPr fontId="2"/>
  </si>
  <si>
    <t>月村了衛</t>
    <phoneticPr fontId="2"/>
  </si>
  <si>
    <t>菊地洋子,芝美奈子,宮地聡子</t>
    <phoneticPr fontId="2"/>
  </si>
  <si>
    <t>桑島法子,三石琴乃,久川綾,TARAKO</t>
    <phoneticPr fontId="2"/>
  </si>
  <si>
    <t>https://ja.wikipedia.org/wiki/%E3%83%8E%E3%83%AF%E3%83%BC%E3%83%AB_(%E3%82%A2%E3%83%8B%E3%83%A1)</t>
    <phoneticPr fontId="2"/>
  </si>
  <si>
    <t>ようこそじつりょくしゅぎのきょうしつへ</t>
  </si>
  <si>
    <t>衣笠彰梧</t>
  </si>
  <si>
    <t>岸誠二,橋本裕之</t>
  </si>
  <si>
    <t>朱白あおい</t>
  </si>
  <si>
    <t>森田和明</t>
  </si>
  <si>
    <t xml:space="preserve">	高橋諒</t>
  </si>
  <si>
    <t>Lerche</t>
  </si>
  <si>
    <t>千葉翔也,鬼頭明里,久保ユリカ,M・A・O,逢坂良太,竹達彩奈,岩澤俊樹,竹内栄治,阿部大樹,岩中睦樹,郷田翼</t>
  </si>
  <si>
    <t>https://ja.wikipedia.org/wiki/%E3%82%88%E3%81%86%E3%81%93%E3%81%9D%E5%AE%9F%E5%8A%9B%E8%87%B3%E4%B8%8A%E4%B8%BB%E7%BE%A9%E3%81%AE%E6%95%99%E5%AE%A4%E3%81%B8_(%E3%83%86%E3%83%AC%E3%83%93%E3%82%A2%E3%83%8B%E3%83%A1)</t>
  </si>
  <si>
    <t>ようこそ実力至上主義の教室へ</t>
    <phoneticPr fontId="2"/>
  </si>
  <si>
    <t>おおかみかくし</t>
  </si>
  <si>
    <t>コナミデジタルエンタテインメント</t>
  </si>
  <si>
    <t>高本宣弘</t>
  </si>
  <si>
    <t>待田堂子</t>
  </si>
  <si>
    <t>待田堂子,岡篤志,白根秀樹</t>
  </si>
  <si>
    <t>PEACH-PIT,渡辺敦子</t>
  </si>
  <si>
    <t>尾澤拓実</t>
  </si>
  <si>
    <t>AIC</t>
  </si>
  <si>
    <t>小林ゆう,伊瀬茉莉也,加藤英美里,渕上舞,藤田咲</t>
  </si>
  <si>
    <t>https://ja.wikipedia.org/wiki/%E3%81%8A%E3%81%8A%E3%81%8B%E3%81%BF%E3%81%8B%E3%81%8F%E3%81%97</t>
  </si>
  <si>
    <t>おおかみかくし</t>
    <phoneticPr fontId="2"/>
  </si>
  <si>
    <t>松本理恵</t>
  </si>
  <si>
    <t>けっかいせんせん</t>
  </si>
  <si>
    <t>血界戦線</t>
  </si>
  <si>
    <t>内藤泰弘</t>
  </si>
  <si>
    <t>古家和尚</t>
  </si>
  <si>
    <t>川元利浩</t>
  </si>
  <si>
    <t>岩崎太整</t>
  </si>
  <si>
    <t>ボンズ</t>
  </si>
  <si>
    <t>阪口大助,小山力也,中井和哉,小林ゆう,宮本充,銀河万丈,折笠愛,宮野真守,藤原啓治,緑川光</t>
  </si>
  <si>
    <t>https://ja.wikipedia.org/wiki/%E8%A1%80%E7%95%8C%E6%88%A6%E7%B7%9A</t>
  </si>
  <si>
    <t>血界戦線</t>
    <phoneticPr fontId="2"/>
  </si>
  <si>
    <t>うたわれるもの</t>
  </si>
  <si>
    <t>アクアプラス</t>
  </si>
  <si>
    <t>小林智樹</t>
  </si>
  <si>
    <t>上江洲誠</t>
  </si>
  <si>
    <t>中田正彦</t>
  </si>
  <si>
    <t>仲村美悠,安瀬聖</t>
  </si>
  <si>
    <t>小山力也,柚木涼香,沢城みゆき,下山吉光,桐井大介,中原麻衣,渡辺明乃,大原さやか,釘宮理恵,浪川大輔</t>
  </si>
  <si>
    <t>うたわれるもの</t>
    <phoneticPr fontId="2"/>
  </si>
  <si>
    <t>全14話</t>
  </si>
  <si>
    <t>のんのんびより</t>
  </si>
  <si>
    <t>全12話,OVA</t>
  </si>
  <si>
    <t>川面真也</t>
  </si>
  <si>
    <t>吉田玲子</t>
  </si>
  <si>
    <t>大塚舞</t>
  </si>
  <si>
    <t>水谷広実</t>
  </si>
  <si>
    <t>SILVER LINK.</t>
  </si>
  <si>
    <t>小岩井ことり,村川梨衣,佐倉綾音,阿澄佳奈,名塚佳織,福圓美里,平松晶子,佐藤利奈,新谷良子,久野美咲</t>
  </si>
  <si>
    <t>https://ja.wikipedia.org/wiki/%E3%81%AE%E3%82%93%E3%81%AE%E3%82%93%E3%81%B3%E3%82%88%E3%82%8A</t>
  </si>
  <si>
    <t>のんのんびより りぴーと</t>
  </si>
  <si>
    <t>劇場版 のんのんびより ばけーしょん</t>
  </si>
  <si>
    <t>all</t>
  </si>
  <si>
    <t>のんのんびより のんすとっぷ</t>
  </si>
  <si>
    <t>のんのんびより</t>
    <phoneticPr fontId="2"/>
  </si>
  <si>
    <t>わーきんぐ</t>
  </si>
  <si>
    <t>WORKING!!</t>
  </si>
  <si>
    <t>高津カリノ</t>
  </si>
  <si>
    <t>平池芳正</t>
  </si>
  <si>
    <t>平池芳正,十川梨香,木村暢,兵頭一歩</t>
  </si>
  <si>
    <t>MONACA</t>
  </si>
  <si>
    <t>福山潤,阿澄佳奈,藤田咲,喜多村英梨,渡辺久美子,小野大輔,神谷浩史,中田譲治,広橋涼</t>
  </si>
  <si>
    <t>https://ja.wikipedia.org/wiki/WORKING!!</t>
  </si>
  <si>
    <t>WORKING'!!</t>
  </si>
  <si>
    <t>大槻敦史</t>
  </si>
  <si>
    <t>吉岡たかを</t>
  </si>
  <si>
    <t>吉岡たかを,霧海正悟,伊藤美智子</t>
  </si>
  <si>
    <t>WORKING!!!</t>
  </si>
  <si>
    <t>鎌倉由実</t>
  </si>
  <si>
    <t>中野繭子</t>
  </si>
  <si>
    <t>横山克</t>
  </si>
  <si>
    <t>中村悠一,戸松遥,鳥海浩輔,日笠陽子,水樹奈々,雨宮天,小野賢章,細谷佳正</t>
  </si>
  <si>
    <t>https://ja.wikipedia.org/wiki/WORKING!!_(WEB%E7%89%88)</t>
  </si>
  <si>
    <t>2</t>
    <phoneticPr fontId="2"/>
  </si>
  <si>
    <t>2-</t>
    <phoneticPr fontId="2"/>
  </si>
  <si>
    <t>*</t>
    <phoneticPr fontId="2"/>
  </si>
  <si>
    <t>DMM GAMES,Nitroplus</t>
    <phoneticPr fontId="2"/>
  </si>
  <si>
    <t>ufotable</t>
    <phoneticPr fontId="2"/>
  </si>
  <si>
    <t>近藤光,橘千佳,栖原隆史,佐藤和治,関根アユミ,鋼屋ジン(ニトロプラス)</t>
    <phoneticPr fontId="2"/>
  </si>
  <si>
    <t>内村瞳子,都築萌,石塚みゆき,新里りお,塩島由佳,山崎ミキ,鬼澤佳代,瀬来由加子</t>
    <phoneticPr fontId="2"/>
  </si>
  <si>
    <t>深澤秀行</t>
    <phoneticPr fontId="2"/>
  </si>
  <si>
    <t>https://ja.wikipedia.org/wiki/%E5%88%80%E5%89%A3%E4%B9%B1%E8%88%9E#%E6%B4%BB%E6%92%83_%E5%88%80%E5%89%A3%E4%B9%B1%E8%88%9E</t>
    <phoneticPr fontId="2"/>
  </si>
  <si>
    <t>双葉ひな,ささきむつみ</t>
    <phoneticPr fontId="2"/>
  </si>
  <si>
    <t>逢瀬祭</t>
    <phoneticPr fontId="2"/>
  </si>
  <si>
    <t>金月龍之介</t>
    <phoneticPr fontId="2"/>
  </si>
  <si>
    <t>小林利充</t>
    <phoneticPr fontId="2"/>
  </si>
  <si>
    <t>ufotable,studio FLAG,feel.</t>
    <phoneticPr fontId="2"/>
  </si>
  <si>
    <t>https://ja.wikipedia.org/wiki/%E3%83%95%E3%82%BF%E3%82%B3%E3%82%A4_%E3%82%AA%E3%83%AB%E3%82%BF%E3%83%8A%E3%83%86%E3%82%A3%E3%83%96</t>
    <phoneticPr fontId="2"/>
  </si>
  <si>
    <t>村山達哉,鈴木俊介,磯江俊道</t>
    <phoneticPr fontId="2"/>
  </si>
  <si>
    <t>じょしかうせい</t>
  </si>
  <si>
    <t>若井ケン</t>
  </si>
  <si>
    <t>佐々木勅嘉</t>
  </si>
  <si>
    <t>山本恭平</t>
  </si>
  <si>
    <t>黒田賢一</t>
  </si>
  <si>
    <t>アニメーションスタジオ・セブン</t>
  </si>
  <si>
    <t>立花理香,嶺内ともみ,久保ユリカ</t>
  </si>
  <si>
    <t>https://ja.wikipedia.org/wiki/%E5%A5%B3%E5%AD%90%E3%81%8B%E3%81%86%E7%94%9F</t>
  </si>
  <si>
    <t>女子かう生</t>
    <phoneticPr fontId="2"/>
  </si>
  <si>
    <t>冴えない彼女の育てかた♭</t>
  </si>
  <si>
    <t>女子かう生</t>
    <phoneticPr fontId="2"/>
  </si>
  <si>
    <t>エスタブライフ グレイトエスケープ</t>
    <phoneticPr fontId="2"/>
  </si>
  <si>
    <t>りけいがこいにおちたのでしょうめいしてみた</t>
  </si>
  <si>
    <t>山本アリフレッド</t>
  </si>
  <si>
    <t>喜多幡徹</t>
  </si>
  <si>
    <t>池田臨太郎</t>
  </si>
  <si>
    <t>五十内裕輔</t>
  </si>
  <si>
    <t>SUPA LOVE</t>
  </si>
  <si>
    <t>内田雄馬,雨宮天,原奈津子,大森日雅,福島潤,置鮎龍太郎,小倉唯</t>
  </si>
  <si>
    <t>あはれんさんははかれない</t>
  </si>
  <si>
    <t>水あさと</t>
  </si>
  <si>
    <t>山本靖貴,牧野友映</t>
  </si>
  <si>
    <t>八尋裕子</t>
  </si>
  <si>
    <t>神前暁,オリバー・グッド,井上馨太</t>
  </si>
  <si>
    <t>FelixFilm</t>
  </si>
  <si>
    <t>水瀬いのり,寺島拓篤,M・A・O,柿原徹也,楠木ともり</t>
  </si>
  <si>
    <t>理系が恋に落ちたので証明してみた。r=1-sinθ</t>
    <phoneticPr fontId="2"/>
  </si>
  <si>
    <t>阿波連さんははかれない</t>
    <phoneticPr fontId="2"/>
  </si>
  <si>
    <t>D</t>
    <phoneticPr fontId="2"/>
  </si>
  <si>
    <t>さえないひろいんのそだてかた</t>
  </si>
  <si>
    <t>冴えない彼女の育てかた</t>
  </si>
  <si>
    <t>丸戸史明</t>
  </si>
  <si>
    <t>亀井幹太</t>
  </si>
  <si>
    <t>高瀬智章</t>
  </si>
  <si>
    <t>百石元</t>
  </si>
  <si>
    <t>松岡禎丞,安野希世乃,大西沙織,茅野愛衣,赤﨑千夏,矢作紗友里</t>
  </si>
  <si>
    <t>https://ja.wikipedia.org/wiki/%E5%86%B4%E3%81%88%E3%81%AA%E3%81%84%E5%BD%BC%E5%A5%B3%E3%81%AE%E8%82%B2%E3%81%A6%E3%81%8B%E3%81%9F</t>
  </si>
  <si>
    <t>冴えない彼女の育てかた</t>
    <phoneticPr fontId="2"/>
  </si>
  <si>
    <t>全9話</t>
    <rPh sb="0" eb="1">
      <t>ゼン</t>
    </rPh>
    <rPh sb="2" eb="3">
      <t>ワ</t>
    </rPh>
    <phoneticPr fontId="2"/>
  </si>
  <si>
    <t>ark</t>
  </si>
  <si>
    <t>おんなのこのおちてきたのはおれのむすこのさきっぽでした</t>
  </si>
  <si>
    <t>女の子が落ちた先は、俺の息子の先っぽでした。</t>
  </si>
  <si>
    <t>鳩こんろ</t>
  </si>
  <si>
    <t>ジンキトモシヨ</t>
  </si>
  <si>
    <t>うるし原智志</t>
  </si>
  <si>
    <t>スタジオマウス</t>
  </si>
  <si>
    <t>本多啓吾,歩サラ,小花モモコ,秋本ねりね</t>
  </si>
  <si>
    <t>https://ja.wikipedia.org/wiki/%E5%A5%B3%E3%81%AE%E5%AD%90%E3%81%8C%E8%90%BD%E3%81%A1%E3%81%9F%E5%85%88%E3%81%AF%E3%80%81%E4%BF%BA%E3%81%AE%E6%81%AF%E5%AD%90%E3%81%AE%E5%85%88%E3%81%A3%E3%81%BD%E3%81%A7%E3%81%97%E3%81%9F%E3%80%82</t>
  </si>
  <si>
    <t>じょしおちっ！〜2階から女の子が…降ってきた!?〜</t>
    <phoneticPr fontId="2"/>
  </si>
  <si>
    <t>https://ja.wikipedia.org/wiki/%E3%83%87%E3%83%BC%E3%83%88%E3%83%BB%E3%82%A2%E3%83%BB%E3%83%A9%E3%82%A4%E3%83%96</t>
  </si>
  <si>
    <t>映画 五等分の花嫁</t>
    <phoneticPr fontId="2"/>
  </si>
  <si>
    <t>all</t>
    <phoneticPr fontId="2"/>
  </si>
  <si>
    <t>春場ねぎ</t>
    <phoneticPr fontId="2"/>
  </si>
  <si>
    <t>桑原智</t>
    <phoneticPr fontId="2"/>
  </si>
  <si>
    <t>かおり</t>
    <phoneticPr fontId="2"/>
  </si>
  <si>
    <t>神保昌登</t>
    <phoneticPr fontId="2"/>
  </si>
  <si>
    <t>大知慶一郎</t>
    <phoneticPr fontId="2"/>
  </si>
  <si>
    <t>中村路之将</t>
    <phoneticPr fontId="2"/>
  </si>
  <si>
    <t>勝又聖人</t>
    <phoneticPr fontId="2"/>
  </si>
  <si>
    <t>田渕夏海,中村巴奈重,櫻井美希</t>
    <phoneticPr fontId="2"/>
  </si>
  <si>
    <t>中村巴奈重,櫻井美希</t>
    <phoneticPr fontId="2"/>
  </si>
  <si>
    <t>手塚プロダクション</t>
    <phoneticPr fontId="2"/>
  </si>
  <si>
    <t>バイブリーアニメーションスタジオ</t>
    <phoneticPr fontId="2"/>
  </si>
  <si>
    <t>https://ja.wikipedia.org/wiki/%E4%BA%94%E7%AD%89%E5%88%86%E3%81%AE%E8%8A%B1%E5%AB%81</t>
    <phoneticPr fontId="2"/>
  </si>
  <si>
    <t>松岡禎丞,花澤香菜,竹達彩奈,伊藤美来,佐倉綾音.水瀬いのり</t>
    <phoneticPr fontId="2"/>
  </si>
  <si>
    <t>でーとあらいぶ</t>
  </si>
  <si>
    <t>デート・ア・ライブ</t>
  </si>
  <si>
    <t>橘公司</t>
  </si>
  <si>
    <t>元永慶太郎</t>
  </si>
  <si>
    <t>白根秀樹</t>
  </si>
  <si>
    <t>石野聡</t>
  </si>
  <si>
    <t>坂部剛</t>
  </si>
  <si>
    <t>AIC PLUS+</t>
  </si>
  <si>
    <t>島﨑信長,井上麻里奈.富樫美鈴,竹達彩奈</t>
  </si>
  <si>
    <t>デート・ア・ライブ</t>
    <phoneticPr fontId="2"/>
  </si>
  <si>
    <t>全11話,OVA</t>
    <rPh sb="0" eb="1">
      <t>ゼン</t>
    </rPh>
    <phoneticPr fontId="2"/>
  </si>
  <si>
    <t>https://ja.wikipedia.org/wiki/%E5%86%B4%E3%81%88%E3%81%AA%E3%81%84%E5%BD%BC%E5%A5%B3%E3%81%AE%E8%82%B2%E3%81%A6%E3%81%8B%E3%81%10F</t>
  </si>
  <si>
    <t>2</t>
    <phoneticPr fontId="2"/>
  </si>
  <si>
    <t>かぐや様は告らせたい〜天才たちの恋愛頭脳戦〜</t>
    <phoneticPr fontId="2"/>
  </si>
  <si>
    <t>https://ja.wikipedia.org/wiki/%E3%81%8F%E3%83%8E%E4%B8%80%E3%83%84%E3%83%90%E3%82%AD%E3%81%AE%E8%83%B8%E3%81%AE%E5%86%85</t>
    <phoneticPr fontId="2"/>
  </si>
  <si>
    <t>パリピ孔明</t>
    <phoneticPr fontId="2"/>
  </si>
  <si>
    <t>https://ja.wikipedia.org/wiki/%E3%82%B7%E3%83%A3%E3%82%A4%E3%83%B3%E3%83%9D%E3%82%B9%E3%83%88</t>
    <phoneticPr fontId="2"/>
  </si>
  <si>
    <t>シャインポスト</t>
    <phoneticPr fontId="2"/>
  </si>
  <si>
    <t>しゃいんぽすと</t>
    <phoneticPr fontId="2"/>
  </si>
  <si>
    <t>駱駝</t>
    <phoneticPr fontId="2"/>
  </si>
  <si>
    <t>及川啓</t>
    <phoneticPr fontId="2"/>
  </si>
  <si>
    <t>SPP</t>
    <phoneticPr fontId="2"/>
  </si>
  <si>
    <t>駱駝,樋口達人</t>
    <phoneticPr fontId="2"/>
  </si>
  <si>
    <t>長田好弘</t>
    <phoneticPr fontId="2"/>
  </si>
  <si>
    <t>西木康智,伊藤翼</t>
    <phoneticPr fontId="2"/>
  </si>
  <si>
    <t>スタジオKAI</t>
    <phoneticPr fontId="2"/>
  </si>
  <si>
    <t>鈴代紗弓,蟹沢萌子,夏吉ゆうこ,夏吉ゆうこ,小松未可子</t>
    <phoneticPr fontId="2"/>
  </si>
  <si>
    <t>シャドーハウス 2nd Season</t>
    <phoneticPr fontId="2"/>
  </si>
  <si>
    <t>ソウマトウ</t>
    <phoneticPr fontId="2"/>
  </si>
  <si>
    <t>大橋一輝</t>
    <phoneticPr fontId="2"/>
  </si>
  <si>
    <t>大野敏哉</t>
    <phoneticPr fontId="2"/>
  </si>
  <si>
    <t>日下部智津子,松林志穂美</t>
    <phoneticPr fontId="2"/>
  </si>
  <si>
    <t>末廣健一郎</t>
    <phoneticPr fontId="2"/>
  </si>
  <si>
    <t>CloverWorks</t>
    <phoneticPr fontId="2"/>
  </si>
  <si>
    <t>篠原侑,鬼頭明里,大西沙織,中原麻衣,佐倉綾音,酒井広大,下地紫野,川島零士</t>
    <phoneticPr fontId="2"/>
  </si>
  <si>
    <t>連盟空軍航空魔法音楽隊ルミナスウィッチーズ</t>
    <phoneticPr fontId="2"/>
  </si>
  <si>
    <t>れんめいくうぐんまほうおんがくたいるみなすうぃっちーず</t>
    <phoneticPr fontId="2"/>
  </si>
  <si>
    <t>島田フミカネ,Projekt World Witches</t>
    <phoneticPr fontId="2"/>
  </si>
  <si>
    <t>佐伯昭志</t>
    <phoneticPr fontId="2"/>
  </si>
  <si>
    <t>島田フミカネ,潮月一也</t>
    <phoneticPr fontId="2"/>
  </si>
  <si>
    <t>https://ja.wikipedia.org/wiki/%E3%82%B7%E3%83%A3%E3%83%89%E3%83%BC%E3%83%8F%E3%82%A6%E3%82%B9</t>
    <phoneticPr fontId="2"/>
  </si>
  <si>
    <t>鳴海まい,細川美菜子,藍本あみ,真宮涼,都月彩楓,古仲可奈,結木美咲,吉北梨乃,豆咲りお,小松未可子</t>
    <phoneticPr fontId="2"/>
  </si>
  <si>
    <t>彼女、お借りします</t>
    <phoneticPr fontId="2"/>
  </si>
  <si>
    <t>彼女、お借りします 第2期</t>
    <phoneticPr fontId="2"/>
  </si>
  <si>
    <t>宮島礼吏</t>
    <phoneticPr fontId="2"/>
  </si>
  <si>
    <t>古賀一臣</t>
    <phoneticPr fontId="2"/>
  </si>
  <si>
    <t>広田光毅</t>
    <phoneticPr fontId="2"/>
  </si>
  <si>
    <t>平山寛菜</t>
    <phoneticPr fontId="2"/>
  </si>
  <si>
    <t>ヒャダイン</t>
    <phoneticPr fontId="2"/>
  </si>
  <si>
    <t>トムス・エンタテインメント</t>
    <phoneticPr fontId="2"/>
  </si>
  <si>
    <t>堀江瞬,雨宮天,悠木碧,東山奈央,高橋李依</t>
    <phoneticPr fontId="2"/>
  </si>
  <si>
    <t>https://ja.wikipedia.org/wiki/%E3%83%A1%E3%82%A4%E3%83%89%E3%82%A4%E3%83%B3%E3%82%A2%E3%83%93%E3%82%B9</t>
    <phoneticPr fontId="2"/>
  </si>
  <si>
    <t>メイドインアビス</t>
    <phoneticPr fontId="2"/>
  </si>
  <si>
    <t>つくしあきひと</t>
    <phoneticPr fontId="2"/>
  </si>
  <si>
    <t>小島正幸</t>
    <phoneticPr fontId="2"/>
  </si>
  <si>
    <t>倉田英之</t>
    <phoneticPr fontId="2"/>
  </si>
  <si>
    <t>黄瀬和哉,黒田結花</t>
    <phoneticPr fontId="2"/>
  </si>
  <si>
    <t>Kevin Penkin</t>
    <phoneticPr fontId="2"/>
  </si>
  <si>
    <t>キネマシトラス</t>
    <phoneticPr fontId="2"/>
  </si>
  <si>
    <t>富田美憂,伊瀬茉莉也,井澤詩織</t>
    <phoneticPr fontId="2"/>
  </si>
  <si>
    <t>ようこそじつりょくしじょうしゅぎのきょうしつへ</t>
    <phoneticPr fontId="2"/>
  </si>
  <si>
    <t>ようこそ実力至上主義の教室へ 2nd Season</t>
    <phoneticPr fontId="2"/>
  </si>
  <si>
    <t>衣笠彰梧</t>
    <phoneticPr fontId="2"/>
  </si>
  <si>
    <t>岸誠二,橋本裕之,仁昌寺義人</t>
    <phoneticPr fontId="2"/>
  </si>
  <si>
    <t>風埜隼人</t>
    <phoneticPr fontId="2"/>
  </si>
  <si>
    <t>森田和明</t>
    <phoneticPr fontId="2"/>
  </si>
  <si>
    <t>横山克,橋口佳奈</t>
    <phoneticPr fontId="2"/>
  </si>
  <si>
    <t>Lerche</t>
    <phoneticPr fontId="2"/>
  </si>
  <si>
    <t>千葉翔也,鬼頭明里,久保ユリカ,M・A・O,逢坂良太,竹達彩奈</t>
    <phoneticPr fontId="2"/>
  </si>
  <si>
    <t>よふかしのうた</t>
    <phoneticPr fontId="2"/>
  </si>
  <si>
    <t>コトヤマ</t>
    <phoneticPr fontId="2"/>
  </si>
  <si>
    <t>横手美智子</t>
    <phoneticPr fontId="2"/>
  </si>
  <si>
    <t>佐川遥</t>
    <phoneticPr fontId="2"/>
  </si>
  <si>
    <t>出羽良彰</t>
    <phoneticPr fontId="2"/>
  </si>
  <si>
    <t>ライデンフィルム</t>
    <phoneticPr fontId="2"/>
  </si>
  <si>
    <t>佐藤元,雨宮天,花守ゆみり,戸松遥,喜多村英梨,伊藤静,大空直美和氣あず未,小野賢章,吉野裕行,日笠陽子</t>
    <phoneticPr fontId="2"/>
  </si>
  <si>
    <t>https://ja.wikipedia.org/wiki/%E3%83%AA%E3%82%B3%E3%83%AA%E3%82%B9%E3%83%BB%E3%83%AA%E3%82%B3%E3%82%A4%E3%83%AB</t>
    <phoneticPr fontId="2"/>
  </si>
  <si>
    <t>リコリス・リコイル</t>
    <phoneticPr fontId="2"/>
  </si>
  <si>
    <t>りこりすりこいる</t>
    <phoneticPr fontId="2"/>
  </si>
  <si>
    <t>Spider Lily</t>
    <phoneticPr fontId="2"/>
  </si>
  <si>
    <t>いみぎむる</t>
    <phoneticPr fontId="2"/>
  </si>
  <si>
    <t>睦月周平</t>
  </si>
  <si>
    <t>安済知佳,若山詩音,小清水亜美,久野美咲,さかき孝輔</t>
    <phoneticPr fontId="2"/>
  </si>
  <si>
    <t>異世界おじさん</t>
    <phoneticPr fontId="2"/>
  </si>
  <si>
    <t>いせかいおじさん</t>
    <phoneticPr fontId="2"/>
  </si>
  <si>
    <t>殆ど死んでいる</t>
    <phoneticPr fontId="2"/>
  </si>
  <si>
    <t>河合滋樹</t>
    <phoneticPr fontId="2"/>
  </si>
  <si>
    <t>大田和寛</t>
    <phoneticPr fontId="2"/>
  </si>
  <si>
    <t>Atelier Pontdarc</t>
    <phoneticPr fontId="2"/>
  </si>
  <si>
    <t>子安武人,福山潤,戸松遥,悠木碧,豊崎愛生,鈴村健一,岡本信彦,小松未可子,金元寿子</t>
    <phoneticPr fontId="2"/>
  </si>
  <si>
    <t>https://ja.wikipedia.org/wiki/%E7%95%B0%E4%B8%96%E7%95%8C%E3%81%8A%E3%81%98%E3%81%95%E3%82%93</t>
    <phoneticPr fontId="2"/>
  </si>
  <si>
    <t>5億年ボタン</t>
    <phoneticPr fontId="2"/>
  </si>
  <si>
    <t>ごおくねんぼたん</t>
    <phoneticPr fontId="2"/>
  </si>
  <si>
    <t>5億年ボタン〜菅原そうたのショートショート〜</t>
    <phoneticPr fontId="2"/>
  </si>
  <si>
    <t>菅原そうた</t>
    <phoneticPr fontId="2"/>
  </si>
  <si>
    <t>とくさしけんご,菅原そうた</t>
    <phoneticPr fontId="2"/>
  </si>
  <si>
    <t>STUDIO SOTA</t>
    <phoneticPr fontId="2"/>
  </si>
  <si>
    <t>野沢雅子,三森すずこ,大空直美,高野麻里佳,三上枝織,羊宮妃那,ボルケーノ太田</t>
    <phoneticPr fontId="2"/>
  </si>
  <si>
    <t>https://ja.wikipedia.org/wiki/5%E5%84%84%E5%B9%B4%E3%83%9C%E3%82%BF%E3%83%B3</t>
    <phoneticPr fontId="2"/>
  </si>
  <si>
    <t>亀井幹太,柴田彰久</t>
  </si>
  <si>
    <t>CloverWorks</t>
  </si>
  <si>
    <t>冴えない彼女の育てかた Fine</t>
    <phoneticPr fontId="2"/>
  </si>
  <si>
    <t>輪るピングドラム</t>
    <phoneticPr fontId="2"/>
  </si>
  <si>
    <t>まわるぴんくどらむ</t>
    <phoneticPr fontId="2"/>
  </si>
  <si>
    <t>イクニチャウダー</t>
    <phoneticPr fontId="2"/>
  </si>
  <si>
    <t>幾原邦彦</t>
    <phoneticPr fontId="2"/>
  </si>
  <si>
    <t>幾原邦彦,伊神貴世</t>
    <phoneticPr fontId="2"/>
  </si>
  <si>
    <t>星野リリィ,西位輝実</t>
    <phoneticPr fontId="2"/>
  </si>
  <si>
    <t>橋本由香利</t>
    <phoneticPr fontId="2"/>
  </si>
  <si>
    <t>ブレインズ・ベース</t>
    <phoneticPr fontId="2"/>
  </si>
  <si>
    <t>https://ja.wikipedia.org/wiki/%E8%BC%AA%E3%82%8B%E3%83%94%E3%83%B3%E3%82%B0%E3%83%89%E3%83%A9%E3%83%A0</t>
    <phoneticPr fontId="2"/>
  </si>
  <si>
    <t>木村昴,木村良平,荒川美穂,三宅麻理恵,石田彰,能登麻美子,堀江由衣</t>
    <phoneticPr fontId="2"/>
  </si>
  <si>
    <t>継母の連れ子が元カノだった</t>
    <phoneticPr fontId="2"/>
  </si>
  <si>
    <t>ままははのつれごがもとかのだった</t>
    <phoneticPr fontId="2"/>
  </si>
  <si>
    <t>紙城境介</t>
    <phoneticPr fontId="2"/>
  </si>
  <si>
    <t>柳伸亮</t>
    <phoneticPr fontId="2"/>
  </si>
  <si>
    <t>佐藤勝行</t>
  </si>
  <si>
    <t>project No.9</t>
    <phoneticPr fontId="2"/>
  </si>
  <si>
    <t>下野紘,日高里菜,岡本信彦,長谷川育美,富田美憂</t>
    <phoneticPr fontId="2"/>
  </si>
  <si>
    <t>https://ja.wikipedia.org/wiki/%E3%82%B5%E3%83%9E%E3%83%BC%E3%82%BF%E3%82%A4%E3%83%A0%E3%83%AC%E3%83%B3%E3%83%80</t>
    <phoneticPr fontId="2"/>
  </si>
  <si>
    <t>https://ja.wikipedia.org/wiki/%E5%BD%BC%E5%A5%B3%E3%80%81%E3%81%8A%E5%80%9F%E3%82%8A%E3%81%97%E3%81%BE%E3%81%99</t>
    <phoneticPr fontId="2"/>
  </si>
  <si>
    <t>https://ja.wikipedia.org/wiki/%E9%80%A3%E7%9B%9F%E7%A9%BA%E8%BB%8D%E8%88%AA%E7%A9%BA%E9%AD%94%E6%B3%95%E9%9F%B3%E6%A5%BD%E9%9A%8A%E3%83%AB%E3%83%9F%E3%83%8A%E3%82%B9%E3%82%A6%E3%82%A3%E3%83%83%E3%83%81%E3%83%BC%E3%82%BA</t>
    <phoneticPr fontId="2"/>
  </si>
  <si>
    <t>https://ja.wikipedia.org/wiki/%E3%82%88%E3%81%86%E3%81%93%E3%81%9D%E5%AE%9F%E5%8A%9B%E8%87%B3%E4%B8%8A%E4%B8%BB%E7%BE%A9%E3%81%AE%E6%95%99%E5%AE%A4%E3%81%B8_(%E3%83%86%E3%83%AC%E3%83%93%E3%82%A2%E3%83%8B%E3%83%A1)</t>
    <phoneticPr fontId="2"/>
  </si>
  <si>
    <t>https://ja.wikipedia.org/wiki/%E7%B6%99%E6%AF%8D%E3%81%AE%E9%80%A3%E3%82%8C%E5%AD%90%E3%81%8C%E5%85%83%E3%82%AB%E3%83%8E%E3%81%A0%E3%81%A3%E3%81%9F</t>
    <phoneticPr fontId="2"/>
  </si>
  <si>
    <t>中野圭哉</t>
  </si>
  <si>
    <t>あおのかなたのふぉーりずむ</t>
  </si>
  <si>
    <t>蒼の彼方のフォーリズム</t>
  </si>
  <si>
    <t>sprite</t>
  </si>
  <si>
    <t>追崎史敏</t>
  </si>
  <si>
    <t>吉田玲子,木緒なち,岡田邦彦</t>
  </si>
  <si>
    <t>Elements Garden,岩橋星実,藤田淳平,Evan Call</t>
  </si>
  <si>
    <t>GONZO</t>
  </si>
  <si>
    <t>逢坂良太,福圓美里,浅倉杏美,山本希望,米澤円,高森奈津美</t>
  </si>
  <si>
    <t>https://ja.wikipedia.org/wiki/%E8%92%BC%E3%81%AE%E5%BD%BC%E6%96%B9%E3%81%AE%E3%83%95%E3%82%A9%E3%83%BC%E3%83%AA%E3%82%BA%E3%83%A0</t>
  </si>
  <si>
    <t>カッコウの許嫁</t>
    <phoneticPr fontId="2"/>
  </si>
  <si>
    <t>メイドインアビス 烈日の黄金郷</t>
    <phoneticPr fontId="2"/>
  </si>
  <si>
    <t>Amazon</t>
    <phoneticPr fontId="2"/>
  </si>
  <si>
    <t>画質</t>
    <rPh sb="0" eb="2">
      <t>ガシツ</t>
    </rPh>
    <phoneticPr fontId="2"/>
  </si>
  <si>
    <t>Steins;Gate</t>
    <phoneticPr fontId="2"/>
  </si>
  <si>
    <t>https://ja.wikipedia.org/wiki/STEINS;GATE_(%E3%82%A2%E3%83%8B%E3%83%A1)</t>
    <phoneticPr fontId="2"/>
  </si>
  <si>
    <t>あまぎぶりりあんとぱーく</t>
  </si>
  <si>
    <t>甘城ブリリアントパーク</t>
  </si>
  <si>
    <t>武本康弘</t>
  </si>
  <si>
    <t>志茂文彦</t>
  </si>
  <si>
    <t>門脇未来</t>
  </si>
  <si>
    <t>光宗信吉</t>
  </si>
  <si>
    <t>京都アニメーション</t>
  </si>
  <si>
    <t>内山昂輝,加隈亜衣,藤井ゆきよ,川澄綾子,白石涼子,野中藍,相坂優歌,津田美波,黒沢ともよ,三上枝織</t>
  </si>
  <si>
    <t>甘城ブリリアントパーク</t>
    <phoneticPr fontId="2"/>
  </si>
  <si>
    <t>https://ja.wikipedia.org/wiki/%E7%94%98%E5%9F%8E%E3%83%96%E3%83%AA%E3%83%AA%E3%82%A2%E3%83%B3%E3%83%88%E3%83%91%E3%83%BC%E3%82%AF</t>
    <phoneticPr fontId="2"/>
  </si>
  <si>
    <t>https://ja.wikipedia.org/wiki/%E7%84%A1%E5%BD%A9%E9%99%90%E3%81%AE%E3%83%95%E3%82%A1%E3%83%B3%E3%83%88%E3%83%A0%E3%83%BB%E3%83%AF%E3%83%BC%E3%83%AB%E3%83%89</t>
  </si>
  <si>
    <t>BURN THE WITCH</t>
    <phoneticPr fontId="2"/>
  </si>
  <si>
    <t>ばーんざうぃっち</t>
    <phoneticPr fontId="2"/>
  </si>
  <si>
    <t>久保帯人</t>
    <phoneticPr fontId="2"/>
  </si>
  <si>
    <t>川野達朗</t>
    <phoneticPr fontId="2"/>
  </si>
  <si>
    <t>涼村千夏</t>
    <phoneticPr fontId="2"/>
  </si>
  <si>
    <t>山田奈月</t>
    <phoneticPr fontId="2"/>
  </si>
  <si>
    <t>井内啓二</t>
    <phoneticPr fontId="2"/>
  </si>
  <si>
    <t>スタジオコロリド</t>
    <phoneticPr fontId="2"/>
  </si>
  <si>
    <t>https://ja.wikipedia.org/wiki/BURN_THE_WITCH</t>
    <phoneticPr fontId="2"/>
  </si>
  <si>
    <t>田野アサミ,山田唯菜,土屋神葉,平田広明,早見沙織</t>
    <phoneticPr fontId="2"/>
  </si>
  <si>
    <t>あfろ</t>
    <phoneticPr fontId="2"/>
  </si>
  <si>
    <t>京極義昭</t>
    <phoneticPr fontId="2"/>
  </si>
  <si>
    <t>田中仁</t>
    <phoneticPr fontId="2"/>
  </si>
  <si>
    <t>田中仁,伊藤睦美</t>
    <phoneticPr fontId="2"/>
  </si>
  <si>
    <t>佐々木睦美</t>
    <phoneticPr fontId="2"/>
  </si>
  <si>
    <t>立山秋航</t>
    <phoneticPr fontId="2"/>
  </si>
  <si>
    <t>C-Station</t>
    <phoneticPr fontId="2"/>
  </si>
  <si>
    <t>全12話,OVAx3</t>
    <rPh sb="0" eb="1">
      <t>ゼン</t>
    </rPh>
    <rPh sb="3" eb="4">
      <t>ワ</t>
    </rPh>
    <phoneticPr fontId="1"/>
  </si>
  <si>
    <t>https://ja.wikipedia.org/wiki/%E3%82%86%E3%82%8B%E3%82%AD%E3%83%A3%E3%83%B3%E2%96%B3_(%E3%82%A2%E3%83%8B%E3%83%A1)</t>
    <phoneticPr fontId="2"/>
  </si>
  <si>
    <t>花守ゆみり,東山奈央,原紗友里,豊崎愛生,高橋李依</t>
    <phoneticPr fontId="2"/>
  </si>
  <si>
    <t>映画 ゆるキャン△</t>
    <phoneticPr fontId="2"/>
  </si>
  <si>
    <t>all</t>
    <phoneticPr fontId="2"/>
  </si>
  <si>
    <t>https://ja.wikipedia.org/wiki/%E3%82%86%E3%82%8B%E3%82%AD%E3%83%A3%E3%83%B3%E2%96%B3_(%E3%82%A2%E3%83%8B%E3%83%A2)</t>
  </si>
  <si>
    <t>2</t>
    <phoneticPr fontId="2"/>
  </si>
  <si>
    <t>2+</t>
    <phoneticPr fontId="2"/>
  </si>
  <si>
    <t>https://ja.wikipedia.org/wiki/Dr.STONE</t>
    <phoneticPr fontId="2"/>
  </si>
  <si>
    <t>Dr.STONE</t>
    <phoneticPr fontId="2"/>
  </si>
  <si>
    <t>Dr.STONE 龍水</t>
    <phoneticPr fontId="2"/>
  </si>
  <si>
    <t>稲垣理一郎,Boichi</t>
    <phoneticPr fontId="2"/>
  </si>
  <si>
    <t>松下周平</t>
    <phoneticPr fontId="2"/>
  </si>
  <si>
    <t>木戸雄一郎</t>
    <phoneticPr fontId="2"/>
  </si>
  <si>
    <t>岩佐裕子</t>
    <phoneticPr fontId="2"/>
  </si>
  <si>
    <t>加藤達也,堤博明,YUKI KANESAKA</t>
    <phoneticPr fontId="2"/>
  </si>
  <si>
    <t>小林裕介,古川慎,市ノ瀬加那,河西健吾,沼倉愛美,佐藤元,上田麗奈</t>
    <phoneticPr fontId="2"/>
  </si>
  <si>
    <t>むさいげんのふぁんとむわーるど</t>
  </si>
  <si>
    <t>無彩限のファントム・ワールド</t>
  </si>
  <si>
    <t>秦野宗一郎</t>
  </si>
  <si>
    <t>石原立也</t>
  </si>
  <si>
    <t>池田和美</t>
  </si>
  <si>
    <t>EFFY</t>
  </si>
  <si>
    <t>下野紘,上坂すみれ,早見沙織,内田真礼,阪口大助,井上喜久子</t>
  </si>
  <si>
    <t>無彩限のファントム・ワールド</t>
    <phoneticPr fontId="2"/>
  </si>
  <si>
    <t>かわいいだけじゃないしきもりさん</t>
  </si>
  <si>
    <t>真木蛍五</t>
  </si>
  <si>
    <t xml:space="preserve">	伊藤良太</t>
  </si>
  <si>
    <t>成田良美</t>
  </si>
  <si>
    <t>菊池愛</t>
  </si>
  <si>
    <t>堤博明</t>
  </si>
  <si>
    <t>動画工房</t>
  </si>
  <si>
    <t>梅田修一朗,大西沙織,松岡美里,日高里菜,岡本信彦,福原綾香</t>
  </si>
  <si>
    <t>可愛いだけじゃない式守さん</t>
    <phoneticPr fontId="2"/>
  </si>
  <si>
    <t>総作品シリーズ数</t>
    <rPh sb="0" eb="1">
      <t>ソウ</t>
    </rPh>
    <rPh sb="1" eb="3">
      <t>サクヒン</t>
    </rPh>
    <rPh sb="7" eb="8">
      <t>スウ</t>
    </rPh>
    <phoneticPr fontId="2"/>
  </si>
  <si>
    <t>総作品タイトル数</t>
    <rPh sb="0" eb="3">
      <t>ソウサクヒン</t>
    </rPh>
    <rPh sb="7" eb="8">
      <t>スウ</t>
    </rPh>
    <phoneticPr fontId="2"/>
  </si>
  <si>
    <t>HDD:Anime1</t>
  </si>
  <si>
    <t>HDD:Anime2</t>
  </si>
  <si>
    <t>視聴作品数</t>
    <rPh sb="0" eb="2">
      <t>シチョウ</t>
    </rPh>
    <rPh sb="2" eb="5">
      <t>サクヒンスウ</t>
    </rPh>
    <phoneticPr fontId="2"/>
  </si>
  <si>
    <t>保存媒体</t>
    <rPh sb="0" eb="2">
      <t>ホゾン</t>
    </rPh>
    <rPh sb="2" eb="4">
      <t>バイタイ</t>
    </rPh>
    <phoneticPr fontId="2"/>
  </si>
  <si>
    <t>0-9</t>
    <phoneticPr fontId="2"/>
  </si>
  <si>
    <t>10-19</t>
    <phoneticPr fontId="2"/>
  </si>
  <si>
    <t>20-29</t>
    <phoneticPr fontId="2"/>
  </si>
  <si>
    <t>30-39</t>
    <phoneticPr fontId="2"/>
  </si>
  <si>
    <t>40-49</t>
    <phoneticPr fontId="2"/>
  </si>
  <si>
    <t>50-59</t>
    <phoneticPr fontId="2"/>
  </si>
  <si>
    <t>60-69</t>
    <phoneticPr fontId="2"/>
  </si>
  <si>
    <t>70-79</t>
    <phoneticPr fontId="2"/>
  </si>
  <si>
    <t>80-89</t>
    <phoneticPr fontId="2"/>
  </si>
  <si>
    <t>90-100</t>
    <phoneticPr fontId="2"/>
  </si>
  <si>
    <t>合計</t>
    <rPh sb="0" eb="1">
      <t>ゴウケイ</t>
    </rPh>
    <phoneticPr fontId="2"/>
  </si>
  <si>
    <t>割合</t>
    <rPh sb="0" eb="2">
      <t>ワリアイ</t>
    </rPh>
    <phoneticPr fontId="2"/>
  </si>
  <si>
    <t>得点最大値</t>
    <rPh sb="0" eb="2">
      <t>トクテン</t>
    </rPh>
    <rPh sb="2" eb="5">
      <t>サイダイチ</t>
    </rPh>
    <phoneticPr fontId="2"/>
  </si>
  <si>
    <t>得点最小値</t>
    <rPh sb="0" eb="5">
      <t>トクテンサイショウチ</t>
    </rPh>
    <phoneticPr fontId="2"/>
  </si>
  <si>
    <t>偏差値最大値</t>
    <rPh sb="0" eb="3">
      <t>ヘンサチ</t>
    </rPh>
    <rPh sb="3" eb="6">
      <t>サイダイチ</t>
    </rPh>
    <phoneticPr fontId="2"/>
  </si>
  <si>
    <t>偏差値最小値</t>
    <rPh sb="0" eb="6">
      <t>ヘンサチサイショウチ</t>
    </rPh>
    <phoneticPr fontId="2"/>
  </si>
  <si>
    <t>WORKING!!</t>
    <phoneticPr fontId="2"/>
  </si>
  <si>
    <t>WWW.WORKING!!</t>
    <phoneticPr fontId="2"/>
  </si>
  <si>
    <t>はっぴーしゅがーらいふ</t>
  </si>
  <si>
    <t>ハッピーシュガーライフ</t>
  </si>
  <si>
    <t>鍵空とみやき</t>
  </si>
  <si>
    <t>草川啓造,長山延好</t>
  </si>
  <si>
    <t>安田祥子</t>
  </si>
  <si>
    <t>亀山耕一郎</t>
  </si>
  <si>
    <t>Ezo'la</t>
  </si>
  <si>
    <t>花澤香菜,久野美咲,花守ゆみり,後藤邑子,宮下栄治,井上喜久子</t>
  </si>
  <si>
    <t>https://ja.wikipedia.org/wiki/%E3%83%8F%E3%83%83%E3%83%94%E3%83%BC%E3%82%B7%E3%83%A5%E3%82%AC%E3%83%BC%E3%83%A9%E3%82%A4%E3%83%95</t>
  </si>
  <si>
    <t>ハッピーシュガーライフ</t>
    <phoneticPr fontId="2"/>
  </si>
  <si>
    <t>なんばーしっくす</t>
  </si>
  <si>
    <t>NO.6</t>
  </si>
  <si>
    <t>あさのあつこ</t>
  </si>
  <si>
    <t>長崎健司</t>
  </si>
  <si>
    <t>水上清資</t>
  </si>
  <si>
    <t>水上清資,大野木寛,伊藤美智子</t>
  </si>
  <si>
    <t>鈴木慶一</t>
  </si>
  <si>
    <t>梶裕貴,細谷佳正,真堂圭,てらそままさき,安野希世乃,佐久間レイ</t>
  </si>
  <si>
    <t>https://ja.wikipedia.org/wiki/NO.6</t>
  </si>
  <si>
    <t>NO.6</t>
    <phoneticPr fontId="2"/>
  </si>
  <si>
    <t>ぶらっくふぉっくす</t>
  </si>
  <si>
    <t>BLACKFOX</t>
  </si>
  <si>
    <t>野村和也,篠原啓輔</t>
  </si>
  <si>
    <t>ハヤシナオキ</t>
  </si>
  <si>
    <t>斎藤敦史</t>
  </si>
  <si>
    <t>横山克,橋口佳奈</t>
  </si>
  <si>
    <t>Studio 3Hz</t>
  </si>
  <si>
    <t>七瀬彩夏,戸松 遥,大地 葉,土田 大,津田英三,藤原啓治,豊崎愛生,鳥海浩輔,飛田展男,東地宏樹,小山力也</t>
  </si>
  <si>
    <t>http://project-blackfox.jp/</t>
    <phoneticPr fontId="2"/>
  </si>
  <si>
    <t>BLACKFOX</t>
    <phoneticPr fontId="2"/>
  </si>
  <si>
    <t>統計（総合）</t>
    <rPh sb="0" eb="2">
      <t>トウケイ</t>
    </rPh>
    <rPh sb="3" eb="5">
      <t>ソウゴウ</t>
    </rPh>
    <phoneticPr fontId="2"/>
  </si>
  <si>
    <t>統計（ストーリー）</t>
    <rPh sb="0" eb="2">
      <t>トウケイ</t>
    </rPh>
    <phoneticPr fontId="2"/>
  </si>
  <si>
    <t>統計（キャラクター）</t>
    <rPh sb="0" eb="2">
      <t>トウケイ</t>
    </rPh>
    <phoneticPr fontId="2"/>
  </si>
  <si>
    <t>統計（設定）</t>
    <rPh sb="0" eb="2">
      <t>トウケイ</t>
    </rPh>
    <rPh sb="3" eb="5">
      <t>セッテイ</t>
    </rPh>
    <phoneticPr fontId="2"/>
  </si>
  <si>
    <t>統計（映像）</t>
    <rPh sb="0" eb="2">
      <t>トウケイ</t>
    </rPh>
    <rPh sb="3" eb="5">
      <t>エイゾウ</t>
    </rPh>
    <phoneticPr fontId="2"/>
  </si>
  <si>
    <t>統計（音楽）</t>
    <rPh sb="0" eb="2">
      <t>トウケイ</t>
    </rPh>
    <rPh sb="3" eb="5">
      <t>オンガク</t>
    </rPh>
    <phoneticPr fontId="2"/>
  </si>
  <si>
    <t>全153話</t>
    <rPh sb="0" eb="1">
      <t>ゼン</t>
    </rPh>
    <rPh sb="4" eb="5">
      <t>ワ</t>
    </rPh>
    <phoneticPr fontId="1"/>
  </si>
  <si>
    <t>全291話</t>
    <phoneticPr fontId="2"/>
  </si>
  <si>
    <t>~3話,5話,12話</t>
    <phoneticPr fontId="2"/>
  </si>
  <si>
    <t>つるねかぜまいこうこうきゅうどうぶ</t>
  </si>
  <si>
    <t>ツルネ -風舞高校弓道部-</t>
  </si>
  <si>
    <t>綾野ことこ</t>
  </si>
  <si>
    <t>山村卓也</t>
  </si>
  <si>
    <t>横手美智子</t>
  </si>
  <si>
    <t>横手美智子,吉野弘幸</t>
  </si>
  <si>
    <t>富貴晴美</t>
  </si>
  <si>
    <t>上村祐翔,市川蒼,鈴木崚汰,矢野奨吾,石川界人,鈴木勝美</t>
  </si>
  <si>
    <t>https://ja.wikipedia.org/wiki/%E3%83%84%E3%83%AB%E3%83%8D_-%E9%A2%A8%E8%88%9E%E9%AB%98%E6%A0%A1%E5%BC%93%E9%81%93%E9%83%A8-</t>
  </si>
  <si>
    <t>ツルネ -風舞高校弓道部-</t>
    <phoneticPr fontId="2"/>
  </si>
  <si>
    <t>ほしのさみだれ</t>
  </si>
  <si>
    <t>惑星のさみだれ</t>
  </si>
  <si>
    <t>水上悟志</t>
  </si>
  <si>
    <t>中西伸彰</t>
  </si>
  <si>
    <t>水上悟志,百瀬祐一郎</t>
  </si>
  <si>
    <t>畠山元</t>
  </si>
  <si>
    <t>若林タカツグ</t>
  </si>
  <si>
    <t>NAZ</t>
  </si>
  <si>
    <t>大空直美,榎木淳弥,津田健次郎,M・A・O</t>
  </si>
  <si>
    <t>https://ja.wikipedia.org/wiki/%E6%83%91%E6%98%9F%E3%81%AE%E3%81%95%E3%81%BF%E3%81%A0%E3%82%8C</t>
  </si>
  <si>
    <t>きょこうすいり</t>
  </si>
  <si>
    <t>虚構推理</t>
  </si>
  <si>
    <t>城平京,片瀬茶柴</t>
  </si>
  <si>
    <t>後藤圭二</t>
  </si>
  <si>
    <t>高木登</t>
  </si>
  <si>
    <t>本多孝敏</t>
  </si>
  <si>
    <t>眞鍋昭大</t>
  </si>
  <si>
    <t>ブレインズ・ベース</t>
  </si>
  <si>
    <t>鬼頭明里,宮野真守,福圓美里,佐古真弓,浜田賢二</t>
  </si>
  <si>
    <t>虚構推理</t>
    <phoneticPr fontId="2"/>
  </si>
  <si>
    <t>https://ja.wikipedia.org/wiki/%E8%99%9A%E6%A7%8B%E6%8E%A8%E7%90%86</t>
    <phoneticPr fontId="2"/>
  </si>
  <si>
    <t>全6話</t>
    <rPh sb="0" eb="1">
      <t>ゼン</t>
    </rPh>
    <rPh sb="2" eb="3">
      <t>ワ</t>
    </rPh>
    <phoneticPr fontId="2"/>
  </si>
  <si>
    <t>2</t>
    <phoneticPr fontId="2"/>
  </si>
  <si>
    <t>https://ja.wikipedia.org/wiki/%E5%8F%AF%E6%84%9B%E3%81%84%E3%81%A0%E3%81%91%E3%81%98%E3%82%83%E3%81%AA%E3%81%84%E5%BC%8F%E5%AE%88%E3%81%95%E3%82%93</t>
    <phoneticPr fontId="2"/>
  </si>
  <si>
    <t>2+</t>
    <phoneticPr fontId="2"/>
  </si>
  <si>
    <t>いりやのそらゆーふぉーのなつ</t>
  </si>
  <si>
    <t>イリヤの空、UFOの夏</t>
  </si>
  <si>
    <t>秋山瑞人</t>
  </si>
  <si>
    <t>伊藤尚往</t>
  </si>
  <si>
    <t>倉嶋丈康</t>
  </si>
  <si>
    <t>高木洋</t>
  </si>
  <si>
    <t>東映アニメーション</t>
  </si>
  <si>
    <t>浪川大輔,野中藍,神谷浩史,千葉紗子,井上和彦,桑島法子</t>
  </si>
  <si>
    <t>イリヤの空、UFOの夏</t>
    <phoneticPr fontId="2"/>
  </si>
  <si>
    <t>木下麦,中山裕美</t>
  </si>
  <si>
    <t>山崎淳</t>
  </si>
  <si>
    <t>おっどたくしー</t>
  </si>
  <si>
    <t>オッドタクシー</t>
  </si>
  <si>
    <t>P.I.C.S.</t>
  </si>
  <si>
    <t>木下麦</t>
  </si>
  <si>
    <t>此元和津也</t>
  </si>
  <si>
    <t>PUNPEE,VaVa,OMSB</t>
  </si>
  <si>
    <t>オッドタクシー</t>
    <phoneticPr fontId="2"/>
  </si>
  <si>
    <t>花江夏樹,飯田里穂,木村良平,山口勝平,浜田賢二</t>
    <phoneticPr fontId="2"/>
  </si>
  <si>
    <t>https://ja.wikipedia.org/wiki/%E3%82%A4%E3%83%AA%E3%83%A4%E3%81%AE%E7%A9%BA%E3%80%81UFO%E3%81%AE%E5%A4%8F</t>
    <phoneticPr fontId="2"/>
  </si>
  <si>
    <t>https://ja.wikipedia.org/wiki/%E3%82%AA%E3%83%83%E3%83%89%E3%82%BF%E3%82%AF%E3%82%B7%E3%83%BC</t>
    <phoneticPr fontId="2"/>
  </si>
  <si>
    <t>全3部</t>
    <rPh sb="0" eb="1">
      <t>ゼン</t>
    </rPh>
    <rPh sb="2" eb="3">
      <t>ブ</t>
    </rPh>
    <phoneticPr fontId="2"/>
  </si>
  <si>
    <t>まるどぅっくすくらんぶる</t>
  </si>
  <si>
    <t>マルドゥック・スクランブル</t>
  </si>
  <si>
    <t>冲方丁</t>
  </si>
  <si>
    <t>工藤進</t>
  </si>
  <si>
    <t>鈴木信吾,中井準</t>
  </si>
  <si>
    <t>Conisch</t>
  </si>
  <si>
    <t>GoHands</t>
  </si>
  <si>
    <t>林原めぐみ,八嶋智人,東地宏樹,中井和哉,磯部勉</t>
  </si>
  <si>
    <t>https://ja.wikipedia.org/wiki/%E3%83%9E%E3%83%AB%E3%83%89%E3%82%A5%E3%83%83%E3%82%AF%E3%83%BB%E3%82%B9%E3%82%AF%E3%83%A9%E3%83%B3%E3%83%96%E3%83%AB</t>
  </si>
  <si>
    <t>マルドゥック・スクランブル</t>
    <phoneticPr fontId="2"/>
  </si>
  <si>
    <t>ぷりまどーる</t>
  </si>
  <si>
    <t>プリマドール</t>
  </si>
  <si>
    <t>VISUAL ARTS,Key,バイブリーアニメーションスタジオ</t>
  </si>
  <si>
    <t>天衝</t>
  </si>
  <si>
    <t>丘野塔也,魁</t>
  </si>
  <si>
    <t>矢野茜</t>
  </si>
  <si>
    <t>バイブリーアニメーションスタジオ</t>
  </si>
  <si>
    <t>和氣あず未,楠木ともり,富田美憂,中島由貴,鬼頭明里</t>
  </si>
  <si>
    <t>プリマドール</t>
    <phoneticPr fontId="2"/>
  </si>
  <si>
    <t>https://ja.wikipedia.org/wiki/%E3%83%97%E3%83%AA%E3%83%9E%E3%83%89%E3%83%BC%E3%83%AB</t>
    <phoneticPr fontId="2"/>
  </si>
  <si>
    <t>平本アキラ</t>
  </si>
  <si>
    <t>ぷろじぇくとえんげーじ</t>
  </si>
  <si>
    <t>Project Engage</t>
  </si>
  <si>
    <t>Bayron City Express</t>
  </si>
  <si>
    <t>田中智也</t>
  </si>
  <si>
    <t>つなこ,滝山真哲</t>
  </si>
  <si>
    <t>藤澤慶昌</t>
  </si>
  <si>
    <t>斉藤壮馬,会沢紗弥,Lynn,大久保瑠美</t>
  </si>
  <si>
    <t>https://ja.wikipedia.org/wiki/Project_Engage</t>
  </si>
  <si>
    <t>Engage Kiss</t>
    <phoneticPr fontId="2"/>
  </si>
  <si>
    <t>制作解像度</t>
    <rPh sb="0" eb="5">
      <t>セイサクカイゾウド</t>
    </rPh>
    <phoneticPr fontId="2"/>
  </si>
  <si>
    <t>制作解像度</t>
    <phoneticPr fontId="2"/>
  </si>
  <si>
    <t>1920x1080</t>
    <phoneticPr fontId="2"/>
  </si>
  <si>
    <t>1440x810</t>
    <phoneticPr fontId="2"/>
  </si>
  <si>
    <t>1280x720</t>
    <phoneticPr fontId="2"/>
  </si>
  <si>
    <t>備考</t>
    <rPh sb="0" eb="2">
      <t>ビコウ</t>
    </rPh>
    <phoneticPr fontId="2"/>
  </si>
  <si>
    <t>備考</t>
    <phoneticPr fontId="2"/>
  </si>
  <si>
    <t>-</t>
    <phoneticPr fontId="2"/>
  </si>
  <si>
    <t>備考</t>
    <rPh sb="0" eb="2">
      <t>ビコウ</t>
    </rPh>
    <phoneticPr fontId="2"/>
  </si>
  <si>
    <t>ぷりずんすくーる</t>
  </si>
  <si>
    <t>監獄学園</t>
  </si>
  <si>
    <t>水島努</t>
  </si>
  <si>
    <t>谷口淳一郎</t>
  </si>
  <si>
    <t>中川幸太郎</t>
  </si>
  <si>
    <t>J.C.STAFF</t>
  </si>
  <si>
    <t>1920x1080</t>
  </si>
  <si>
    <t>神谷浩史,小西克幸,鈴村健一,浪川大輔,興津和幸,大原さやか,伊藤静,花澤香菜,小清水亜美,高橋美佳子</t>
  </si>
  <si>
    <t>https://ja.wikipedia.org/wiki/%E7%9B%A3%E7%8D%84%E5%AD%A6%E5%9C%92</t>
  </si>
  <si>
    <t>監獄学園</t>
    <phoneticPr fontId="2"/>
  </si>
  <si>
    <t>幸村誠</t>
  </si>
  <si>
    <t>阿比留隆彦</t>
  </si>
  <si>
    <t>こいするあすてろいど</t>
  </si>
  <si>
    <t>恋する小惑星</t>
  </si>
  <si>
    <t>Quro</t>
  </si>
  <si>
    <t>平牧大輔</t>
  </si>
  <si>
    <t>山田由香</t>
  </si>
  <si>
    <t>伊賀拓郎</t>
  </si>
  <si>
    <t>高柳知葉,山口愛,指出毬亜,東山奈央,上坂すみれ,上田麗奈,Lynn,諸星すみれ,小原好美</t>
  </si>
  <si>
    <t>https://ja.wikipedia.org/wiki/%E6%81%8B%E3%81%99%E3%82%8B%E5%B0%8F%E6%83%91%E6%98%9F</t>
  </si>
  <si>
    <t>恋する小惑星</t>
    <phoneticPr fontId="2"/>
  </si>
  <si>
    <t>1490x838</t>
    <phoneticPr fontId="2"/>
  </si>
  <si>
    <t>あに瓶なし</t>
    <rPh sb="2" eb="3">
      <t>ビン</t>
    </rPh>
    <phoneticPr fontId="2"/>
  </si>
  <si>
    <t>グッバイ、ドン・グリーズ!</t>
    <phoneticPr fontId="2"/>
  </si>
  <si>
    <t>竜とそばかすの姫</t>
    <phoneticPr fontId="2"/>
  </si>
  <si>
    <t>永遠の831</t>
    <phoneticPr fontId="2"/>
  </si>
  <si>
    <t>えいえんのはちさんいち</t>
    <phoneticPr fontId="2"/>
  </si>
  <si>
    <t>神山健治</t>
    <phoneticPr fontId="2"/>
  </si>
  <si>
    <t>河野紘一郎</t>
    <phoneticPr fontId="2"/>
  </si>
  <si>
    <t>椎名豪</t>
    <phoneticPr fontId="2"/>
  </si>
  <si>
    <t>CRAFTAR</t>
    <phoneticPr fontId="2"/>
  </si>
  <si>
    <t>https://ja.wikipedia.org/wiki/%E6%B0%B8%E9%81%A0%E3%81%AE831</t>
    <phoneticPr fontId="2"/>
  </si>
  <si>
    <t>斉藤壮馬,M・A・O,興津和幸,日笠陽子,大塚明夫,粟津貴嗣,近藤孝行,山下誠一郎,五十嵐麗</t>
    <phoneticPr fontId="2"/>
  </si>
  <si>
    <t>だんながなにをいっているかわからないけん</t>
  </si>
  <si>
    <t>旦那が何を言っているかわからない件</t>
  </si>
  <si>
    <t>クール教信者</t>
  </si>
  <si>
    <t>永居慎平</t>
  </si>
  <si>
    <t>馬場竜一</t>
  </si>
  <si>
    <t>G-angle</t>
  </si>
  <si>
    <t>セブン</t>
  </si>
  <si>
    <t>1280x720</t>
  </si>
  <si>
    <t>鈴村健一,田村ゆかり,堀野紗也加</t>
  </si>
  <si>
    <t>https://ja.wikipedia.org/wiki/%E6%97%A6%E9%82%A3%E3%81%8C%E4%BD%95%E3%82%92%E8%A8%80%E3%81%A3%E3%81%A6%E3%81%84%E3%82%8B%E3%81%8B%E3%82%8F%E3%81%8B%E3%82%89%E3%81%AA%E3%81%84%E4%BB%B6</t>
  </si>
  <si>
    <t>旦那が何を言っているかわからない件 2スレ目</t>
  </si>
  <si>
    <t>旦那が何を言っているかわからない件</t>
    <phoneticPr fontId="2"/>
  </si>
  <si>
    <t>ぺるそなしりーず</t>
    <phoneticPr fontId="2"/>
  </si>
  <si>
    <t>minori</t>
    <phoneticPr fontId="2"/>
  </si>
  <si>
    <t>大沼心</t>
    <phoneticPr fontId="2"/>
  </si>
  <si>
    <t>賀東招二</t>
    <phoneticPr fontId="2"/>
  </si>
  <si>
    <t>高山カツヒコ</t>
  </si>
  <si>
    <t>高山カツヒコ</t>
    <phoneticPr fontId="2"/>
  </si>
  <si>
    <t>杉山延寛</t>
    <phoneticPr fontId="2"/>
  </si>
  <si>
    <t>天門,柳英一朗</t>
    <phoneticPr fontId="2"/>
  </si>
  <si>
    <t>シャフト</t>
    <phoneticPr fontId="2"/>
  </si>
  <si>
    <t>https://ja.wikipedia.org/wiki/Ef_-_a_fairy_tale_of_the_two.</t>
    <phoneticPr fontId="2"/>
  </si>
  <si>
    <t>-</t>
    <phoneticPr fontId="2"/>
  </si>
  <si>
    <t>下野紘,田口宏子,泰勇気,岡田純子,高城元気,やなせなつみ,浜田賢二,後藤麻衣,遠近孝一,中島裕美子</t>
    <phoneticPr fontId="2"/>
  </si>
  <si>
    <t>1280x720</t>
    <phoneticPr fontId="2"/>
  </si>
  <si>
    <t>打ち上げ花火、下から見るか? 横から見るか?</t>
    <phoneticPr fontId="2"/>
  </si>
  <si>
    <t>広瀬すず,菅田将暉,宮野真守,松たか子,花澤香菜,浅沼晋太郎,豊永利行,梶裕貴,三木眞一郎,櫻井孝宏,根谷美智子,飛田展男,宮本充,立木文彦</t>
    <phoneticPr fontId="2"/>
  </si>
  <si>
    <t>https://ja.wikipedia.org/wiki/%E6%89%93%E3%81%A1%E4%B8%8A%E3%81%92%E8%8A%B1%E7%81%AB%E3%80%81%E4%B8%8B%E3%81%8B%E3%82%89%E8%A6%8B%E3%82%8B%E3%81%8B%3F_%E6%A8%AA%E3%81%8B%E3%82%89%E8%A6%8B%E3%82%8B%E3%81%8B%3F#%E3%82%A2%E3%83%8B%E3%83%A1%E6%98%A0%E7%94%BB</t>
    <phoneticPr fontId="2"/>
  </si>
  <si>
    <t>岩井俊二</t>
    <phoneticPr fontId="2"/>
  </si>
  <si>
    <t>新房昭之,武内宣之</t>
    <phoneticPr fontId="2"/>
  </si>
  <si>
    <t>大根仁</t>
    <phoneticPr fontId="2"/>
  </si>
  <si>
    <t>神前暁</t>
    <phoneticPr fontId="2"/>
  </si>
  <si>
    <t>渡辺明夫</t>
    <phoneticPr fontId="2"/>
  </si>
  <si>
    <t>960x540程度のカット有</t>
    <rPh sb="7" eb="9">
      <t>テイド</t>
    </rPh>
    <rPh sb="13" eb="14">
      <t>アリ</t>
    </rPh>
    <phoneticPr fontId="2"/>
  </si>
  <si>
    <t>ヴィンランド・サガ</t>
  </si>
  <si>
    <t>籔田修平</t>
  </si>
  <si>
    <t>瀬古浩司</t>
  </si>
  <si>
    <t>瀬古浩司,猪原健太</t>
  </si>
  <si>
    <t>やまだ豊</t>
  </si>
  <si>
    <t>WIT STUDIO</t>
  </si>
  <si>
    <t>上村祐翔,内田直哉,小野賢章,上田燿司</t>
  </si>
  <si>
    <t>https://ja.wikipedia.org/wiki/%E3%83%B4%E3%82%A3%E3%83%B3%E3%83%A9%E3%83%B3%E3%83%89%E3%83%BB%E3%82%B5%E3%82%AC</t>
  </si>
  <si>
    <t>ヴィンランド・サガ</t>
    <phoneticPr fontId="2"/>
  </si>
  <si>
    <t>https://ja.wikipedia.org/wiki/%E9%8A%80%E6%B2%B3%E8%8B%B1%E9%9B%84%E4%BC%9D%E8%AA%AC#%E3%82%A2%E3%83%8B%E3%83%A1%E3%80%8E%E9%8A%80%E6%B2%B3%E8%8B%B1%E9%9B%84%E4%BC%9D%E8%AA%AC_Die_Neue_These%E3%80%8F%EF%BC%882018-%EF%BC%89</t>
  </si>
  <si>
    <t>2</t>
    <phoneticPr fontId="2"/>
  </si>
  <si>
    <t>全24話,OVAx2</t>
    <phoneticPr fontId="2"/>
  </si>
  <si>
    <t>all,OVA</t>
    <phoneticPr fontId="2"/>
  </si>
  <si>
    <t>ぎんがえいゆうでんせつ</t>
  </si>
  <si>
    <t>銀河英雄伝説</t>
  </si>
  <si>
    <t>田中芳樹</t>
  </si>
  <si>
    <t>多田俊介,森山悠二郎</t>
  </si>
  <si>
    <t>菊地洋子,寺岡巌,津島桂</t>
  </si>
  <si>
    <t>橋本しん,井上泰久</t>
  </si>
  <si>
    <t>Production I.G</t>
  </si>
  <si>
    <t>1636x864</t>
  </si>
  <si>
    <t>宮野真守,鈴村健一,梅原裕一郎,梶裕貴,諏訪部順一,小野大輔,中村悠一,川島得愛,遠藤綾,三木眞一郎</t>
  </si>
  <si>
    <t>高梨康治、Funta8</t>
  </si>
  <si>
    <t>https://ja.wikipedia.org/wiki/%E3%82%BE%E3%83%B3%E3%83%93%E3%83%A9%E3%83%B3%E3%83%89%E3%82%B5%E3%83%AC</t>
  </si>
  <si>
    <t>えーちゃんえる</t>
  </si>
  <si>
    <t>Aチャンネル</t>
  </si>
  <si>
    <t>黒田bb</t>
  </si>
  <si>
    <t>浦畑達彦</t>
  </si>
  <si>
    <t>佐々木政勝</t>
  </si>
  <si>
    <t>神前暁,MONACA</t>
  </si>
  <si>
    <t>Studio五組</t>
  </si>
  <si>
    <t>福原香織,悠木碧,寿美菜子,内山夕実,茅原実里,沢城みゆき,小野大輔,又吉愛,斎藤桃子</t>
  </si>
  <si>
    <t>https://ja.wikipedia.org/wiki/A%E3%83%81%E3%83%A3%E3%83%B3%E3%83%8D%E3%83%AB</t>
  </si>
  <si>
    <t>全26話</t>
    <rPh sb="3" eb="4">
      <t>ワ</t>
    </rPh>
    <phoneticPr fontId="2"/>
  </si>
  <si>
    <t>麻枝准</t>
    <phoneticPr fontId="2"/>
  </si>
  <si>
    <t>浅井義之</t>
    <phoneticPr fontId="2"/>
  </si>
  <si>
    <t>-</t>
    <phoneticPr fontId="2"/>
  </si>
  <si>
    <t>Na-Ga,関口可奈味</t>
    <phoneticPr fontId="2"/>
  </si>
  <si>
    <t>ANANT-GARDE EYES,麻枝准,光収容</t>
    <phoneticPr fontId="2"/>
  </si>
  <si>
    <t>P.A.WORKS</t>
    <phoneticPr fontId="2"/>
  </si>
  <si>
    <t>1280x720</t>
    <phoneticPr fontId="2"/>
  </si>
  <si>
    <t>https://ja.wikipedia.org/wiki/Charlotte_(%E3%82%A2%E3%83%8B%E3%83%A1)</t>
    <phoneticPr fontId="2"/>
  </si>
  <si>
    <t>内山昂輝,佐倉綾音,水島大宙,内田真礼,麻倉もも</t>
    <phoneticPr fontId="2"/>
  </si>
  <si>
    <t>ぼうねんのざむど</t>
  </si>
  <si>
    <t>亡念のザムド</t>
  </si>
  <si>
    <t>BONES</t>
  </si>
  <si>
    <t>宮地昌幸</t>
  </si>
  <si>
    <t>清水恵,野村祐一</t>
  </si>
  <si>
    <t>宮地昌幸,清水恵,野村祐一,大野木寛</t>
  </si>
  <si>
    <t>倉島亜由美</t>
  </si>
  <si>
    <t>大島ミチル</t>
  </si>
  <si>
    <t>960x540</t>
  </si>
  <si>
    <t>阿部敦,三瓶由布子,折笠富美子</t>
  </si>
  <si>
    <t>https://ja.wikipedia.org/wiki/%E4%BA%A1%E5%BF%B5%E3%81%AE%E3%82%B6%E3%83%A0%E3%83%89</t>
  </si>
  <si>
    <t>全13話,OVA</t>
    <rPh sb="0" eb="1">
      <t>ゼン</t>
    </rPh>
    <rPh sb="3" eb="4">
      <t>ワ</t>
    </rPh>
    <phoneticPr fontId="2"/>
  </si>
  <si>
    <t>ノイズが多く判別不能だが、見た感じ540を上回るHD制作の可能性がある</t>
    <rPh sb="4" eb="5">
      <t>オオ</t>
    </rPh>
    <rPh sb="6" eb="10">
      <t>ハンベツフノウ</t>
    </rPh>
    <rPh sb="13" eb="14">
      <t>ミ</t>
    </rPh>
    <rPh sb="15" eb="16">
      <t>カン</t>
    </rPh>
    <rPh sb="21" eb="23">
      <t>ウワマワ</t>
    </rPh>
    <rPh sb="26" eb="28">
      <t>セイサク</t>
    </rPh>
    <rPh sb="29" eb="32">
      <t>カノウセイ</t>
    </rPh>
    <phoneticPr fontId="2"/>
  </si>
  <si>
    <t>https://ja.wikipedia.org/wiki/%E9%AC%BC%E6%BB%85%E3%81%AE%E5%88%83_(%E3%82%A2%E3%83%8B%E3%83%A1)</t>
    <phoneticPr fontId="2"/>
  </si>
  <si>
    <t>1650x928(1650x891帯無)</t>
    <rPh sb="17" eb="19">
      <t>オビナ</t>
    </rPh>
    <phoneticPr fontId="2"/>
  </si>
  <si>
    <t>全12話,OVA</t>
    <rPh sb="0" eb="1">
      <t>ゼン</t>
    </rPh>
    <rPh sb="3" eb="4">
      <t>ワ</t>
    </rPh>
    <phoneticPr fontId="2"/>
  </si>
  <si>
    <t>前月差</t>
    <rPh sb="0" eb="2">
      <t>ゼンゲツ</t>
    </rPh>
    <rPh sb="2" eb="3">
      <t>サ</t>
    </rPh>
    <phoneticPr fontId="2"/>
  </si>
  <si>
    <t>えんどろ〜</t>
  </si>
  <si>
    <t>えんどろ〜！</t>
  </si>
  <si>
    <t>い〜あ〜るぴ〜！</t>
  </si>
  <si>
    <t>かおり</t>
  </si>
  <si>
    <t>あおしまたかし</t>
  </si>
  <si>
    <t>あおしまたかし,杉原研二,鴻野貴光</t>
  </si>
  <si>
    <t>なもり,飯塚晴子</t>
  </si>
  <si>
    <t>赤尾ひかる,夏川椎菜,小澤亜李,水瀬いのり,麻倉もも,久野美咲,玄田哲章,西明日香,佐藤聡美,種崎敦美</t>
  </si>
  <si>
    <t>https://ja.wikipedia.org/wiki/%E3%81%88%E3%82%93%E3%81%A9%E3%82%8D%E3%80%9C!</t>
  </si>
  <si>
    <t>銀河英雄伝説 Die Neue These 邂逅</t>
  </si>
  <si>
    <t>ぞんびらんどさが</t>
  </si>
  <si>
    <t>ゾンビランドサガ</t>
  </si>
  <si>
    <t>広報広聴課ゾンビ係</t>
  </si>
  <si>
    <t>境宗久</t>
  </si>
  <si>
    <t>村越繁</t>
  </si>
  <si>
    <t>深川可純</t>
  </si>
  <si>
    <t>高梨康治、Funta7</t>
  </si>
  <si>
    <t>MAPPA</t>
  </si>
  <si>
    <t>1500.5x844</t>
  </si>
  <si>
    <t>本渡楓,田野アサミ,種田梨沙,河瀬茉希,衣川里佳,田中美海,三石琴乃</t>
  </si>
  <si>
    <t>https://ja.wikipedia.org/wiki/%E3%82%BE%E3%83%B3%E3%83%93%E3%83%A9%E3%83%B3%E3%83%89%E3%82%B5%E3%82%AC</t>
  </si>
  <si>
    <t>ゾンビランドサガ リベンジ</t>
  </si>
  <si>
    <t>えるふぇんりーと</t>
  </si>
  <si>
    <t>エルフェンリート</t>
  </si>
  <si>
    <t>岡本倫</t>
  </si>
  <si>
    <t>神戸守</t>
  </si>
  <si>
    <t>きしもとせいじ</t>
  </si>
  <si>
    <t>小西香葉,近藤由紀夫</t>
  </si>
  <si>
    <t>ARMS</t>
  </si>
  <si>
    <t>小林沙苗,松岡由貴,川上とも子,高橋美佳子,鈴木千尋,能登麻美子,萩原えみこ,細井治,生天目仁美,山本麻里安</t>
  </si>
  <si>
    <t>https://ja.wikipedia.org/wiki/%E3%82%A8%E3%83%AB%E3%83%95%E3%82%A7%E3%83%B3%E3%83%AA%E3%83%BC%E3%83%88</t>
  </si>
  <si>
    <t>のうりん</t>
  </si>
  <si>
    <t>白鳥士郎</t>
  </si>
  <si>
    <t>大沼心</t>
  </si>
  <si>
    <t>横手美智子,高山カツヒコ</t>
  </si>
  <si>
    <t>小野田将人</t>
  </si>
  <si>
    <t>菊谷知樹,松田彬人</t>
  </si>
  <si>
    <t>浅沼晋太郎,田村ゆかり,花澤香菜,羽多野渉,井上麻里奈,斎藤千和,加藤英美里</t>
  </si>
  <si>
    <t>https://ja.wikipedia.org/wiki/%E3%81%AE%E3%81%86%E3%82%8A%E3%82%93</t>
  </si>
  <si>
    <t>きょちゅうれっとう</t>
  </si>
  <si>
    <t>巨蟲列島</t>
  </si>
  <si>
    <t>藤見泰高,REDICE</t>
  </si>
  <si>
    <t>高橋丈夫,龍輪直征</t>
  </si>
  <si>
    <t>森田繁</t>
  </si>
  <si>
    <t>野口孝行</t>
  </si>
  <si>
    <t>パッショーネ</t>
  </si>
  <si>
    <t>1536x864</t>
  </si>
  <si>
    <t>M・A・O</t>
  </si>
  <si>
    <t>https://ja.wikipedia.org/wiki/%E5%B7%A8%E8%9F%B2%E5%88%97%E5%B3%B6</t>
  </si>
  <si>
    <t>しょーとぴーす</t>
  </si>
  <si>
    <t>SHORT PEACE</t>
  </si>
  <si>
    <t>森本晃司,森田修平,大友克洋,安藤裕章,カトキハジメ</t>
  </si>
  <si>
    <t>森田修平,大友克洋,石井克人,山本健介,カトキハジメ</t>
  </si>
  <si>
    <t>Minilogue,久保田麻琴,北里玲二,七瀬光,石川智久</t>
  </si>
  <si>
    <t>サンライズ</t>
  </si>
  <si>
    <t>1440x810</t>
  </si>
  <si>
    <t>https://ja.wikipedia.org/wiki/SHORT_PEACE</t>
  </si>
  <si>
    <t>とうきょうごっどふぁーざーず</t>
  </si>
  <si>
    <t>東京ゴッドファーザーズ</t>
  </si>
  <si>
    <t>今敏</t>
  </si>
  <si>
    <t>信本敬子,今敏</t>
  </si>
  <si>
    <t>小西賢一,今敏</t>
  </si>
  <si>
    <t>マッドハウス</t>
  </si>
  <si>
    <t>江守徹,梅垣義明,岡本綾,こおろぎさとみ</t>
  </si>
  <si>
    <t>https://ja.wikipedia.org/wiki/%E6%9D%B1%E4%BA%AC%E3%82%B4%E3%83%83%E3%83%89%E3%83%95%E3%82%A1%E3%83%BC%E3%82%B6%E3%83%BC%E3%82%BA</t>
  </si>
  <si>
    <t>いばらのおう</t>
  </si>
  <si>
    <t>いばらの王 -King of Thorn-</t>
  </si>
  <si>
    <t>岩原裕二</t>
  </si>
  <si>
    <t>片山一良</t>
  </si>
  <si>
    <t>山口宏,片山一良</t>
  </si>
  <si>
    <t>松原秀典</t>
  </si>
  <si>
    <t>佐橋俊彦</t>
  </si>
  <si>
    <t>花澤香菜,森川智之,乃村健次,矢島晶子,大原さやか,三木眞一郎,廣田行生</t>
  </si>
  <si>
    <t>https://ja.wikipedia.org/wiki/%E3%81%84%E3%81%B0%E3%82%89%E3%81%AE%E7%8E%8B</t>
  </si>
  <si>
    <t>あらぶるきせつのおとめどもよ</t>
  </si>
  <si>
    <t>荒ぶる季節の乙女どもよ。</t>
  </si>
  <si>
    <t>岡田麿里,絵本奈央</t>
  </si>
  <si>
    <t>安藤真裕,塚田拓郎</t>
  </si>
  <si>
    <t>岡田麿里</t>
  </si>
  <si>
    <t>石井かおり</t>
  </si>
  <si>
    <t>日向萌</t>
  </si>
  <si>
    <t>Lay-duce</t>
  </si>
  <si>
    <t>河野ひより,安済知佳,麻倉もも,上坂すみれ,黒沢ともよ,土屋神葉,広瀬裕也,福山潤,咲野俊介,花江夏樹</t>
  </si>
  <si>
    <t>https://ja.wikipedia.org/wiki/%E8%8D%92%E3%81%B6%E3%82%8B%E5%AD%A3%E7%AF%80%E3%81%AE%E4%B9%99%E5%A5%B3%E3%81%A9%E3%82%82%E3%82%88%E3%80%82</t>
  </si>
  <si>
    <t>荒ぶる季節の乙女どもよ。</t>
    <phoneticPr fontId="2"/>
  </si>
  <si>
    <t>Charlotte</t>
    <phoneticPr fontId="2"/>
  </si>
  <si>
    <t>岡本倫</t>
    <rPh sb="0" eb="2">
      <t>オカモト</t>
    </rPh>
    <rPh sb="2" eb="3">
      <t>リン</t>
    </rPh>
    <phoneticPr fontId="2"/>
  </si>
  <si>
    <t>今泉賢一</t>
    <rPh sb="0" eb="2">
      <t>イマイズミ</t>
    </rPh>
    <rPh sb="2" eb="4">
      <t>ケンイチ</t>
    </rPh>
    <phoneticPr fontId="2"/>
  </si>
  <si>
    <t>北島行徳</t>
    <rPh sb="0" eb="2">
      <t>キタシマ</t>
    </rPh>
    <rPh sb="2" eb="4">
      <t>ギョウトク</t>
    </rPh>
    <phoneticPr fontId="2"/>
  </si>
  <si>
    <t>鳥宏明</t>
    <rPh sb="0" eb="2">
      <t>トリヒロ</t>
    </rPh>
    <rPh sb="2" eb="3">
      <t>アキラ</t>
    </rPh>
    <phoneticPr fontId="2"/>
  </si>
  <si>
    <t>ごくこくのぶりゅんひるで</t>
  </si>
  <si>
    <t>極黒のブリュンヒルデ</t>
  </si>
  <si>
    <t>北島行徳</t>
  </si>
  <si>
    <t>鴇沢直</t>
  </si>
  <si>
    <t>アームス</t>
  </si>
  <si>
    <t>逢坂良太,種田梨沙,洲崎綾,M・A・O,田所あずさ,沼倉愛美,内山夕実</t>
  </si>
  <si>
    <t>https://ja.wikipedia.org/wiki/%E6%A5%B5%E9%BB%92%E3%81%AE%E3%83%96%E3%83%AA%E3%83%A5%E3%83%B3%E3%83%92%E3%83%AB%E3%83%87</t>
  </si>
  <si>
    <t>極黒のブリュンヒルデ</t>
    <phoneticPr fontId="2"/>
  </si>
  <si>
    <t>妄想代理人</t>
    <phoneticPr fontId="2"/>
  </si>
  <si>
    <t>もうそうだいりにん</t>
    <phoneticPr fontId="2"/>
  </si>
  <si>
    <t>今敏</t>
    <phoneticPr fontId="2"/>
  </si>
  <si>
    <t>水上清資</t>
    <phoneticPr fontId="2"/>
  </si>
  <si>
    <t>水上清資,吉野智美</t>
    <phoneticPr fontId="2"/>
  </si>
  <si>
    <t>安藤雅司</t>
    <phoneticPr fontId="2"/>
  </si>
  <si>
    <t>平沢進</t>
    <phoneticPr fontId="2"/>
  </si>
  <si>
    <t>マッドハウス</t>
    <phoneticPr fontId="2"/>
  </si>
  <si>
    <t>https://ja.wikipedia.org/wiki/%E5%A6%84%E6%83%B3%E4%BB%A3%E7%90%86%E4%BA%BA</t>
    <phoneticPr fontId="2"/>
  </si>
  <si>
    <t>能登麻美子,桃井はるこ,飯塚昭三,関俊彦,槐柳二,京田尚子,阪口大助</t>
    <phoneticPr fontId="2"/>
  </si>
  <si>
    <t>はくめいとみこち</t>
  </si>
  <si>
    <t>ハクメイとミコチ</t>
  </si>
  <si>
    <t>樫木祐人</t>
  </si>
  <si>
    <t>安藤正臣</t>
  </si>
  <si>
    <t>吉田玲子,大河内一楼,國澤真理子</t>
  </si>
  <si>
    <t>岩佐とも子</t>
  </si>
  <si>
    <t>Evan Call</t>
  </si>
  <si>
    <t>松田利冴,下地紫野,悠木碧,安済知佳,高橋李依,小倉唯,生天目仁美,榊原良子</t>
  </si>
  <si>
    <t>https://ja.wikipedia.org/wiki/%E3%83%8F%E3%82%AF%E3%83%A1%E3%82%A4%E3%81%A8%E3%83%9F%E3%82%B3%E3%83%81</t>
  </si>
  <si>
    <t>ハクメイとミコチ</t>
    <phoneticPr fontId="2"/>
  </si>
  <si>
    <t>過去の傾向より+resdet</t>
    <rPh sb="0" eb="2">
      <t>カコ</t>
    </rPh>
    <rPh sb="3" eb="5">
      <t>ケイコウ</t>
    </rPh>
    <phoneticPr fontId="2"/>
  </si>
  <si>
    <t>マギレコからの傾向</t>
    <rPh sb="7" eb="9">
      <t>ケイコウ</t>
    </rPh>
    <phoneticPr fontId="2"/>
  </si>
  <si>
    <t>異なる可能性高、文字は1080で入っている</t>
    <rPh sb="0" eb="1">
      <t>コト</t>
    </rPh>
    <rPh sb="3" eb="6">
      <t>カノウセイ</t>
    </rPh>
    <rPh sb="6" eb="7">
      <t>タカ</t>
    </rPh>
    <rPh sb="8" eb="10">
      <t>モジ</t>
    </rPh>
    <rPh sb="16" eb="17">
      <t>ハイ</t>
    </rPh>
    <phoneticPr fontId="2"/>
  </si>
  <si>
    <t>過去TMSは810が多い</t>
    <rPh sb="0" eb="2">
      <t>カコ</t>
    </rPh>
    <rPh sb="10" eb="11">
      <t>オオ</t>
    </rPh>
    <phoneticPr fontId="2"/>
  </si>
  <si>
    <t>No9は720が多いが、時々変わる</t>
    <rPh sb="8" eb="9">
      <t>オオ</t>
    </rPh>
    <rPh sb="12" eb="14">
      <t>トキドキ</t>
    </rPh>
    <rPh sb="14" eb="15">
      <t>カ</t>
    </rPh>
    <phoneticPr fontId="2"/>
  </si>
  <si>
    <t>長門有希ちゃんの消失</t>
    <phoneticPr fontId="2"/>
  </si>
  <si>
    <t>涼宮ハルヒちゃんの憂鬱</t>
    <phoneticPr fontId="2"/>
  </si>
  <si>
    <t>谷川流,ぷよ</t>
    <phoneticPr fontId="2"/>
  </si>
  <si>
    <t>和田純一</t>
    <phoneticPr fontId="2"/>
  </si>
  <si>
    <t>待田堂子</t>
    <phoneticPr fontId="2"/>
  </si>
  <si>
    <t>待田堂子,根元歳三,和場明子</t>
    <phoneticPr fontId="2"/>
  </si>
  <si>
    <t>伊藤郁子</t>
    <phoneticPr fontId="2"/>
  </si>
  <si>
    <t>加藤達也</t>
    <phoneticPr fontId="2"/>
  </si>
  <si>
    <t>サテライト</t>
    <phoneticPr fontId="2"/>
  </si>
  <si>
    <t>https://ja.wikipedia.org/wiki/%E9%95%B7%E9%96%80%E6%9C%89%E5%B8%8C%E3%81%A1%E3%82%83%E3%82%93%E3%81%AE%E6%B6%88%E5%A4%B1</t>
    <phoneticPr fontId="2"/>
  </si>
  <si>
    <t>茅原実里,杉田智和,桑谷夏子,後藤邑子,松岡由貴,白石稔,松元惠,小見川千明,平野綾,小野大輔</t>
    <phoneticPr fontId="2"/>
  </si>
  <si>
    <t>1568x882</t>
    <phoneticPr fontId="2"/>
  </si>
  <si>
    <t>解像度ちがうかも？</t>
    <rPh sb="0" eb="3">
      <t>カイゾウド</t>
    </rPh>
    <phoneticPr fontId="2"/>
  </si>
  <si>
    <t>https://ja.wikipedia.org/wiki/%E6%B6%BC%E5%AE%AE%E3%83%8F%E3%83%AB%E3%83%92%E3%81%A1%E3%82%83%E3%82%93%E3%81%AE%E6%86%82%E9%AC%B1</t>
    <phoneticPr fontId="2"/>
  </si>
  <si>
    <t>谷川流,いとうのいぢ,ぷよ</t>
    <phoneticPr fontId="2"/>
  </si>
  <si>
    <t>武本康弘</t>
    <phoneticPr fontId="2"/>
  </si>
  <si>
    <t>涼宮ハルヒちゃんと愉快な仲間たち</t>
    <phoneticPr fontId="2"/>
  </si>
  <si>
    <t>西屋太志</t>
    <phoneticPr fontId="2"/>
  </si>
  <si>
    <t>京都アニメーション</t>
    <phoneticPr fontId="2"/>
  </si>
  <si>
    <t>平野綾,杉田智和,茅原実里,後藤邑子,小野大輔,桑谷夏子,松岡由貴,あおきさやか,白石稔</t>
    <phoneticPr fontId="2"/>
  </si>
  <si>
    <t>夏へのトンネル、さよならの出口</t>
    <phoneticPr fontId="2"/>
  </si>
  <si>
    <t>なつへのとんねるさよならのでぐち</t>
    <phoneticPr fontId="2"/>
  </si>
  <si>
    <t>all</t>
    <phoneticPr fontId="2"/>
  </si>
  <si>
    <t>八目迷</t>
    <phoneticPr fontId="2"/>
  </si>
  <si>
    <t>田口智久</t>
    <phoneticPr fontId="2"/>
  </si>
  <si>
    <t>-</t>
    <phoneticPr fontId="2"/>
  </si>
  <si>
    <t>矢吹智美</t>
    <phoneticPr fontId="2"/>
  </si>
  <si>
    <t>富貴晴美</t>
    <phoneticPr fontId="2"/>
  </si>
  <si>
    <t>CLAP</t>
    <phoneticPr fontId="2"/>
  </si>
  <si>
    <t>https://ja.m.wikipedia.org/wiki/%E5%A4%8F%E3%81%B8%E3%81%AE%E3%83%88%E3%83%B3%E3%83%8D%E3%83%AB%E3%80%81%E3%81%95%E3%82%88%E3%81%AA%E3%82%89%E3%81%AE%E5%87%BA%E5%8F%A3</t>
    <phoneticPr fontId="2"/>
  </si>
  <si>
    <t>鈴鹿央士,飯豊まりえ,小林星蘭,小山力也</t>
    <phoneticPr fontId="2"/>
  </si>
  <si>
    <t>べるせるく</t>
    <phoneticPr fontId="2"/>
  </si>
  <si>
    <t>ベルセルク</t>
    <phoneticPr fontId="2"/>
  </si>
  <si>
    <t>三浦建太郎</t>
    <phoneticPr fontId="2"/>
  </si>
  <si>
    <t>板垣伸</t>
    <phoneticPr fontId="2"/>
  </si>
  <si>
    <t>深見真</t>
    <phoneticPr fontId="2"/>
  </si>
  <si>
    <t>深見真,山下卓</t>
    <phoneticPr fontId="2"/>
  </si>
  <si>
    <t>阿部恒</t>
    <phoneticPr fontId="2"/>
  </si>
  <si>
    <t>鷺巣詩郎</t>
    <phoneticPr fontId="2"/>
  </si>
  <si>
    <t>GEMBA,ミルパンセ</t>
    <phoneticPr fontId="2"/>
  </si>
  <si>
    <t>https://ja.wikipedia.org/wiki/%E3%83%99%E3%83%AB%E3%82%BB%E3%83%AB%E3%82%AF_(%E6%BC%AB%E7%94%BB)</t>
    <phoneticPr fontId="2"/>
  </si>
  <si>
    <t>1488x837</t>
    <phoneticPr fontId="2"/>
  </si>
  <si>
    <t>岩永洋昭,水原薫,行成とあ,日笠陽子,興津和幸,安元洋貴,下野紘,斎藤千和,新井里美</t>
    <phoneticPr fontId="2"/>
  </si>
  <si>
    <t>そるれヴぁんて</t>
  </si>
  <si>
    <t>ソル・レヴァンテ</t>
  </si>
  <si>
    <t>齋藤瑛</t>
  </si>
  <si>
    <t>江面久</t>
  </si>
  <si>
    <t>Emly Rice</t>
  </si>
  <si>
    <t>えでん</t>
  </si>
  <si>
    <t>エデン</t>
  </si>
  <si>
    <t>入江泰浩</t>
  </si>
  <si>
    <t>うえのきみこ</t>
  </si>
  <si>
    <t>Kevin Penkin</t>
  </si>
  <si>
    <t>CGCG</t>
  </si>
  <si>
    <t>高野麻里佳,伊藤健太郎,氷上恭子,山寺宏一,新垣樽助,桑原由気,甲斐田裕子</t>
  </si>
  <si>
    <t>https://ja.wikipedia.org/wiki/%E3%82%A8%E3%83%87%E3%83%B3_(%E3%82%A2%E3%83%8B%E3%83%A1)</t>
  </si>
  <si>
    <t>プレスコ</t>
  </si>
  <si>
    <t>ソル・レヴァンテ</t>
    <phoneticPr fontId="2"/>
  </si>
  <si>
    <t>エデン</t>
    <phoneticPr fontId="2"/>
  </si>
  <si>
    <t>3840x2160</t>
    <phoneticPr fontId="2"/>
  </si>
  <si>
    <t>ゆるゆり</t>
  </si>
  <si>
    <t>なもり</t>
  </si>
  <si>
    <t>太田雅彦</t>
  </si>
  <si>
    <t>あおしまたかし,子安秀明,杉原研二,鴻野貴光</t>
  </si>
  <si>
    <t>中島千明</t>
  </si>
  <si>
    <t>三澤康広</t>
  </si>
  <si>
    <t>三上枝織,大坪由佳,津田美波,大久保瑠美,藤田咲,豊崎愛生,加藤英美里,三森すずこ,後藤沙緒里</t>
  </si>
  <si>
    <t>https://ja.wikipedia.org/wiki/%E3%82%86%E3%82%8B%E3%82%86%E3%82%8A</t>
  </si>
  <si>
    <t>ゆるゆり</t>
    <phoneticPr fontId="2"/>
  </si>
  <si>
    <t>黄瀬和哉</t>
    <phoneticPr fontId="2"/>
  </si>
  <si>
    <t>倉田英之,小柳啓伍</t>
    <phoneticPr fontId="2"/>
  </si>
  <si>
    <t>1520x855</t>
    <phoneticPr fontId="2"/>
  </si>
  <si>
    <t>1520x855-&gt;847 or 1504x846</t>
    <phoneticPr fontId="2"/>
  </si>
  <si>
    <t>-</t>
    <phoneticPr fontId="2"/>
  </si>
  <si>
    <t>https://ja.wikipedia.org/wiki/%E3%83%A1%E3%82%A4%E3%83%89%E3%82%A4%E3%83%B3%E3%82%A2%E3%83%93%E3%82%B8</t>
  </si>
  <si>
    <t>日下部智津子</t>
    <phoneticPr fontId="2"/>
  </si>
  <si>
    <t>オッドタクシー イン・ザ・ウッズ</t>
    <phoneticPr fontId="2"/>
  </si>
  <si>
    <t>1600x900</t>
    <phoneticPr fontId="2"/>
  </si>
  <si>
    <t>ONE</t>
    <phoneticPr fontId="2"/>
  </si>
  <si>
    <t>立川譲</t>
    <phoneticPr fontId="2"/>
  </si>
  <si>
    <t>瀬古浩司</t>
    <phoneticPr fontId="2"/>
  </si>
  <si>
    <t>亀田祥倫</t>
    <phoneticPr fontId="2"/>
  </si>
  <si>
    <t>川井憲次</t>
    <phoneticPr fontId="2"/>
  </si>
  <si>
    <t>https://ja.wikipedia.org/wiki/%E3%83%A2%E3%83%96%E3%82%B5%E3%82%A4%E3%82%B3100</t>
    <phoneticPr fontId="2"/>
  </si>
  <si>
    <t>モブサイコ100</t>
    <phoneticPr fontId="2"/>
  </si>
  <si>
    <t>もぶさいこひゃく</t>
    <phoneticPr fontId="2"/>
  </si>
  <si>
    <t>伊藤節生,櫻井孝宏,大塚明夫,入野自由 ,松岡禎丞</t>
    <phoneticPr fontId="2"/>
  </si>
  <si>
    <t>メガトン級ムサシ</t>
    <phoneticPr fontId="2"/>
  </si>
  <si>
    <t>めがとんきゅうむさし</t>
    <phoneticPr fontId="2"/>
  </si>
  <si>
    <t>レベルファイブ</t>
    <phoneticPr fontId="2"/>
  </si>
  <si>
    <t>日野晃博,髙橋滋春</t>
    <phoneticPr fontId="2"/>
  </si>
  <si>
    <t>日野晃博</t>
    <phoneticPr fontId="2"/>
  </si>
  <si>
    <t>長野拓造,池田裕治</t>
    <phoneticPr fontId="2"/>
  </si>
  <si>
    <t>西郷憲一郎,砂川翔也</t>
    <phoneticPr fontId="2"/>
  </si>
  <si>
    <t>https://ja.wikipedia.org/wiki/%E3%83%A1%E3%82%AC%E3%83%88%E3%83%B3%E7%B4%9A%E3%83%A0%E3%82%B5%E3%82%B7</t>
    <phoneticPr fontId="2"/>
  </si>
  <si>
    <t>増田俊樹,武内駿輔,斉藤壮馬,内山昂輝,諸星すみれ,潘めぐみ,村瀬歩,梶裕貴</t>
    <phoneticPr fontId="2"/>
  </si>
  <si>
    <t>1536x864</t>
    <phoneticPr fontId="2"/>
  </si>
  <si>
    <t>https://ja.wikipedia.org/wiki/%E3%81%86%E3%81%9F%E3%82%8F%E3%82%8C%E3%82%8B%E3%82%82%E3%81%AE</t>
    <phoneticPr fontId="2"/>
  </si>
  <si>
    <t>OLM TEAM IWASA</t>
    <phoneticPr fontId="2"/>
  </si>
  <si>
    <t>P.I.C.S.,OLM TEAM YOSHIOKA</t>
    <phoneticPr fontId="2"/>
  </si>
  <si>
    <t>OLM TEAM INOUE</t>
    <phoneticPr fontId="2"/>
  </si>
  <si>
    <t>まどらっくす</t>
    <phoneticPr fontId="2"/>
  </si>
  <si>
    <t>https://ja.wikipedia.org/wiki/MADLAX</t>
    <phoneticPr fontId="2"/>
  </si>
  <si>
    <t>MADLAX</t>
    <phoneticPr fontId="2"/>
  </si>
  <si>
    <t>大澤聡,芝美奈子,宮地聡子</t>
    <phoneticPr fontId="2"/>
  </si>
  <si>
    <t>梶浦由記</t>
    <rPh sb="0" eb="4">
      <t>カジウラユキ</t>
    </rPh>
    <phoneticPr fontId="2"/>
  </si>
  <si>
    <t>小林沙苗,久川綾,浦山迅,桑島法子,内川藍維,雪野五月,江原正士,森川智之,兵藤まこ,金田朋子</t>
    <phoneticPr fontId="2"/>
  </si>
  <si>
    <t>評価</t>
    <rPh sb="0" eb="2">
      <t>ヒョウカ</t>
    </rPh>
    <phoneticPr fontId="2"/>
  </si>
  <si>
    <t>-----</t>
    <phoneticPr fontId="2"/>
  </si>
  <si>
    <t>評価</t>
    <phoneticPr fontId="2"/>
  </si>
  <si>
    <t>OLM TEAM KOJIMA</t>
    <phoneticPr fontId="2"/>
  </si>
  <si>
    <t>1700x956</t>
    <phoneticPr fontId="2"/>
  </si>
  <si>
    <t>クジラの子らは砂上に歌う</t>
    <phoneticPr fontId="2"/>
  </si>
  <si>
    <t>~s26</t>
    <phoneticPr fontId="2"/>
  </si>
  <si>
    <t>15話</t>
    <phoneticPr fontId="2"/>
  </si>
  <si>
    <t>~10話!</t>
    <rPh sb="3" eb="4">
      <t>ワ</t>
    </rPh>
    <phoneticPr fontId="2"/>
  </si>
  <si>
    <t>~10話!,ep0</t>
    <rPh sb="3" eb="4">
      <t>ワ</t>
    </rPh>
    <phoneticPr fontId="1"/>
  </si>
  <si>
    <t>~11話!</t>
    <rPh sb="3" eb="4">
      <t>ワ</t>
    </rPh>
    <phoneticPr fontId="2"/>
  </si>
  <si>
    <t>~11話!</t>
    <rPh sb="3" eb="4">
      <t>ワ</t>
    </rPh>
    <phoneticPr fontId="1"/>
  </si>
  <si>
    <t>~12話!</t>
    <rPh sb="3" eb="4">
      <t>ワ</t>
    </rPh>
    <phoneticPr fontId="2"/>
  </si>
  <si>
    <t>~12話!</t>
    <rPh sb="3" eb="4">
      <t>ワ</t>
    </rPh>
    <phoneticPr fontId="1"/>
  </si>
  <si>
    <t>~12話!</t>
    <phoneticPr fontId="2"/>
  </si>
  <si>
    <t>~13話!</t>
    <rPh sb="3" eb="4">
      <t>ワ</t>
    </rPh>
    <phoneticPr fontId="2"/>
  </si>
  <si>
    <t>~15話!</t>
    <rPh sb="3" eb="4">
      <t>ワ</t>
    </rPh>
    <phoneticPr fontId="1"/>
  </si>
  <si>
    <t>~15話!</t>
    <phoneticPr fontId="2"/>
  </si>
  <si>
    <t>~16話!</t>
    <phoneticPr fontId="2"/>
  </si>
  <si>
    <t>~1話!</t>
    <rPh sb="2" eb="3">
      <t>ワ</t>
    </rPh>
    <phoneticPr fontId="2"/>
  </si>
  <si>
    <t>~1話!</t>
    <rPh sb="2" eb="3">
      <t>ワ</t>
    </rPh>
    <phoneticPr fontId="1"/>
  </si>
  <si>
    <t>~1話!</t>
    <phoneticPr fontId="2"/>
  </si>
  <si>
    <t>~2話!</t>
    <rPh sb="2" eb="3">
      <t>ワ</t>
    </rPh>
    <phoneticPr fontId="2"/>
  </si>
  <si>
    <t>~2話!</t>
    <rPh sb="2" eb="3">
      <t>ワ</t>
    </rPh>
    <phoneticPr fontId="1"/>
  </si>
  <si>
    <t>~2話!</t>
    <phoneticPr fontId="2"/>
  </si>
  <si>
    <t>~2話!</t>
    <phoneticPr fontId="2"/>
  </si>
  <si>
    <t>~2話8分!</t>
    <phoneticPr fontId="2"/>
  </si>
  <si>
    <t>~30話!</t>
    <phoneticPr fontId="2"/>
  </si>
  <si>
    <t>~3話!</t>
    <rPh sb="2" eb="3">
      <t>ワ</t>
    </rPh>
    <phoneticPr fontId="1"/>
  </si>
  <si>
    <t>~3話!</t>
    <rPh sb="2" eb="3">
      <t>ワ</t>
    </rPh>
    <phoneticPr fontId="2"/>
  </si>
  <si>
    <t>~3話!</t>
    <phoneticPr fontId="2"/>
  </si>
  <si>
    <t>~4話!</t>
    <rPh sb="2" eb="3">
      <t>ワ</t>
    </rPh>
    <phoneticPr fontId="2"/>
  </si>
  <si>
    <t>~4話!</t>
    <rPh sb="2" eb="3">
      <t>ワ</t>
    </rPh>
    <phoneticPr fontId="1"/>
  </si>
  <si>
    <t>~4話!</t>
    <phoneticPr fontId="2"/>
  </si>
  <si>
    <t>~5(17)話!</t>
    <rPh sb="6" eb="7">
      <t>ワ</t>
    </rPh>
    <phoneticPr fontId="2"/>
  </si>
  <si>
    <t>~5話!</t>
    <rPh sb="2" eb="3">
      <t>ワ</t>
    </rPh>
    <phoneticPr fontId="2"/>
  </si>
  <si>
    <t>~5話!</t>
    <rPh sb="2" eb="3">
      <t>ワ</t>
    </rPh>
    <phoneticPr fontId="1"/>
  </si>
  <si>
    <t>~5話!</t>
    <phoneticPr fontId="2"/>
  </si>
  <si>
    <t>~5話A!</t>
    <phoneticPr fontId="2"/>
  </si>
  <si>
    <t>~6話!</t>
    <rPh sb="2" eb="3">
      <t>ワ</t>
    </rPh>
    <phoneticPr fontId="2"/>
  </si>
  <si>
    <t>~6話!</t>
    <rPh sb="2" eb="3">
      <t>ワ</t>
    </rPh>
    <phoneticPr fontId="1"/>
  </si>
  <si>
    <t>~6話!</t>
    <phoneticPr fontId="2"/>
  </si>
  <si>
    <t>~6話!</t>
    <phoneticPr fontId="2"/>
  </si>
  <si>
    <t>~6話A!</t>
    <phoneticPr fontId="2"/>
  </si>
  <si>
    <t>~6話A!</t>
    <phoneticPr fontId="2"/>
  </si>
  <si>
    <t>~7話!</t>
    <rPh sb="2" eb="3">
      <t>ワ</t>
    </rPh>
    <phoneticPr fontId="1"/>
  </si>
  <si>
    <t>~8(20)話!</t>
    <phoneticPr fontId="2"/>
  </si>
  <si>
    <t>~7話A!</t>
    <phoneticPr fontId="2"/>
  </si>
  <si>
    <t>~8話!</t>
    <rPh sb="2" eb="3">
      <t>ワ</t>
    </rPh>
    <phoneticPr fontId="1"/>
  </si>
  <si>
    <t>~8話!</t>
    <phoneticPr fontId="2"/>
  </si>
  <si>
    <t>~9話!</t>
    <rPh sb="2" eb="3">
      <t>ワ</t>
    </rPh>
    <phoneticPr fontId="1"/>
  </si>
  <si>
    <t>~9話!</t>
    <phoneticPr fontId="2"/>
  </si>
  <si>
    <t>うざきちゃんはあそびたい</t>
  </si>
  <si>
    <t>宇崎ちゃんは遊びたい！</t>
  </si>
  <si>
    <t>丈</t>
  </si>
  <si>
    <t>三浦和也</t>
  </si>
  <si>
    <t>栗原学</t>
  </si>
  <si>
    <t>五十嵐聡</t>
  </si>
  <si>
    <t>ENGI</t>
  </si>
  <si>
    <t>赤羽根健治,大空直美,竹達彩奈,髙木朋弥</t>
  </si>
  <si>
    <t>宇崎ちゃんは遊びたい！</t>
    <phoneticPr fontId="2"/>
  </si>
  <si>
    <t>https://ja.wikipedia.org/wiki/%E5%AE%87%E5%B4%8E%E3%81%A1%E3%82%83%E3%82%93%E3%81%AF%E9%81%8A%E3%81%B3%E3%81%9F%E3%81%84!</t>
    <phoneticPr fontId="2"/>
  </si>
  <si>
    <t>ENGI2作目、1作目はHVFULL</t>
    <rPh sb="5" eb="7">
      <t>サクメ</t>
    </rPh>
    <rPh sb="9" eb="11">
      <t>サクメ</t>
    </rPh>
    <phoneticPr fontId="2"/>
  </si>
  <si>
    <t>~5話</t>
    <rPh sb="2" eb="3">
      <t>ワ</t>
    </rPh>
    <phoneticPr fontId="2"/>
  </si>
  <si>
    <t>まいりましたいるまくん</t>
  </si>
  <si>
    <t>魔入りました！入間くん</t>
  </si>
  <si>
    <t>西修</t>
  </si>
  <si>
    <t>森脇真琴</t>
  </si>
  <si>
    <t>筆安一幸</t>
  </si>
  <si>
    <t>佐野聡彦,山本径子</t>
  </si>
  <si>
    <t>本間昭光</t>
  </si>
  <si>
    <t>BN Pictures</t>
  </si>
  <si>
    <t>村瀬歩,木村良平,朝井彩加,早見沙織,小野大輔,黒田崇矢,斎賀みつき,三木眞一郎</t>
  </si>
  <si>
    <t>https://ja.wikipedia.org/wiki/%E9%AD%94%E5%85%A5%E3%82%8A%E3%81%BE%E3%81%97%E3%81%9F!%E5%85%A5%E9%96%93%E3%81%8F%E3%82%93</t>
  </si>
  <si>
    <t>魔入りました！入間くん</t>
    <phoneticPr fontId="2"/>
  </si>
  <si>
    <t>ふらいんぐうぃっち</t>
    <phoneticPr fontId="2"/>
  </si>
  <si>
    <t>石塚千尋</t>
    <rPh sb="0" eb="2">
      <t>イシヅカ</t>
    </rPh>
    <rPh sb="2" eb="4">
      <t>チヒロ</t>
    </rPh>
    <phoneticPr fontId="2"/>
  </si>
  <si>
    <t>桜美かつし</t>
    <rPh sb="0" eb="1">
      <t>サクラ</t>
    </rPh>
    <rPh sb="1" eb="2">
      <t>ミ</t>
    </rPh>
    <phoneticPr fontId="2"/>
  </si>
  <si>
    <t>赤尾でこ,福田裕子,江夏由結</t>
    <rPh sb="5" eb="7">
      <t>フクダ</t>
    </rPh>
    <rPh sb="7" eb="9">
      <t>ユウコ</t>
    </rPh>
    <rPh sb="10" eb="12">
      <t>エナツ</t>
    </rPh>
    <phoneticPr fontId="2"/>
  </si>
  <si>
    <t>安野将人</t>
    <phoneticPr fontId="2"/>
  </si>
  <si>
    <t>J.C.STAFF</t>
    <phoneticPr fontId="2"/>
  </si>
  <si>
    <t>https://ja.wikipedia.org/wiki/%E3%81%B5%E3%82%89%E3%81%84%E3%82%93%E3%81%90%E3%81%86%E3%81%83%E3%81%A3%E3%81%A1</t>
    <phoneticPr fontId="2"/>
  </si>
  <si>
    <t>篠田みなみ,茅野愛衣,葵井歌菜,佐倉綾音,菅原慎介,鈴木絵理,三上枝織,井口裕香,日野まり</t>
    <phoneticPr fontId="2"/>
  </si>
  <si>
    <t>キズナイーバー</t>
    <phoneticPr fontId="2"/>
  </si>
  <si>
    <t>きずないーばー</t>
    <phoneticPr fontId="2"/>
  </si>
  <si>
    <t>TRIGGER,岡田麿里</t>
    <phoneticPr fontId="2"/>
  </si>
  <si>
    <t>小林寛</t>
    <phoneticPr fontId="2"/>
  </si>
  <si>
    <t>岡田麿里</t>
    <phoneticPr fontId="2"/>
  </si>
  <si>
    <t>米山舞</t>
    <phoneticPr fontId="2"/>
  </si>
  <si>
    <t>林ゆうき</t>
    <phoneticPr fontId="2"/>
  </si>
  <si>
    <t>TRIGGER</t>
    <phoneticPr fontId="2"/>
  </si>
  <si>
    <t>https://ja.wikipedia.org/wiki/%E3%82%AD%E3%82%BA%E3%83%8A%E3%82%A4%E3%83%BC%E3%83%90%E3%83%BC</t>
    <phoneticPr fontId="2"/>
  </si>
  <si>
    <t>梶裕貴,山村響,寺崎裕香,前野智昭,島﨑信長,佐藤利奈,久野美咲,西山宏太朗</t>
    <phoneticPr fontId="2"/>
  </si>
  <si>
    <t>1280x720(OP1920x1080)</t>
    <phoneticPr fontId="2"/>
  </si>
  <si>
    <t>2</t>
    <phoneticPr fontId="2"/>
  </si>
  <si>
    <t>るびー</t>
  </si>
  <si>
    <t>RWBY</t>
  </si>
  <si>
    <t>Rooster Teeth Productions</t>
  </si>
  <si>
    <t>鈴木利正</t>
  </si>
  <si>
    <t>huke,杉山延寛</t>
  </si>
  <si>
    <t>戸田信子,陣内一真</t>
  </si>
  <si>
    <t>シャフト</t>
  </si>
  <si>
    <t>早見沙織,日笠陽子,嶋村侑,小清水亜美,下野紘,洲崎綾,豊口めぐみ,斉藤壮馬</t>
  </si>
  <si>
    <t>https://ja.wikipedia.org/wiki/RWBY</t>
  </si>
  <si>
    <t>RWBY 氷雪帝国</t>
    <phoneticPr fontId="2"/>
  </si>
  <si>
    <t>海獣の子供</t>
    <phoneticPr fontId="2"/>
  </si>
  <si>
    <t>かいじゅうのこども</t>
  </si>
  <si>
    <t>五十嵐大介</t>
    <phoneticPr fontId="2"/>
  </si>
  <si>
    <t>小西賢一</t>
    <phoneticPr fontId="2"/>
  </si>
  <si>
    <t>久石譲</t>
    <phoneticPr fontId="2"/>
  </si>
  <si>
    <t>STUDIO 4℃</t>
    <phoneticPr fontId="2"/>
  </si>
  <si>
    <t>https://ja.wikipedia.org/wiki/%E6%B5%B7%E7%8D%A3%E3%81%AE%E5%AD%90%E4%BE%9B</t>
    <phoneticPr fontId="2"/>
  </si>
  <si>
    <t>芦田愛菜,石橋陽彩,浦上晟周</t>
    <phoneticPr fontId="2"/>
  </si>
  <si>
    <t>少女☆歌劇 レヴュースタァライト</t>
    <phoneticPr fontId="2"/>
  </si>
  <si>
    <t>しょうじょかげきれヴゅーすたぁらいと</t>
    <phoneticPr fontId="2"/>
  </si>
  <si>
    <t>少女☆歌劇 レヴュースタァライト ロンド・ロンド・ロンド</t>
    <phoneticPr fontId="2"/>
  </si>
  <si>
    <t>ブシロード,ネルケプランニング,キネマシトラス</t>
    <phoneticPr fontId="2"/>
  </si>
  <si>
    <t>古川知宏</t>
    <phoneticPr fontId="2"/>
  </si>
  <si>
    <t>樋口達人</t>
    <phoneticPr fontId="2"/>
  </si>
  <si>
    <t>齊田博之</t>
    <phoneticPr fontId="2"/>
  </si>
  <si>
    <t>藤澤慶昌,加藤達也</t>
    <phoneticPr fontId="2"/>
  </si>
  <si>
    <t>https://ja.wikipedia.org/wiki/%E5%B0%91%E5%A5%B3%E2%98%86%E6%AD%8C%E5%8A%87_%E3%83%AC%E3%83%B4%E3%83%A5%E3%83%BC%E3%82%B9%E3%82%BF%E3%82%A1%E3%83%A9%E3%82%A4%E3%83%88_(%E3%82%A2%E3%83%8B%E3%83%A1)</t>
    <phoneticPr fontId="2"/>
  </si>
  <si>
    <t>小山百代,三森すずこ,岩田陽葵,相羽あいな,富田麻帆,佐藤日向,生田輝,伊藤彩沙,小泉萌香,津田健次郎,名塚佳織,広瀬さや,篠宮あすか</t>
    <phoneticPr fontId="2"/>
  </si>
  <si>
    <t>1506x847</t>
    <phoneticPr fontId="2"/>
  </si>
  <si>
    <t>1704x958.5nの可能性</t>
    <rPh sb="12" eb="15">
      <t>カノウセイ</t>
    </rPh>
    <phoneticPr fontId="2"/>
  </si>
  <si>
    <t>加瀬さん シリーズ</t>
    <phoneticPr fontId="2"/>
  </si>
  <si>
    <t>かせさんしりーず</t>
    <phoneticPr fontId="2"/>
  </si>
  <si>
    <t>あさがおと加瀬さん。</t>
    <phoneticPr fontId="2"/>
  </si>
  <si>
    <t>高嶋ひろみ</t>
    <phoneticPr fontId="2"/>
  </si>
  <si>
    <t>佐藤卓哉</t>
    <phoneticPr fontId="2"/>
  </si>
  <si>
    <t>rionos</t>
    <phoneticPr fontId="2"/>
  </si>
  <si>
    <t>ZEXCS</t>
    <phoneticPr fontId="2"/>
  </si>
  <si>
    <t>https://ja.wikipedia.org/wiki/%E5%8A%A0%E7%80%AC%E3%81%95%E3%82%93%E3%82%B7%E3%83%AA%E3%83%BC%E3%82%BA</t>
    <phoneticPr fontId="2"/>
  </si>
  <si>
    <t>高橋未奈美,佐倉綾音,木戸衣吹,寿美菜子</t>
    <phoneticPr fontId="2"/>
  </si>
  <si>
    <t>1500x844</t>
    <phoneticPr fontId="2"/>
  </si>
  <si>
    <t>ZEXCSは720と848が3回出てるが、844は初</t>
    <rPh sb="15" eb="16">
      <t>カイ</t>
    </rPh>
    <rPh sb="16" eb="17">
      <t>デ</t>
    </rPh>
    <rPh sb="25" eb="26">
      <t>ハツ</t>
    </rPh>
    <phoneticPr fontId="2"/>
  </si>
  <si>
    <t>劇場版 少女☆歌劇 レヴュースタァライト</t>
    <phoneticPr fontId="2"/>
  </si>
  <si>
    <t>四畳半神話大系</t>
    <phoneticPr fontId="2"/>
  </si>
  <si>
    <t>よじょうはんしんわたいけい</t>
    <phoneticPr fontId="2"/>
  </si>
  <si>
    <t>森見登美彦</t>
    <phoneticPr fontId="2"/>
  </si>
  <si>
    <t>湯浅政明</t>
    <phoneticPr fontId="2"/>
  </si>
  <si>
    <t>上田誠</t>
    <phoneticPr fontId="2"/>
  </si>
  <si>
    <t>湯浅政明,上田誠</t>
    <phoneticPr fontId="2"/>
  </si>
  <si>
    <t>中村佑介,伊東伸高</t>
    <phoneticPr fontId="2"/>
  </si>
  <si>
    <t>大島ミチル</t>
    <phoneticPr fontId="2"/>
  </si>
  <si>
    <t>https://ja.wikipedia.org/wiki/%E5%9B%9B%E7%95%B3%E5%8D%8A%E7%A5%9E%E8%A9%B1%E5%A4%A7%E7%B3%BB</t>
  </si>
  <si>
    <t>浅沼晋太郎,吉野裕行,坂本真綾,藤原啓治,甲斐田裕子,諏訪部順一,佐藤せつじ,真山亜子</t>
    <phoneticPr fontId="2"/>
  </si>
  <si>
    <t>1506x628(黒帯有1506x847)</t>
    <rPh sb="9" eb="11">
      <t>クロオビ</t>
    </rPh>
    <rPh sb="11" eb="12">
      <t>アリ</t>
    </rPh>
    <phoneticPr fontId="2"/>
  </si>
  <si>
    <t>上位5%</t>
    <rPh sb="0" eb="2">
      <t>ジョウイ</t>
    </rPh>
    <phoneticPr fontId="2"/>
  </si>
  <si>
    <t>Phantom 〜Requiem for the Phantom〜</t>
    <phoneticPr fontId="2"/>
  </si>
  <si>
    <t>ふぁんとむれくいえむふぉーざふぁんとむ</t>
    <phoneticPr fontId="2"/>
  </si>
  <si>
    <t>ニトロプラス</t>
  </si>
  <si>
    <t>山下喜光,佐々木睦美,
菊地洋子,門智昭,
つばたよしあき,芝美奈子</t>
    <phoneticPr fontId="2"/>
  </si>
  <si>
    <t>七瀬光,加藤達也</t>
    <phoneticPr fontId="2"/>
  </si>
  <si>
    <t>https://ja.wikipedia.org/wiki/Phantom_%E3%80%9CRequiem_for_the_Phantom%E3%80%9C</t>
    <phoneticPr fontId="2"/>
  </si>
  <si>
    <t>入野自由,高垣彩陽,沢城みゆき,久川綾,千葉一伸,渡辺明乃,千葉進歩,石川英郎</t>
    <phoneticPr fontId="2"/>
  </si>
  <si>
    <t>月刊少女野崎くん</t>
    <phoneticPr fontId="2"/>
  </si>
  <si>
    <t>げっかんしょうじょのざきくん</t>
    <phoneticPr fontId="2"/>
  </si>
  <si>
    <t>椿いづみ</t>
    <phoneticPr fontId="2"/>
  </si>
  <si>
    <t>山﨑みつえ</t>
    <phoneticPr fontId="2"/>
  </si>
  <si>
    <t>中村能子</t>
    <phoneticPr fontId="2"/>
  </si>
  <si>
    <t>谷口淳一郎</t>
    <phoneticPr fontId="2"/>
  </si>
  <si>
    <t>動画工房</t>
    <phoneticPr fontId="2"/>
  </si>
  <si>
    <t>https://ja.wikipedia.org/wiki/%E6%9C%88%E5%88%8A%E5%B0%91%E5%A5%B3%E9%87%8E%E5%B4%8E%E3%81%8F%E3%82%93</t>
    <phoneticPr fontId="2"/>
  </si>
  <si>
    <t>中村悠一,小澤亜李,岡本信彦,沢城みゆき,中原麻衣,小野友樹,木村良平</t>
    <phoneticPr fontId="2"/>
  </si>
  <si>
    <t>ゴールデンカムイ</t>
    <phoneticPr fontId="2"/>
  </si>
  <si>
    <t>ごーるでんかむい</t>
    <phoneticPr fontId="2"/>
  </si>
  <si>
    <t>ゴールデンカムイ 第四期</t>
    <phoneticPr fontId="2"/>
  </si>
  <si>
    <t>https://ja.wikipedia.org/wiki/%E3%82%B4%E3%83%BC%E3%83%AB%E3%83%87%E3%83%B3%E3%82%AB%E3%83%A0%E3%82%A4</t>
    <phoneticPr fontId="2"/>
  </si>
  <si>
    <t>不滅のあなたへ</t>
    <phoneticPr fontId="2"/>
  </si>
  <si>
    <t>ふめつのあなたへ</t>
    <phoneticPr fontId="2"/>
  </si>
  <si>
    <t>不滅のあなたへ Season2</t>
    <phoneticPr fontId="2"/>
  </si>
  <si>
    <t>ヤマノススメ Next Summit</t>
    <phoneticPr fontId="2"/>
  </si>
  <si>
    <t>宇崎ちゃんは遊びたい！ Ω</t>
    <phoneticPr fontId="2"/>
  </si>
  <si>
    <t>https://ja.wikipedia.org/wiki/%E3%82%A2%E3%82%AD%E3%83%90%E5%86%A5%E9%80%94%E6%88%A6%E4%BA%89</t>
    <phoneticPr fontId="2"/>
  </si>
  <si>
    <t>アキバ冥途戦争</t>
    <phoneticPr fontId="2"/>
  </si>
  <si>
    <t>あきばめいどせんそう</t>
    <phoneticPr fontId="2"/>
  </si>
  <si>
    <t>チェンソーマン</t>
    <phoneticPr fontId="2"/>
  </si>
  <si>
    <t>ちぇんそーまん</t>
    <phoneticPr fontId="2"/>
  </si>
  <si>
    <t>ぼっち・ざ・ろっく!</t>
    <phoneticPr fontId="2"/>
  </si>
  <si>
    <t>ぼっちざろっく</t>
    <phoneticPr fontId="2"/>
  </si>
  <si>
    <t>https://ja.wikipedia.org/wiki/%E3%81%BC%E3%81%A3%E3%81%A1%E3%83%BB%E3%81%96%E3%83%BB%E3%82%8D%E3%81%A3%E3%81%8F!</t>
    <phoneticPr fontId="2"/>
  </si>
  <si>
    <t>https://ja.wikipedia.org/wiki/Do_It_Yourself!!_-%E3%81%A9%E3%81%85%E3%83%BC%E3%83%BB%E3%81%84%E3%81%A3%E3%81%A8%E3%83%BB%E3%82%86%E3%81%82%E3%81%9B%E3%82%8B%E3%81%B5-</t>
    <phoneticPr fontId="2"/>
  </si>
  <si>
    <t>Do It Yourself!! -どぅー・いっと・ゆあせるふ-</t>
    <phoneticPr fontId="2"/>
  </si>
  <si>
    <t>どぅーいっとゆあせるふ</t>
    <phoneticPr fontId="2"/>
  </si>
  <si>
    <t>陰の実力者になりたくて!</t>
    <phoneticPr fontId="2"/>
  </si>
  <si>
    <t>https://ja.wikipedia.org/wiki/%E5%BE%8C%E5%AE%AE%E3%81%AE%E7%83%8F</t>
    <phoneticPr fontId="2"/>
  </si>
  <si>
    <t>後宮の烏</t>
    <phoneticPr fontId="2"/>
  </si>
  <si>
    <t>こうきゅうのからす</t>
    <phoneticPr fontId="2"/>
  </si>
  <si>
    <t>4人はそれぞれウソをつく</t>
    <phoneticPr fontId="2"/>
  </si>
  <si>
    <t>よにんはそれぞれうそをつく</t>
    <phoneticPr fontId="2"/>
  </si>
  <si>
    <t>https://ja.wikipedia.org/wiki/4%E4%BA%BA%E3%81%AF%E3%81%9D%E3%82%8C%E3%81%9E%E3%82%8C%E3%82%A6%E3%82%BD%E3%82%92%E3%81%A4%E3%81%8F</t>
    <phoneticPr fontId="2"/>
  </si>
  <si>
    <t>https://ja.wikipedia.org/wiki/%E5%BF%8D%E3%81%AE%E4%B8%80%E6%99%82</t>
    <phoneticPr fontId="2"/>
  </si>
  <si>
    <t>忍の一時</t>
    <phoneticPr fontId="2"/>
  </si>
  <si>
    <t>しのびのいっとき</t>
    <phoneticPr fontId="2"/>
  </si>
  <si>
    <t>ベルセルク 黄金時代篇 MEMORIAL EDITION</t>
    <phoneticPr fontId="2"/>
  </si>
  <si>
    <t>野田サトル</t>
    <phoneticPr fontId="2"/>
  </si>
  <si>
    <t>すがはらしずたか</t>
    <phoneticPr fontId="2"/>
  </si>
  <si>
    <t>高木登</t>
    <phoneticPr fontId="2"/>
  </si>
  <si>
    <t>-</t>
    <phoneticPr fontId="2"/>
  </si>
  <si>
    <t>山川拓己</t>
    <phoneticPr fontId="2"/>
  </si>
  <si>
    <t>末廣健一郎</t>
    <phoneticPr fontId="2"/>
  </si>
  <si>
    <t>小林親弘,白石晴香,伊藤健太郎,中田譲治,菅生隆之,乃村健次,大塚芳忠,津田健次郎,細谷佳正,竹本英史,杉田智和,小西克幸</t>
    <phoneticPr fontId="2"/>
  </si>
  <si>
    <t>https://ja.wikipedia.org/wiki/%E4%B8%8D%E6%BB%85%E3%81%AE%E3%81%82%E3%81%AA%E3%81%9F%E3%81%B8</t>
    <phoneticPr fontId="2"/>
  </si>
  <si>
    <t>大今良時</t>
    <phoneticPr fontId="2"/>
  </si>
  <si>
    <t>佐山聖子</t>
    <phoneticPr fontId="2"/>
  </si>
  <si>
    <t>藤田伸三</t>
    <phoneticPr fontId="2"/>
  </si>
  <si>
    <t>薮野浩二</t>
    <phoneticPr fontId="2"/>
  </si>
  <si>
    <t>川﨑龍</t>
    <phoneticPr fontId="2"/>
  </si>
  <si>
    <t>ドライブ</t>
    <phoneticPr fontId="2"/>
  </si>
  <si>
    <t>川島零士,津田健次郎,引坂理絵,内田彩,愛河里花子,斎賀みつき,八代拓,石見舞菜香,稲川英里,子安武人</t>
    <phoneticPr fontId="2"/>
  </si>
  <si>
    <t>https://ja.wikipedia.org/wiki/%E3%83%A4%E3%83%9E%E3%83%8E%E3%82%B9%E3%82%B9%E3%83%A1</t>
    <phoneticPr fontId="2"/>
  </si>
  <si>
    <t>しろ</t>
    <phoneticPr fontId="2"/>
  </si>
  <si>
    <t>山本裕介</t>
    <phoneticPr fontId="2"/>
  </si>
  <si>
    <t>松尾祐輔</t>
    <phoneticPr fontId="2"/>
  </si>
  <si>
    <t>エイトビット</t>
    <phoneticPr fontId="2"/>
  </si>
  <si>
    <t>井口裕香,阿澄佳奈,日笠陽子,小倉唯,東山奈央,牧野由依,岩井映美里</t>
    <phoneticPr fontId="2"/>
  </si>
  <si>
    <t>ケダモノランド経営戦略室</t>
    <phoneticPr fontId="2"/>
  </si>
  <si>
    <t>比企能博</t>
    <phoneticPr fontId="2"/>
  </si>
  <si>
    <t>仁井学</t>
    <phoneticPr fontId="2"/>
  </si>
  <si>
    <t>池頼広</t>
    <phoneticPr fontId="2"/>
  </si>
  <si>
    <t>近藤玲奈,佐藤利奈,田中美海,黒沢ともよ,高垣彩陽</t>
    <phoneticPr fontId="2"/>
  </si>
  <si>
    <t>https://ja.wikipedia.org/wiki/%E3%83%81%E3%82%A7%E3%83%B3%E3%82%BD%E3%83%BC%E3%83%9E%E3%83%B3</t>
    <phoneticPr fontId="2"/>
  </si>
  <si>
    <t>藤本タツキ</t>
    <phoneticPr fontId="2"/>
  </si>
  <si>
    <t>中山竜</t>
    <phoneticPr fontId="2"/>
  </si>
  <si>
    <t>中園真登</t>
    <phoneticPr fontId="2"/>
  </si>
  <si>
    <t>杉山和隆,押山清高</t>
    <phoneticPr fontId="2"/>
  </si>
  <si>
    <t>牛尾憲輔</t>
    <phoneticPr fontId="2"/>
  </si>
  <si>
    <t>MAPPA</t>
    <phoneticPr fontId="2"/>
  </si>
  <si>
    <t>戸谷菊之介,井澤詩織,楠木ともり,坂田将吾,ファイルーズあい,伊瀬茉莉也,高橋花林,津田健次郎</t>
    <phoneticPr fontId="2"/>
  </si>
  <si>
    <t>はまじあき</t>
    <phoneticPr fontId="2"/>
  </si>
  <si>
    <t>斎藤圭一郎</t>
    <phoneticPr fontId="2"/>
  </si>
  <si>
    <t>吉田恵里香</t>
    <phoneticPr fontId="2"/>
  </si>
  <si>
    <t>けろりら</t>
    <phoneticPr fontId="2"/>
  </si>
  <si>
    <t>菊谷知樹</t>
    <phoneticPr fontId="2"/>
  </si>
  <si>
    <t>青山吉能,鈴代紗弓,水野朔,長谷川育美</t>
    <phoneticPr fontId="2"/>
  </si>
  <si>
    <t>IMAGO,エイベックス・ピクチャーズ</t>
    <phoneticPr fontId="2"/>
  </si>
  <si>
    <t>米田和弘</t>
    <phoneticPr fontId="2"/>
  </si>
  <si>
    <t>筆安一幸</t>
    <phoneticPr fontId="2"/>
  </si>
  <si>
    <t>佐高陵平</t>
    <phoneticPr fontId="2"/>
  </si>
  <si>
    <t>PINE JAM</t>
    <phoneticPr fontId="2"/>
  </si>
  <si>
    <t>稲垣好,市ノ瀬加那,佐倉綾音,和氣あず未,高橋花林,大森日雅,かかずゆみ</t>
    <phoneticPr fontId="2"/>
  </si>
  <si>
    <t>白川紺子</t>
    <phoneticPr fontId="2"/>
  </si>
  <si>
    <t>宮脇千鶴</t>
    <phoneticPr fontId="2"/>
  </si>
  <si>
    <t>大島里美</t>
    <phoneticPr fontId="2"/>
  </si>
  <si>
    <t>竹内進二</t>
    <phoneticPr fontId="2"/>
  </si>
  <si>
    <t>橘麻美</t>
    <phoneticPr fontId="2"/>
  </si>
  <si>
    <t>BN Pictures</t>
    <phoneticPr fontId="2"/>
  </si>
  <si>
    <t>水野朔,水中雅章,八代拓,高野麻里佳,島﨑信長,岡本信彦,平田真菜,上田麗奈</t>
    <phoneticPr fontId="2"/>
  </si>
  <si>
    <t>橿原まどか</t>
    <phoneticPr fontId="2"/>
  </si>
  <si>
    <t>星野真</t>
    <phoneticPr fontId="2"/>
  </si>
  <si>
    <t>清水恵</t>
    <phoneticPr fontId="2"/>
  </si>
  <si>
    <t>渡辺るりこ</t>
    <phoneticPr fontId="2"/>
  </si>
  <si>
    <t>スタジオフラッド,studioぴえろ</t>
    <phoneticPr fontId="2"/>
  </si>
  <si>
    <t>田中ちえ美,村上奈津実,佐倉綾音,潘めぐみ,芹澤優,広瀬裕也,上田燿司,金田朋子</t>
    <phoneticPr fontId="2"/>
  </si>
  <si>
    <t>DMM pictures,TROYCA</t>
    <phoneticPr fontId="2"/>
  </si>
  <si>
    <t>渡部周</t>
    <phoneticPr fontId="2"/>
  </si>
  <si>
    <t>高野水登</t>
    <phoneticPr fontId="2"/>
  </si>
  <si>
    <t>鈴木勇</t>
    <phoneticPr fontId="2"/>
  </si>
  <si>
    <t>TOMISIRO</t>
    <phoneticPr fontId="2"/>
  </si>
  <si>
    <t>逢坂良太,小西克幸,白石晴香,悠木碧,関根瞳,坂泰斗,八代拓,井上喜久子,田中完,進藤尚美,てらそままさき,間宮康弘,富田美憂,津田健次郎,高田憂希,前野智昭,松風雅也,麦人,森なな子</t>
    <phoneticPr fontId="2"/>
  </si>
  <si>
    <t>三浦建太郎</t>
  </si>
  <si>
    <t>窪岡俊之,佐野雄太</t>
    <phoneticPr fontId="2"/>
  </si>
  <si>
    <t>恩田尚之</t>
    <phoneticPr fontId="2"/>
  </si>
  <si>
    <t>STUDIO4℃</t>
    <phoneticPr fontId="2"/>
  </si>
  <si>
    <t>岩永洋昭,櫻井孝宏,行成とあ,梶裕貴,寿美菜子,藤原貴弘,松本ヨシロウ,矢尾一樹,ケンドーコバヤシ</t>
    <phoneticPr fontId="2"/>
  </si>
  <si>
    <t>放課後のプレアデス</t>
    <phoneticPr fontId="2"/>
  </si>
  <si>
    <t>GAINAX</t>
    <phoneticPr fontId="2"/>
  </si>
  <si>
    <t>佐伯昭志,浦畑達彦,森悠</t>
    <phoneticPr fontId="2"/>
  </si>
  <si>
    <t>大塚舞</t>
    <phoneticPr fontId="2"/>
  </si>
  <si>
    <t>浜口史郎</t>
    <phoneticPr fontId="2"/>
  </si>
  <si>
    <t>https://ja.wikipedia.org/wiki/%E6%94%BE%E8%AA%B2%E5%BE%8C%E3%81%AE%E3%83%97%E3%83%AC%E3%82%A2%E3%83%87%E3%82%B9#%E3%83%86%E3%83%AC%E3%83%93%E3%82%A2%E3%83%8B%E3%83%A1</t>
    <phoneticPr fontId="2"/>
  </si>
  <si>
    <t>高森奈津美,大橋歩夕,立野香菜子,牧野由依,藤田咲,堀江由衣,桑島法子</t>
    <phoneticPr fontId="2"/>
  </si>
  <si>
    <t>ほうかごのぷれあです</t>
    <phoneticPr fontId="2"/>
  </si>
  <si>
    <t>2</t>
    <phoneticPr fontId="2"/>
  </si>
  <si>
    <t>この美術部には問題がある!</t>
    <phoneticPr fontId="2"/>
  </si>
  <si>
    <t>このびじゅつぶにはもんだいがある</t>
    <phoneticPr fontId="2"/>
  </si>
  <si>
    <t>荒川稔久</t>
    <phoneticPr fontId="2"/>
  </si>
  <si>
    <t>吟</t>
    <phoneticPr fontId="2"/>
  </si>
  <si>
    <t>feel.</t>
    <phoneticPr fontId="2"/>
  </si>
  <si>
    <t>https://ja.wikipedia.org/wiki/%E3%81%93%E3%81%AE%E7%BE%8E%E8%A1%93%E9%83%A8%E3%81%AB%E3%81%AF%E5%95%8F%E9%A1%8C%E3%81%8C%E3%81%82%E3%82%8B!</t>
    <phoneticPr fontId="2"/>
  </si>
  <si>
    <t>小澤亜李,小林裕介,上坂すみれ,利根健太朗,東山奈央,水樹奈々</t>
    <phoneticPr fontId="2"/>
  </si>
  <si>
    <t>かげきしょうじょ!!</t>
    <phoneticPr fontId="2"/>
  </si>
  <si>
    <t>かげきしょうじょ</t>
    <phoneticPr fontId="2"/>
  </si>
  <si>
    <t>斉木久美子</t>
    <phoneticPr fontId="2"/>
  </si>
  <si>
    <t>森下直</t>
    <phoneticPr fontId="2"/>
  </si>
  <si>
    <t>岸田隆宏</t>
    <phoneticPr fontId="2"/>
  </si>
  <si>
    <t>斉藤恒芳</t>
    <phoneticPr fontId="2"/>
  </si>
  <si>
    <t>https://ja.wikipedia.org/wiki/%E3%81%8B%E3%81%92%E3%81%8D%E3%81%97%E3%82%87%E3%81%86%E3%81%98%E3%82%87!!</t>
    <phoneticPr fontId="2"/>
  </si>
  <si>
    <t>千本木彩花,花守ゆみり,上坂すみれ,大地葉,松田利冴,松田颯水,佐々木李子</t>
    <phoneticPr fontId="2"/>
  </si>
  <si>
    <t>PINE JAMはこれまで720のみ</t>
    <phoneticPr fontId="2"/>
  </si>
  <si>
    <t>https://ja.wikipedia.org/wiki/%E3%82%88%E3%81%B5%E3%81%8B%E3%81%97%E3%81%AE%E3%81%86%E3%81%9F_(%E6%BC%AB%E7%94%BB)</t>
    <phoneticPr fontId="2"/>
  </si>
  <si>
    <t>feel.</t>
    <phoneticPr fontId="2"/>
  </si>
  <si>
    <t>1,3~5,9~13話</t>
    <rPh sb="10" eb="11">
      <t>ワ</t>
    </rPh>
    <phoneticPr fontId="2"/>
  </si>
  <si>
    <t>Ergo Proxy</t>
    <phoneticPr fontId="2"/>
  </si>
  <si>
    <t>えるごぷらくしー</t>
    <phoneticPr fontId="2"/>
  </si>
  <si>
    <t>村瀬修功</t>
    <phoneticPr fontId="2"/>
  </si>
  <si>
    <t>https://ja.wikipedia.org/wiki/Ergo_Proxy</t>
    <phoneticPr fontId="2"/>
  </si>
  <si>
    <t>斉藤梨絵,遊佐浩二,矢島晶子,花田光,小林沙苗,水内清光,桑島法子</t>
    <phoneticPr fontId="2"/>
  </si>
  <si>
    <t>960x540</t>
    <phoneticPr fontId="2"/>
  </si>
  <si>
    <t>マングローブ</t>
    <phoneticPr fontId="2"/>
  </si>
  <si>
    <t>きみはかなた</t>
    <phoneticPr fontId="2"/>
  </si>
  <si>
    <t>君は彼方</t>
    <phoneticPr fontId="2"/>
  </si>
  <si>
    <t>https://ja.wikipedia.org/wiki/%E5%90%9B%E3%81%AF%E5%BD%BC%E6%96%B9</t>
    <phoneticPr fontId="2"/>
  </si>
  <si>
    <t>瀬名快伸</t>
  </si>
  <si>
    <t>瀬名快伸</t>
    <phoneticPr fontId="2"/>
  </si>
  <si>
    <t>阿部智之</t>
    <phoneticPr fontId="2"/>
  </si>
  <si>
    <t>斎木達彦</t>
    <phoneticPr fontId="2"/>
  </si>
  <si>
    <t>デジタルネットワークアニメーション</t>
    <phoneticPr fontId="2"/>
  </si>
  <si>
    <t>松本穂香,瀬戸利樹,土屋アンナ,早見沙織,山寺宏一,大谷育江,木本武宏</t>
    <phoneticPr fontId="2"/>
  </si>
  <si>
    <t>HELLO WORLD</t>
    <phoneticPr fontId="2"/>
  </si>
  <si>
    <t>はろーわーるど</t>
    <phoneticPr fontId="2"/>
  </si>
  <si>
    <t>野﨑まど</t>
    <phoneticPr fontId="2"/>
  </si>
  <si>
    <t>堀口悠紀子</t>
    <phoneticPr fontId="2"/>
  </si>
  <si>
    <t>グラフィニカ</t>
    <phoneticPr fontId="2"/>
  </si>
  <si>
    <t>2027Sound</t>
    <phoneticPr fontId="2"/>
  </si>
  <si>
    <t>https://ja.wikipedia.org/wiki/HELLO_WORLD_(%E3%82%A2%E3%83%8B%E3%83%A1%E6%98%A0%E7%94%BB)</t>
    <phoneticPr fontId="2"/>
  </si>
  <si>
    <t>北村匠海,松坂桃李,浜辺美波,福原遥,寿美菜子,釘宮理恵,子安武人</t>
    <phoneticPr fontId="2"/>
  </si>
  <si>
    <t>あした世界が終わるとしても</t>
    <phoneticPr fontId="2"/>
  </si>
  <si>
    <t>あしたせかいがおわるとしても</t>
    <phoneticPr fontId="2"/>
  </si>
  <si>
    <t>https://ja.wikipedia.org/wiki/%E3%81%82%E3%81%97%E3%81%9F%E4%B8%96%E7%95%8C%E3%81%8C%E7%B5%82%E3%82%8F%E3%82%8B%E3%81%A8%E3%81%97%E3%81%A6%E3%82%82</t>
  </si>
  <si>
    <t>クラフター</t>
    <phoneticPr fontId="2"/>
  </si>
  <si>
    <t>櫻木優平</t>
    <phoneticPr fontId="2"/>
  </si>
  <si>
    <t>カワイヒデヒロ</t>
    <phoneticPr fontId="2"/>
  </si>
  <si>
    <t>梶裕貴,内田真礼,中島ヨシキ,千本木彩花,悠木碧,水瀬いのり,古谷徹</t>
    <phoneticPr fontId="2"/>
  </si>
  <si>
    <t>AURA 〜魔竜院光牙最後の闘い〜</t>
    <phoneticPr fontId="2"/>
  </si>
  <si>
    <t>あうらまりゅういんこうがさいごのたたかい</t>
    <phoneticPr fontId="2"/>
  </si>
  <si>
    <t>田中ロミオ</t>
    <phoneticPr fontId="2"/>
  </si>
  <si>
    <t>岸誠二</t>
    <phoneticPr fontId="2"/>
  </si>
  <si>
    <t>熊谷純</t>
    <phoneticPr fontId="2"/>
  </si>
  <si>
    <t>AIC ASTA</t>
    <phoneticPr fontId="2"/>
  </si>
  <si>
    <t>https://ja.wikipedia.org/wiki/AURA_%E3%80%9C%E9%AD%94%E7%AB%9C%E9%99%A2%E5%85%89%E7%89%99%E6%9C%80%E5%BE%8C%E3%81%AE%E9%97%98%E3%81%84%E3%80%9C</t>
    <phoneticPr fontId="2"/>
  </si>
  <si>
    <t>島﨑信長,花澤香菜,水島大宙</t>
    <phoneticPr fontId="2"/>
  </si>
  <si>
    <t>東京マーブルチョコレート</t>
    <phoneticPr fontId="2"/>
  </si>
  <si>
    <t>とうきょうまーぶるちょこれーと</t>
    <phoneticPr fontId="2"/>
  </si>
  <si>
    <t>塩谷直義</t>
    <phoneticPr fontId="2"/>
  </si>
  <si>
    <t>尾崎将也</t>
    <phoneticPr fontId="2"/>
  </si>
  <si>
    <t>谷川史子</t>
    <phoneticPr fontId="2"/>
  </si>
  <si>
    <t>柳川剛</t>
    <phoneticPr fontId="2"/>
  </si>
  <si>
    <t>https://ja.wikipedia.org/wiki/%E6%9D%B1%E4%BA%AC%E3%83%9E%E3%83%BC%E3%83%96%E3%83%AB%E3%83%81%E3%83%A7%E3%82%B3%E3%83%AC%E3%83%BC%E3%83%88</t>
    <phoneticPr fontId="2"/>
  </si>
  <si>
    <t>水樹奈々,櫻井孝宏,岩田光央,井上麻里奈,中村悠一,SEAMO</t>
    <phoneticPr fontId="2"/>
  </si>
  <si>
    <t>https://ja.wikipedia.org/wiki/%E3%82%AF%E3%83%AA%E3%82%AA%E3%83%8D%E3%81%AE%E7%81%AF%E3%82%8A</t>
    <phoneticPr fontId="2"/>
  </si>
  <si>
    <t>drop,京風とまと</t>
    <phoneticPr fontId="2"/>
  </si>
  <si>
    <t>伊豆一彦</t>
    <phoneticPr fontId="2"/>
  </si>
  <si>
    <t>ナチュラルレイン</t>
    <phoneticPr fontId="2"/>
  </si>
  <si>
    <t>ナチュラルレイン,尾中たけし</t>
    <phoneticPr fontId="2"/>
  </si>
  <si>
    <t>石川プロ</t>
    <phoneticPr fontId="2"/>
  </si>
  <si>
    <t>クリオネの灯り</t>
    <phoneticPr fontId="2"/>
  </si>
  <si>
    <t>くりおねのあかり</t>
    <phoneticPr fontId="2"/>
  </si>
  <si>
    <t>松村沙友理,大平峻也,原奈津子</t>
    <phoneticPr fontId="2"/>
  </si>
  <si>
    <t>1440x612(1440x810)</t>
    <phoneticPr fontId="2"/>
  </si>
  <si>
    <t>~9話</t>
    <rPh sb="2" eb="3">
      <t>ワ</t>
    </rPh>
    <phoneticPr fontId="2"/>
  </si>
  <si>
    <t>桜Trick</t>
    <phoneticPr fontId="2"/>
  </si>
  <si>
    <t>さくらとりっく</t>
    <phoneticPr fontId="2"/>
  </si>
  <si>
    <t>タチ</t>
    <phoneticPr fontId="2"/>
  </si>
  <si>
    <t>石倉賢一</t>
    <phoneticPr fontId="2"/>
  </si>
  <si>
    <t>中西亮輔</t>
    <phoneticPr fontId="2"/>
  </si>
  <si>
    <t>スタジオディーン</t>
    <phoneticPr fontId="2"/>
  </si>
  <si>
    <t>1552x873</t>
    <phoneticPr fontId="2"/>
  </si>
  <si>
    <t>戸松遥,井口裕香,相坂優歌,五十嵐裕美,渕上舞,戸田めぐみ</t>
    <phoneticPr fontId="2"/>
  </si>
  <si>
    <t>89967</t>
    <phoneticPr fontId="2"/>
  </si>
  <si>
    <t>新海誠</t>
  </si>
  <si>
    <t>コミックス・ウェーブ</t>
  </si>
  <si>
    <t>https://ja.wikipedia.org/wiki/%E3%81%BB%E3%81%97%E3%81%AE%E3%81%93%E3%81%88</t>
  </si>
  <si>
    <t>篠原美香,新海誠</t>
  </si>
  <si>
    <t>~1話</t>
    <rPh sb="2" eb="3">
      <t>ワ</t>
    </rPh>
    <phoneticPr fontId="1"/>
  </si>
  <si>
    <t>https://ja.wikipedia.org/wiki/%E6%A1%9CTrick</t>
    <phoneticPr fontId="2"/>
  </si>
  <si>
    <t>さよなら絶望先生</t>
    <phoneticPr fontId="2"/>
  </si>
  <si>
    <t>さよならぜつぼうせんせい</t>
    <phoneticPr fontId="2"/>
  </si>
  <si>
    <t>https://ja.wikipedia.org/wiki/%E3%81%95%E3%82%88%E3%81%AA%E3%82%89%E7%B5%B6%E6%9C%9B%E5%85%88%E7%94%9F_(%E3%82%A2%E3%83%8B%E3%83%A1)</t>
    <phoneticPr fontId="2"/>
  </si>
  <si>
    <t>久米田康治</t>
    <phoneticPr fontId="2"/>
  </si>
  <si>
    <t>守岡英行</t>
    <phoneticPr fontId="2"/>
  </si>
  <si>
    <t>長谷川智樹</t>
    <phoneticPr fontId="2"/>
  </si>
  <si>
    <t>神谷浩史,野中藍,井上麻里奈,谷井あすか,真田アサミ,小林ゆう,沢城みゆき,後藤邑子,新谷良子,松来未祐松来未祐,斎藤千和</t>
    <phoneticPr fontId="2"/>
  </si>
  <si>
    <t>864x486</t>
    <phoneticPr fontId="2"/>
  </si>
  <si>
    <t>1</t>
    <phoneticPr fontId="2"/>
  </si>
  <si>
    <t>orange</t>
    <phoneticPr fontId="2"/>
  </si>
  <si>
    <t>おれんじ</t>
    <phoneticPr fontId="2"/>
  </si>
  <si>
    <t>高野苺</t>
    <phoneticPr fontId="2"/>
  </si>
  <si>
    <t>浜崎博嗣</t>
    <phoneticPr fontId="2"/>
  </si>
  <si>
    <t>柿原優子</t>
    <phoneticPr fontId="2"/>
  </si>
  <si>
    <t>結城信輝</t>
    <phoneticPr fontId="2"/>
  </si>
  <si>
    <t>堤博明</t>
    <phoneticPr fontId="2"/>
  </si>
  <si>
    <t>テレコム・アニメーションフィルム</t>
    <phoneticPr fontId="2"/>
  </si>
  <si>
    <t>https://ja.wikipedia.org/wiki/Orange_(%E9%AB%98%E9%87%8E%E8%8B%BA%E3%81%AE%E6%BC%AB%E7%94%BB)</t>
    <phoneticPr fontId="2"/>
  </si>
  <si>
    <t>柿原優子,中山奈緒美</t>
    <phoneticPr fontId="2"/>
  </si>
  <si>
    <t>花澤香菜,山下誠一郎,古川慎,高森奈津美,衣川里佳,興津和幸,佐倉綾音</t>
    <phoneticPr fontId="2"/>
  </si>
  <si>
    <t>うる星やつら</t>
    <phoneticPr fontId="2"/>
  </si>
  <si>
    <t>うるせいやつら</t>
    <phoneticPr fontId="2"/>
  </si>
  <si>
    <t>うる星やつら（2022年版）</t>
    <phoneticPr fontId="2"/>
  </si>
  <si>
    <t>高橋留美子</t>
    <phoneticPr fontId="2"/>
  </si>
  <si>
    <t>髙橋秀弥,木村泰大</t>
    <phoneticPr fontId="2"/>
  </si>
  <si>
    <t>浅野直之</t>
    <phoneticPr fontId="2"/>
  </si>
  <si>
    <t>横山克</t>
    <phoneticPr fontId="2"/>
  </si>
  <si>
    <t>https://ja.wikipedia.org/wiki/%E3%81%86%E3%82%8B%E6%98%9F%E3%82%84%E3%81%A4%E3%82%89_(%E3%82%A2%E3%83%8B%E3%83%A1)</t>
    <phoneticPr fontId="2"/>
  </si>
  <si>
    <t>神谷浩史,上坂すみれ,内田真礼,宮野真守,高木渉,沢城みゆき,花澤香菜,小西克幸,早見沙織,石上静香,水樹奈々</t>
    <phoneticPr fontId="2"/>
  </si>
  <si>
    <t>恋愛フロップス</t>
    <phoneticPr fontId="2"/>
  </si>
  <si>
    <t>れんあいふろっぷす</t>
    <phoneticPr fontId="2"/>
  </si>
  <si>
    <t>Love Flops Project</t>
    <phoneticPr fontId="2"/>
  </si>
  <si>
    <t>長山延好</t>
    <phoneticPr fontId="2"/>
  </si>
  <si>
    <t>安本了</t>
    <phoneticPr fontId="2"/>
  </si>
  <si>
    <t>植田和幸</t>
    <phoneticPr fontId="2"/>
  </si>
  <si>
    <t>パッショーネ</t>
    <phoneticPr fontId="2"/>
  </si>
  <si>
    <t>https://ja.wikipedia.org/wiki/%E6%81%8B%E6%84%9B%E3%83%95%E3%83%AD%E3%83%83%E3%83%97%E3%82%B9</t>
    <phoneticPr fontId="2"/>
  </si>
  <si>
    <t>逢坂良太,伊藤美来,竹達彩奈,高橋李依,金元寿子,高野麻里佳,福山潤,井澤詩織</t>
    <phoneticPr fontId="2"/>
  </si>
  <si>
    <t>劇場版 呪術廻戦 ０</t>
    <phoneticPr fontId="2"/>
  </si>
  <si>
    <t>芥見下々</t>
    <phoneticPr fontId="2"/>
  </si>
  <si>
    <t>朴性厚</t>
    <phoneticPr fontId="2"/>
  </si>
  <si>
    <t>平松禎史</t>
    <phoneticPr fontId="2"/>
  </si>
  <si>
    <t>堤博明,照井順政,桶狭間ありさ</t>
    <phoneticPr fontId="2"/>
  </si>
  <si>
    <t>https://ja.wikipedia.org/wiki/%E5%91%AA%E8%A1%93%E5%BB%BB%E6%88%A6_(%E3%82%A2%E3%83%8B%E3%83%A1)</t>
    <phoneticPr fontId="2"/>
  </si>
  <si>
    <t>緒方恵美,花澤香菜,小松未可子,内山昂輝,関智一,中村悠一,櫻井孝宏</t>
    <phoneticPr fontId="2"/>
  </si>
  <si>
    <t>アイの歌声を聴かせて</t>
    <phoneticPr fontId="2"/>
  </si>
  <si>
    <t>あいのうたごえをきかせて</t>
    <phoneticPr fontId="2"/>
  </si>
  <si>
    <t>吉浦康裕</t>
    <phoneticPr fontId="2"/>
  </si>
  <si>
    <t>吉浦康裕,大河内一楼</t>
  </si>
  <si>
    <t>高橋諒</t>
    <phoneticPr fontId="2"/>
  </si>
  <si>
    <t>土屋太鳳,福原遥,工藤阿須加,興津和幸,小松未可子,日野聡,大原さやか,浜田賢二,津田健次郎,咲妃みゆ,カズレーザー</t>
    <phoneticPr fontId="2"/>
  </si>
  <si>
    <t>https://ja.wikipedia.org/wiki/%E3%82%A2%E3%82%A4%E3%81%AE%E6%AD%8C%E5%A3%B0%E3%82%92%E8%81%B4%E3%81%8B%E3%81%9B%E3%81%A6</t>
    <phoneticPr fontId="2"/>
  </si>
  <si>
    <t>島村秀一</t>
    <phoneticPr fontId="2"/>
  </si>
  <si>
    <t>~3話</t>
    <rPh sb="2" eb="3">
      <t>ワ</t>
    </rPh>
    <phoneticPr fontId="1"/>
  </si>
  <si>
    <t>残響のテロル</t>
    <phoneticPr fontId="2"/>
  </si>
  <si>
    <t>ざんきょうのてろる</t>
    <phoneticPr fontId="2"/>
  </si>
  <si>
    <t>渡辺信一郎</t>
    <phoneticPr fontId="2"/>
  </si>
  <si>
    <t>矢野焦点,瀬古浩司,熊谷純,猪原健太</t>
    <phoneticPr fontId="2"/>
  </si>
  <si>
    <t>中澤一登</t>
    <phoneticPr fontId="2"/>
  </si>
  <si>
    <t>菅野よう子</t>
    <phoneticPr fontId="2"/>
  </si>
  <si>
    <t>https://ja.wikipedia.org/wiki/%E6%AE%8B%E9%9F%BF%E3%81%AE%E3%83%86%E3%83%AD%E3%83%AB</t>
    <phoneticPr fontId="2"/>
  </si>
  <si>
    <t>石川界人,斉藤壮馬,種﨑敦美,咲野俊介,手塚秀彰,潘めぐみ,高橋大輔,土師孝也</t>
    <phoneticPr fontId="2"/>
  </si>
  <si>
    <t>ニニンがシノブ伝</t>
    <phoneticPr fontId="2"/>
  </si>
  <si>
    <t>ににんがしのぶでん</t>
    <phoneticPr fontId="2"/>
  </si>
  <si>
    <t>古賀亮一</t>
    <phoneticPr fontId="2"/>
  </si>
  <si>
    <t>まついひとゆき</t>
    <phoneticPr fontId="2"/>
  </si>
  <si>
    <t>外崎春雄,金月龍之介</t>
    <phoneticPr fontId="2"/>
  </si>
  <si>
    <t>山本はるきち</t>
    <phoneticPr fontId="2"/>
  </si>
  <si>
    <t>柴田淳</t>
  </si>
  <si>
    <t>https://ja.wikipedia.org/wiki/%E3%83%8B%E3%83%8B%E3%83%B3%E3%81%8C%E3%82%B7%E3%83%8E%E3%83%96%E4%BC%9D</t>
    <phoneticPr fontId="2"/>
  </si>
  <si>
    <t>水樹奈々,若本規夫,川澄綾子,釘宮理恵,関智一,桐井大介,根谷美智子</t>
    <phoneticPr fontId="2"/>
  </si>
  <si>
    <t>1561x878</t>
    <phoneticPr fontId="2"/>
  </si>
  <si>
    <t>スタジオフラッドはこれまで878</t>
    <phoneticPr fontId="2"/>
  </si>
  <si>
    <t>1548x871</t>
    <phoneticPr fontId="2"/>
  </si>
  <si>
    <t>david production</t>
    <phoneticPr fontId="2"/>
  </si>
  <si>
    <t>~2章</t>
    <rPh sb="2" eb="3">
      <t>ショウ</t>
    </rPh>
    <phoneticPr fontId="2"/>
  </si>
  <si>
    <t>転生したら剣でした</t>
    <phoneticPr fontId="2"/>
  </si>
  <si>
    <t>てんせいしたらけんでした</t>
    <phoneticPr fontId="2"/>
  </si>
  <si>
    <t>棚架ユウ</t>
    <phoneticPr fontId="2"/>
  </si>
  <si>
    <t>石平信司</t>
    <phoneticPr fontId="2"/>
  </si>
  <si>
    <t>永野たかひろ</t>
    <phoneticPr fontId="2"/>
  </si>
  <si>
    <t>齋藤温子</t>
    <phoneticPr fontId="2"/>
  </si>
  <si>
    <t>高梨康治</t>
    <phoneticPr fontId="2"/>
  </si>
  <si>
    <t>C2C</t>
    <phoneticPr fontId="2"/>
  </si>
  <si>
    <t>https://ja.wikipedia.org/wiki/%E8%BB%A2%E7%94%9F%E3%81%97%E3%81%9F%E3%82%89%E5%89%A3%E3%81%A7%E3%81%97%E3%81%9F</t>
    <phoneticPr fontId="2"/>
  </si>
  <si>
    <t>三木眞一郎,加隈亜衣,小清水亜美</t>
    <phoneticPr fontId="2"/>
  </si>
  <si>
    <t>C2Cは過去720-&gt;810</t>
    <rPh sb="4" eb="6">
      <t>カコ</t>
    </rPh>
    <phoneticPr fontId="2"/>
  </si>
  <si>
    <t>月1200</t>
    <rPh sb="0" eb="1">
      <t>ゲツ</t>
    </rPh>
    <phoneticPr fontId="2"/>
  </si>
  <si>
    <t>すぷりがん</t>
  </si>
  <si>
    <t>スプリガン</t>
  </si>
  <si>
    <t>たかしげ宙、皆川亮二</t>
  </si>
  <si>
    <t>小林寛</t>
  </si>
  <si>
    <t>半田修平</t>
  </si>
  <si>
    <t>david production</t>
  </si>
  <si>
    <t>1600x900</t>
  </si>
  <si>
    <t>小林千晃,阿座上洋平,子安武人,浜田賢二,伊瀬茉莉也,村瀬歩,稲田徹</t>
  </si>
  <si>
    <t>https://ja.wikipedia.org/wiki/%E3%82%B9%E3%83%97%E3%83%AA%E3%82%AC%E3%83%B3_(%E6%BC%AB%E7%94%BB)</t>
  </si>
  <si>
    <t>スプリガン</t>
    <phoneticPr fontId="2"/>
  </si>
  <si>
    <t>バブル</t>
    <phoneticPr fontId="2"/>
  </si>
  <si>
    <t>ばぶる</t>
    <phoneticPr fontId="2"/>
  </si>
  <si>
    <t>荒木哲郎</t>
    <phoneticPr fontId="2"/>
  </si>
  <si>
    <t>虚淵玄,大樹連司,佐藤直子</t>
    <phoneticPr fontId="2"/>
  </si>
  <si>
    <t>門脇聡</t>
    <phoneticPr fontId="2"/>
  </si>
  <si>
    <t>澤野弘之</t>
    <phoneticPr fontId="2"/>
  </si>
  <si>
    <t>WIT STUDIO</t>
    <phoneticPr fontId="2"/>
  </si>
  <si>
    <t>https://ja.wikipedia.org/wiki/%E3%83%90%E3%83%96%E3%83%AB_(2022%E5%B9%B4%E3%81%AE%E6%98%A0%E7%94%BB)</t>
    <phoneticPr fontId="2"/>
  </si>
  <si>
    <t>志尊淳,りりあ。,宮野真守,梶裕貴,畠中祐,千本木彩花,井上麻里奈,三木眞一郎,広瀬アリス</t>
    <phoneticPr fontId="2"/>
  </si>
  <si>
    <t>雨を告げる漂流団地</t>
    <phoneticPr fontId="2"/>
  </si>
  <si>
    <t>あめをつげるひょうりゅうだんち</t>
    <phoneticPr fontId="2"/>
  </si>
  <si>
    <t>石田祐康</t>
    <phoneticPr fontId="2"/>
  </si>
  <si>
    <t>森ハヤシ,石田祐康,坂本美南香</t>
    <phoneticPr fontId="2"/>
  </si>
  <si>
    <t>https://ja.wikipedia.org/wiki/%E9%9B%A8%E3%82%92%E5%91%8A%E3%81%92%E3%82%8B%E6%BC%82%E6%B5%81%E5%9B%A3%E5%9C%B0</t>
    <phoneticPr fontId="2"/>
  </si>
  <si>
    <t>永江彰浩</t>
    <phoneticPr fontId="2"/>
  </si>
  <si>
    <t>阿部海太郎</t>
    <phoneticPr fontId="2"/>
  </si>
  <si>
    <t>田村睦心,瀬戸麻沙美,村瀬歩,山下大輝,小林由美子,水瀬いのり,花澤香菜</t>
    <phoneticPr fontId="2"/>
  </si>
  <si>
    <t>そらのおとしもの</t>
    <phoneticPr fontId="2"/>
  </si>
  <si>
    <t>水無月すう</t>
    <phoneticPr fontId="2"/>
  </si>
  <si>
    <t>斎藤久</t>
    <phoneticPr fontId="2"/>
  </si>
  <si>
    <t>渡邊義弘</t>
    <phoneticPr fontId="2"/>
  </si>
  <si>
    <t>岩崎元是</t>
    <phoneticPr fontId="2"/>
  </si>
  <si>
    <t>https://ja.wikipedia.org/wiki/%E3%81%9D%E3%82%89%E3%81%AE%E3%81%8A%E3%81%A8%E3%81%97%E3%82%82%E3%81%AE</t>
    <phoneticPr fontId="2"/>
  </si>
  <si>
    <t>保志総一朗,藤田咲,早見沙織,野水伊織,福原香織,美名,日笠陽子,鈴木達央,高垣彩陽,大亀あすか,三木眞一郎,豊崎愛生</t>
    <phoneticPr fontId="2"/>
  </si>
  <si>
    <t>1882x855(黒帯有1882x1058)</t>
    <rPh sb="9" eb="11">
      <t>クロオビ</t>
    </rPh>
    <rPh sb="11" eb="12">
      <t>アリ</t>
    </rPh>
    <phoneticPr fontId="2"/>
  </si>
  <si>
    <t>台風のノルダはHV900</t>
    <rPh sb="0" eb="2">
      <t>タイフウ</t>
    </rPh>
    <phoneticPr fontId="2"/>
  </si>
  <si>
    <t>灰羽連盟</t>
    <phoneticPr fontId="2"/>
  </si>
  <si>
    <t>はいばねれんめい</t>
    <phoneticPr fontId="2"/>
  </si>
  <si>
    <t>安倍吉俊</t>
    <phoneticPr fontId="2"/>
  </si>
  <si>
    <t>ところともかず</t>
    <phoneticPr fontId="2"/>
  </si>
  <si>
    <t>高田晃</t>
    <phoneticPr fontId="2"/>
  </si>
  <si>
    <t>大谷幸</t>
    <phoneticPr fontId="2"/>
  </si>
  <si>
    <t>RADIX</t>
    <phoneticPr fontId="2"/>
  </si>
  <si>
    <t>https://ja.wikipedia.org/wiki/%E7%81%B0%E7%BE%BD%E9%80%A3%E7%9B%9F</t>
    <phoneticPr fontId="2"/>
  </si>
  <si>
    <t>広橋涼,野田順子,矢島晶子,宮島依里,折笠富美子,村井かずさ,久川綾,比嘉久美子,浅野真澄,徳永愛</t>
    <phoneticPr fontId="2"/>
  </si>
  <si>
    <t>さよならの朝に約束の花をかざろう</t>
    <phoneticPr fontId="2"/>
  </si>
  <si>
    <t>https://ja.wikipedia.org/wiki/%E3%81%95%E3%82%88%E3%81%AA%E3%82%89%E3%81%AE%E6%9C%9D%E3%81%AB%E7%B4%84%E6%9D%9F%E3%81%AE%E8%8A%B1%E3%82%92%E3%81%8B%E3%81%96%E3%82%8D%E3%81%86</t>
    <phoneticPr fontId="2"/>
  </si>
  <si>
    <t>石見舞菜香,入野自由,茅野愛衣,梶裕貴,沢城みゆき,細谷佳正,宍戸准之助,佐藤利奈,日笠陽子,久野美咲,杉田智和,平田広明</t>
    <phoneticPr fontId="2"/>
  </si>
  <si>
    <t>石井百合子</t>
    <phoneticPr fontId="2"/>
  </si>
  <si>
    <t>ペット</t>
    <phoneticPr fontId="2"/>
  </si>
  <si>
    <t>ぺっと</t>
    <phoneticPr fontId="2"/>
  </si>
  <si>
    <t>pet</t>
    <phoneticPr fontId="2"/>
  </si>
  <si>
    <t>三宅乱丈</t>
    <phoneticPr fontId="2"/>
  </si>
  <si>
    <t>大森貴弘</t>
    <phoneticPr fontId="2"/>
  </si>
  <si>
    <t>村井さだゆき</t>
    <phoneticPr fontId="2"/>
  </si>
  <si>
    <t>村井さだゆき,川又り絵,安永豊</t>
    <phoneticPr fontId="2"/>
  </si>
  <si>
    <t>羽山淳一,工藤昌史</t>
    <phoneticPr fontId="2"/>
  </si>
  <si>
    <t>島秀行</t>
    <phoneticPr fontId="2"/>
  </si>
  <si>
    <t>ジェノスタジオ</t>
    <phoneticPr fontId="2"/>
  </si>
  <si>
    <t>https://ja.wikipedia.org/wiki/%E3%83%9A%E3%83%83%E3%83%88_(%E6%BC%AB%E7%94%BB)</t>
    <phoneticPr fontId="2"/>
  </si>
  <si>
    <t>植田圭輔,谷山紀章,小野友樹,加瀬康之,咲野俊介,飛田展男,遊佐浩二,M・A・O,劉セイラ,種﨑敦美</t>
    <phoneticPr fontId="2"/>
  </si>
  <si>
    <t>~2話</t>
    <phoneticPr fontId="2"/>
  </si>
  <si>
    <t>カラフル</t>
    <phoneticPr fontId="2"/>
  </si>
  <si>
    <t>からふる</t>
    <phoneticPr fontId="2"/>
  </si>
  <si>
    <t>原恵一</t>
    <phoneticPr fontId="2"/>
  </si>
  <si>
    <t>森絵都</t>
    <phoneticPr fontId="2"/>
  </si>
  <si>
    <t>丸尾みほ</t>
    <phoneticPr fontId="2"/>
  </si>
  <si>
    <t>冨澤風斗,宮崎あおい,南明奈,まいける,入江甚儀,中尾明慶,麻生久美子,高橋克実</t>
    <phoneticPr fontId="2"/>
  </si>
  <si>
    <t>https://ja.wikipedia.org/wiki/%E3%82%AB%E3%83%A9%E3%83%95%E3%83%AB_(2010%E5%B9%B4%E3%81%AE%E6%98%A0%E7%94%BB)</t>
    <phoneticPr fontId="2"/>
  </si>
  <si>
    <t>アセンション</t>
    <phoneticPr fontId="2"/>
  </si>
  <si>
    <t>山形厚史</t>
    <phoneticPr fontId="2"/>
  </si>
  <si>
    <t>わたしのトーチカ</t>
    <phoneticPr fontId="2"/>
  </si>
  <si>
    <t>わたしのとーちか</t>
    <phoneticPr fontId="2"/>
  </si>
  <si>
    <t>石舘波子</t>
    <phoneticPr fontId="2"/>
  </si>
  <si>
    <t>沢城みゆき,広橋涼,水沢史絵,田中沙耶,門倉英里子</t>
    <phoneticPr fontId="2"/>
  </si>
  <si>
    <t>伊藤友紀</t>
    <phoneticPr fontId="2"/>
  </si>
  <si>
    <t>Dawn</t>
    <phoneticPr fontId="2"/>
  </si>
  <si>
    <t>だうん</t>
    <phoneticPr fontId="2"/>
  </si>
  <si>
    <t>辻敬太</t>
    <phoneticPr fontId="2"/>
  </si>
  <si>
    <t>塩月彩矢,西村茉理子</t>
    <phoneticPr fontId="2"/>
  </si>
  <si>
    <t>serial experiments lain</t>
    <phoneticPr fontId="2"/>
  </si>
  <si>
    <t>しりあるえくすぺりめんつれいん</t>
    <phoneticPr fontId="2"/>
  </si>
  <si>
    <t>production 2nd.</t>
    <phoneticPr fontId="2"/>
  </si>
  <si>
    <t>中村隆太郎</t>
    <phoneticPr fontId="2"/>
  </si>
  <si>
    <t>小中千昭</t>
    <phoneticPr fontId="2"/>
  </si>
  <si>
    <t>仲井戸‘CHABO’麗市</t>
    <phoneticPr fontId="2"/>
  </si>
  <si>
    <t>トライアングルスタッフ</t>
    <phoneticPr fontId="2"/>
  </si>
  <si>
    <t>https://ja.wikipedia.org/wiki/Serial_experiments_lain</t>
    <phoneticPr fontId="2"/>
  </si>
  <si>
    <t>清水香里,大林隆之介,五十嵐麗,川澄綾子,浅田葉子,手塚ちはる,水野愛日,武藤寿美,藤間宇宙,中田譲治,山崎たくみ,速水奨</t>
    <phoneticPr fontId="2"/>
  </si>
  <si>
    <t>2</t>
    <phoneticPr fontId="2"/>
  </si>
  <si>
    <t>クロムクロ</t>
    <phoneticPr fontId="2"/>
  </si>
  <si>
    <t>くろむくろ</t>
    <phoneticPr fontId="2"/>
  </si>
  <si>
    <t>Snow Grouse</t>
    <phoneticPr fontId="2"/>
  </si>
  <si>
    <t>岡村天斎</t>
    <phoneticPr fontId="2"/>
  </si>
  <si>
    <t>檜垣亮</t>
    <phoneticPr fontId="2"/>
  </si>
  <si>
    <t>https://ja.wikipedia.org/wiki/%E3%82%AF%E3%83%AD%E3%83%A0%E3%82%AF%E3%83%AD</t>
  </si>
  <si>
    <t>阿座上洋平,M・A・O,上田麗奈,瀬戸麻沙美,石川界人,小林裕介,東條加那子,木村良平,豊崎愛生,</t>
    <phoneticPr fontId="2"/>
  </si>
  <si>
    <t>ID:INVADED イド：インヴェイデッド</t>
    <phoneticPr fontId="2"/>
  </si>
  <si>
    <t>いどいんヴぇいでっど</t>
    <phoneticPr fontId="2"/>
  </si>
  <si>
    <t>https://ja.wikipedia.org/wiki/ID%EF%BC%9AINVADED_%E3%82%A4%E3%83%89%EF%BC%9A%E3%82%A4%E3%83%B3%E3%83%B4%E3%82%A7%E3%82%A4%E3%83%87%E3%83%83%E3%83%89</t>
    <phoneticPr fontId="2"/>
  </si>
  <si>
    <t>The Detectives United</t>
    <phoneticPr fontId="2"/>
  </si>
  <si>
    <t>舞城王太郎</t>
    <phoneticPr fontId="2"/>
  </si>
  <si>
    <t>小玉有起,碇谷敦</t>
    <phoneticPr fontId="2"/>
  </si>
  <si>
    <t>梅堀淳,スワベック・コバレフスキ</t>
    <phoneticPr fontId="2"/>
  </si>
  <si>
    <t>NAZ</t>
    <phoneticPr fontId="2"/>
  </si>
  <si>
    <t>津田健次郎,M・A・O,竹内良太,佐倉綾音,宮本侑芽,村治学,細谷佳正</t>
    <phoneticPr fontId="2"/>
  </si>
  <si>
    <t>バースデー・ワンダーランド</t>
    <phoneticPr fontId="2"/>
  </si>
  <si>
    <t>ばーすでーわんだーらんど</t>
    <phoneticPr fontId="2"/>
  </si>
  <si>
    <t>柏葉幸子</t>
    <phoneticPr fontId="2"/>
  </si>
  <si>
    <t>松岡茉優,杏,麻生久美子,東山奈央,藤原啓治,矢島晶子,市村正親</t>
    <phoneticPr fontId="2"/>
  </si>
  <si>
    <t>SIGNAL.MD</t>
    <phoneticPr fontId="2"/>
  </si>
  <si>
    <t>https://ja.wikipedia.org/wiki/%E3%83%90%E3%83%BC%E3%82%B9%E3%83%87%E3%83%BC%E3%83%BB%E3%83%AF%E3%83%B3%E3%83%80%E3%83%BC%E3%83%A9%E3%83%B3%E3%83%89</t>
    <phoneticPr fontId="2"/>
  </si>
  <si>
    <t>イリヤ・クブシノブ</t>
    <phoneticPr fontId="2"/>
  </si>
  <si>
    <t>ゆるキャン△</t>
    <phoneticPr fontId="2"/>
  </si>
  <si>
    <t>映像研には手を出すな！</t>
    <phoneticPr fontId="2"/>
  </si>
  <si>
    <t>えいぞうけんにはてをだすな</t>
    <phoneticPr fontId="2"/>
  </si>
  <si>
    <t>大童澄瞳</t>
    <phoneticPr fontId="2"/>
  </si>
  <si>
    <t>オオルタイチ</t>
    <phoneticPr fontId="2"/>
  </si>
  <si>
    <t>サイエンスSARU</t>
    <phoneticPr fontId="2"/>
  </si>
  <si>
    <t>https://ja.wikipedia.org/wiki/%E6%98%A0%E5%83%8F%E7%A0%94%E3%81%AB%E3%81%AF%E6%89%8B%E3%82%92%E5%87%BA%E3%81%99%E3%81%AA!</t>
    <phoneticPr fontId="2"/>
  </si>
  <si>
    <t>1524x857</t>
    <phoneticPr fontId="2"/>
  </si>
  <si>
    <t>伊藤沙莉,田村睦心,松岡美里,井上和彦,花守ゆみり</t>
    <phoneticPr fontId="2"/>
  </si>
  <si>
    <t>~5話</t>
    <rPh sb="2" eb="3">
      <t>ワ</t>
    </rPh>
    <phoneticPr fontId="1"/>
  </si>
  <si>
    <t>かげのじつりょくしゃになりたくて</t>
  </si>
  <si>
    <t>陰の実力者になりたくて!</t>
  </si>
  <si>
    <t>逢沢大介</t>
  </si>
  <si>
    <t>中西和也</t>
  </si>
  <si>
    <t>加藤還一</t>
  </si>
  <si>
    <t>飯野まこと</t>
  </si>
  <si>
    <t>末廣健一郎</t>
  </si>
  <si>
    <t>Nexus</t>
  </si>
  <si>
    <t>山下誠一郎,花澤香菜,日笠陽子,日高里菜,白石晴香,会沢紗弥,瀬戸麻沙美,水瀬いのり,三森すずこ,ファイルーズあい,金元寿子,朝井彩加,近藤玲奈</t>
  </si>
  <si>
    <t>https://ja.wikipedia.org/wiki/%E9%99%B0%E3%81%AE%E5%AE%9F%E5%8A%9B%E8%80%85%E3%81%AB%E3%81%AA%E3%82%8A%E3%81%9F%E3%81%8F%E3%81%A6!</t>
  </si>
  <si>
    <t>すずめの戸締まり</t>
    <phoneticPr fontId="2"/>
  </si>
  <si>
    <t>すずめのとじまり</t>
    <phoneticPr fontId="2"/>
  </si>
  <si>
    <t>新海誠</t>
    <phoneticPr fontId="2"/>
  </si>
  <si>
    <t>田中将賀</t>
    <phoneticPr fontId="2"/>
  </si>
  <si>
    <t>RADWIMPS,陣内一真</t>
    <phoneticPr fontId="2"/>
  </si>
  <si>
    <t>コミックス・ウェーブ・フィルム</t>
    <phoneticPr fontId="2"/>
  </si>
  <si>
    <t>https://ja.wikipedia.org/wiki/%E3%81%99%E3%81%9A%E3%82%81%E3%81%AE%E6%88%B8%E7%B7%A0%E3%81%BE%E3%82%8A</t>
    <phoneticPr fontId="2"/>
  </si>
  <si>
    <t>原菜乃華,松村北斗,深津絵里,染谷将太,伊藤沙莉,花瀬琴音,花澤香菜,神木隆之介,松本白鸚</t>
    <phoneticPr fontId="2"/>
  </si>
  <si>
    <t>秒速5センチメートル</t>
    <phoneticPr fontId="2"/>
  </si>
  <si>
    <t>天門</t>
    <phoneticPr fontId="2"/>
  </si>
  <si>
    <t>KASHIWA Daisuke</t>
    <phoneticPr fontId="2"/>
  </si>
  <si>
    <t>RADWIMPS</t>
    <phoneticPr fontId="2"/>
  </si>
  <si>
    <t>TO-MAS SOUNDSIGHT,FLUORESCENT FOREST</t>
    <phoneticPr fontId="2"/>
  </si>
  <si>
    <t>1920x1080</t>
    <phoneticPr fontId="2"/>
  </si>
  <si>
    <t>~6話</t>
    <rPh sb="2" eb="3">
      <t>ワ</t>
    </rPh>
    <phoneticPr fontId="2"/>
  </si>
  <si>
    <t>ろまんてぃっくきらー</t>
  </si>
  <si>
    <t>ロマンティック・キラー</t>
  </si>
  <si>
    <t>百世渡</t>
  </si>
  <si>
    <t>市川量也</t>
  </si>
  <si>
    <t>大場小ゆり</t>
  </si>
  <si>
    <t>大場小ゆり,福田裕子</t>
  </si>
  <si>
    <t>松浦有紗</t>
  </si>
  <si>
    <t>川﨑龍,狐野智之</t>
  </si>
  <si>
    <t>ドメリカ</t>
  </si>
  <si>
    <t>高橋李依,小松未可子,梅原裕一郎,梶原岳人,花江夏樹,石見舞菜香</t>
  </si>
  <si>
    <t>https://ja.wikipedia.org/wiki/%E3%83%AD%E3%83%9E%E3%83%B3%E3%83%86%E3%82%A3%E3%83%83%E3%82%AF%E3%83%BB%E3%82%AD%E3%83%A9%E3%83%BC</t>
  </si>
  <si>
    <t>ロマンティック・キラー</t>
    <phoneticPr fontId="2"/>
  </si>
  <si>
    <t>この素晴らしい世界に祝福を！2</t>
    <phoneticPr fontId="2"/>
  </si>
  <si>
    <t>この素晴らしい世界に祝福を！</t>
    <phoneticPr fontId="2"/>
  </si>
  <si>
    <t>映画 この素晴らしい世界に祝福を！紅伝説</t>
    <phoneticPr fontId="2"/>
  </si>
  <si>
    <t>暁なつめ</t>
    <phoneticPr fontId="2"/>
  </si>
  <si>
    <t>金崎貴臣</t>
    <phoneticPr fontId="2"/>
  </si>
  <si>
    <t>上江洲誠</t>
    <phoneticPr fontId="2"/>
  </si>
  <si>
    <t>-</t>
    <phoneticPr fontId="2"/>
  </si>
  <si>
    <t>菊田幸一</t>
    <phoneticPr fontId="2"/>
  </si>
  <si>
    <t>甲田雅人</t>
    <phoneticPr fontId="2"/>
  </si>
  <si>
    <t>スタジオディーン</t>
    <phoneticPr fontId="2"/>
  </si>
  <si>
    <t>1552x873</t>
    <phoneticPr fontId="2"/>
  </si>
  <si>
    <t>https://ja.wikipedia.org/wiki/%E3%81%93%E3%81%AE%E7%B4%A0%E6%99%B4%E3%82%89%E3%81%97%E3%81%84%E4%B8%96%E7%95%8C%E3%81%AB%E7%A5%9D%E7%A6%8F%E3%82%92!_(%E3%82%A2%E3%83%8B%E3%83%A1)#%E3%83%86%E3%83%AC%E3%83%93%E3%82%A2%E3%83%8B%E3%83%A1%E3%83%BBOVA</t>
    <phoneticPr fontId="2"/>
  </si>
  <si>
    <t>福島潤,雨宮天,高橋李依,茅野愛衣,原紗友里,稲田徹,諏訪彩花</t>
    <phoneticPr fontId="2"/>
  </si>
  <si>
    <t>https://ja.wikipedia.org/wiki/%E6%98%A0%E7%94%BB_%E3%81%93%E3%81%AE%E7%B4%A0%E6%99%B4%E3%82%89%E3%81%97%E3%81%84%E4%B8%96%E7%95%8C%E3%81%AB%E7%A5%9D%E7%A6%8F%E3%82%92!%E7%B4%85%E4%BC%9D%E8%AA%AC</t>
    <phoneticPr fontId="2"/>
  </si>
  <si>
    <t>福島潤,雨宮天,高橋李依,茅野愛衣,豊崎愛生,堀江由衣,西田雅一,長縄まりあ,能登麻美子,高橋広樹,渡辺明乃</t>
    <phoneticPr fontId="2"/>
  </si>
  <si>
    <t>https://ja.wikipedia.org/wiki/%E5%8F%AF%E6%84%9B%E3%81%91%E3%82%8C%E3%81%B0%E5%A4%89%E6%85%8B%E3%81%A7%E3%82%82%E5%A5%BD%E3%81%8D%E3%81%AB%E3%81%AA%E3%81%A3%E3%81%A6%E3%81%8F%E3%82%8C%E3%81%BE%E3%81%99%E3%81%8B%3F</t>
    <phoneticPr fontId="2"/>
  </si>
  <si>
    <t>かわいければへんたいでもすきになってくれますか</t>
    <phoneticPr fontId="2"/>
  </si>
  <si>
    <t>可愛ければ変態でも好きになってくれますか？</t>
    <phoneticPr fontId="2"/>
  </si>
  <si>
    <t>全10話,OVA</t>
    <rPh sb="0" eb="1">
      <t>ゼン</t>
    </rPh>
    <rPh sb="3" eb="4">
      <t>ワ</t>
    </rPh>
    <phoneticPr fontId="2"/>
  </si>
  <si>
    <t>花間燈</t>
    <phoneticPr fontId="2"/>
  </si>
  <si>
    <t>いまざきいつき</t>
    <phoneticPr fontId="2"/>
  </si>
  <si>
    <t>山下憲一</t>
    <phoneticPr fontId="2"/>
  </si>
  <si>
    <t>伊藤陽祐</t>
    <phoneticPr fontId="2"/>
  </si>
  <si>
    <t>酒井陽一</t>
    <phoneticPr fontId="2"/>
  </si>
  <si>
    <t>ギークトイズ</t>
    <phoneticPr fontId="2"/>
  </si>
  <si>
    <t>1477x831</t>
    <phoneticPr fontId="2"/>
  </si>
  <si>
    <t>下野紘,竹達彩奈,日高里菜,本渡楓,野水伊織,大橋彩香,春野杏,河本啓佑,三森すずこ</t>
    <phoneticPr fontId="2"/>
  </si>
  <si>
    <t>古賀葵,関根明良,大地葉,影山灯,古木のぞみ,菅生隆之,沢城みゆき,土師孝也,飯田友子,後藤哲夫</t>
    <rPh sb="0" eb="2">
      <t>コガ</t>
    </rPh>
    <rPh sb="2" eb="3">
      <t>アオイ</t>
    </rPh>
    <phoneticPr fontId="2"/>
  </si>
  <si>
    <t>音楽少女</t>
    <phoneticPr fontId="2"/>
  </si>
  <si>
    <t>おんがくしょうじょ</t>
    <phoneticPr fontId="2"/>
  </si>
  <si>
    <t>スタジオディーン,キングレコード</t>
    <phoneticPr fontId="2"/>
  </si>
  <si>
    <t>西本由紀夫</t>
    <phoneticPr fontId="2"/>
  </si>
  <si>
    <t>赤尾でこ,山田靖智,笹野恵</t>
    <phoneticPr fontId="2"/>
  </si>
  <si>
    <t>さんた茉莉,小松桃花</t>
    <phoneticPr fontId="2"/>
  </si>
  <si>
    <t>小野貴光,玉木千尋</t>
    <phoneticPr fontId="2"/>
  </si>
  <si>
    <t>https://ja.wikipedia.org/wiki/%E9%9F%B3%E6%A5%BD%E5%B0%91%E5%A5%B3</t>
    <phoneticPr fontId="2"/>
  </si>
  <si>
    <t>沼倉愛美,瀬戸麻沙美,渕上舞,高橋花林,岡咲美保,大野柚布子,島袋美由利,江口菜子,Lynn,小倉唯,上坂すみれ</t>
    <phoneticPr fontId="2"/>
  </si>
  <si>
    <t>2</t>
    <phoneticPr fontId="2"/>
  </si>
  <si>
    <t>2</t>
    <phoneticPr fontId="2"/>
  </si>
  <si>
    <t>漁港の肉子ちゃん</t>
    <phoneticPr fontId="2"/>
  </si>
  <si>
    <t>ぎょこうのにくこちゃん</t>
    <phoneticPr fontId="2"/>
  </si>
  <si>
    <t>西加奈子</t>
    <phoneticPr fontId="2"/>
  </si>
  <si>
    <t>村松崇継</t>
    <phoneticPr fontId="2"/>
  </si>
  <si>
    <t>https://ja.wikipedia.org/wiki/%E6%BC%81%E6%B8%AF%E3%81%AE%E8%82%89%E5%AD%90%E3%81%A1%E3%82%83%E3%82%93</t>
    <phoneticPr fontId="2"/>
  </si>
  <si>
    <t>大竹しのぶ,Cocomi,花江夏樹,中村育二,石井いづみ,山西惇,八十田勇一,下野紘,マツコ・デラックス,吉岡里帆</t>
    <phoneticPr fontId="2"/>
  </si>
  <si>
    <t>大魔法峠</t>
    <phoneticPr fontId="2"/>
  </si>
  <si>
    <t>だいまほうとうげ</t>
    <phoneticPr fontId="2"/>
  </si>
  <si>
    <t>大和田秀樹</t>
    <phoneticPr fontId="2"/>
  </si>
  <si>
    <t>水島努</t>
    <phoneticPr fontId="2"/>
  </si>
  <si>
    <t>磯野智</t>
    <phoneticPr fontId="2"/>
  </si>
  <si>
    <t>高木隆次</t>
    <phoneticPr fontId="2"/>
  </si>
  <si>
    <t>スタジオバルセロナ</t>
    <phoneticPr fontId="2"/>
  </si>
  <si>
    <t>https://ja.wikipedia.org/wiki/%E5%A4%A7%E9%AD%94%E6%B3%95%E5%B3%A0</t>
    <phoneticPr fontId="2"/>
  </si>
  <si>
    <t>佐藤利奈,川澄綾子,下屋則子,斎藤千和,中田譲治,齋藤彩夏,花澤香菜,小山茉美,飛田展男,能登麻美子</t>
    <phoneticPr fontId="2"/>
  </si>
  <si>
    <t>後のディオメディア</t>
    <rPh sb="0" eb="1">
      <t>ノチ</t>
    </rPh>
    <phoneticPr fontId="2"/>
  </si>
  <si>
    <t>処刑少女の生きる道</t>
    <phoneticPr fontId="2"/>
  </si>
  <si>
    <t>しょけいしょうじょのばーじんろーど</t>
    <phoneticPr fontId="2"/>
  </si>
  <si>
    <t>佐藤真登</t>
    <phoneticPr fontId="2"/>
  </si>
  <si>
    <t>川崎芳樹</t>
    <phoneticPr fontId="2"/>
  </si>
  <si>
    <t>ヤスカワショウゴ</t>
    <phoneticPr fontId="2"/>
  </si>
  <si>
    <t>玉置敬子</t>
    <phoneticPr fontId="2"/>
  </si>
  <si>
    <t>https://ja.wikipedia.org/wiki/%E5%87%A6%E5%88%91%E5%B0%91%E5%A5%B3%E3%81%AE%E7%94%9F%E3%81%8D%E3%82%8B%E9%81%93</t>
    <phoneticPr fontId="2"/>
  </si>
  <si>
    <t>佐伯伊織,佳原萌枝,金元寿子,M・A・O,石見舞菜香,春野杏,甲斐田裕子,久保田民絵,渡辺明乃,内田雄馬</t>
    <phoneticPr fontId="2"/>
  </si>
  <si>
    <t>ブラック★ロックシューター</t>
    <phoneticPr fontId="2"/>
  </si>
  <si>
    <t>ぶらっくろっくしゅーたー</t>
    <phoneticPr fontId="2"/>
  </si>
  <si>
    <t>B★RS Project</t>
    <phoneticPr fontId="2"/>
  </si>
  <si>
    <t>吉岡忍</t>
    <phoneticPr fontId="2"/>
  </si>
  <si>
    <t>芳垣祐介</t>
    <phoneticPr fontId="2"/>
  </si>
  <si>
    <t>森英治</t>
    <phoneticPr fontId="2"/>
  </si>
  <si>
    <t>Ordet,サンジゲン</t>
    <phoneticPr fontId="2"/>
  </si>
  <si>
    <t>https://ja.wikipedia.org/wiki/%E3%83%96%E3%83%A9%E3%83%83%E3%82%AF%E2%98%85%E3%83%AD%E3%83%83%E3%82%AF%E3%82%B7%E3%83%A5%E3%83%BC%E3%82%BF%E3%83%BC#%E3%82%A2%E3%83%8B%E3%83%A1%E3%80%8E%E3%83%96%E3%83%A9%E3%83%83%E3%82%AF%E2%98%85%E3%83%AD%E3%83%83%E3%82%AF%E3%82%B7%E3%83%A5%E3%83%BC%E3%82%BF%E3%83%BC%E3%80%8F</t>
    <phoneticPr fontId="2"/>
  </si>
  <si>
    <t>花澤香菜,沢城みゆき,阿澄佳奈,能登麻美子,喜多村英梨,沼倉愛美,久野美咲,松岡禎丞</t>
    <phoneticPr fontId="2"/>
  </si>
  <si>
    <t>楽園追放 -Expelled from Paradise-</t>
    <phoneticPr fontId="2"/>
  </si>
  <si>
    <t>らくえんついほう</t>
    <phoneticPr fontId="2"/>
  </si>
  <si>
    <t>ニトロプラス</t>
    <phoneticPr fontId="2"/>
  </si>
  <si>
    <t>水島精二</t>
    <phoneticPr fontId="2"/>
  </si>
  <si>
    <t>NARASAKI</t>
    <phoneticPr fontId="2"/>
  </si>
  <si>
    <t>https://ja.wikipedia.org/wiki/%E6%A5%BD%E5%9C%92%E8%BF%BD%E6%94%BE_-Expelled_from_Paradise-</t>
    <phoneticPr fontId="2"/>
  </si>
  <si>
    <t>釘宮理恵,三木眞一郎,神谷浩史,林原めぐみ,高山みなみ,三石琴乃,稲葉実,江川央生,上村典子,古谷徹</t>
    <phoneticPr fontId="2"/>
  </si>
  <si>
    <t>齋藤将嗣</t>
    <phoneticPr fontId="2"/>
  </si>
  <si>
    <t>76756</t>
    <phoneticPr fontId="2"/>
  </si>
  <si>
    <t>薔薇王の葬列</t>
    <phoneticPr fontId="2"/>
  </si>
  <si>
    <t>ばらおうのそうれつ</t>
    <phoneticPr fontId="2"/>
  </si>
  <si>
    <t>菅野文</t>
    <phoneticPr fontId="2"/>
  </si>
  <si>
    <t>鈴木健太郎</t>
    <phoneticPr fontId="2"/>
  </si>
  <si>
    <t>内田裕基</t>
    <phoneticPr fontId="2"/>
  </si>
  <si>
    <t>橋詰力</t>
    <phoneticPr fontId="2"/>
  </si>
  <si>
    <t>https://ja.wikipedia.org/wiki/%E8%96%94%E8%96%87%E7%8E%8B%E3%81%AE%E8%91%AC%E5%88%97</t>
    <phoneticPr fontId="2"/>
  </si>
  <si>
    <t>斎賀みつき,鳥海浩輔,内匠靖明,速水奨,久川綾,伊藤静,日野聡,三上哲,鈴代紗弓,緑川光</t>
    <phoneticPr fontId="2"/>
  </si>
  <si>
    <t>淫らな青ちゃんは勉強ができない</t>
    <phoneticPr fontId="2"/>
  </si>
  <si>
    <t>みだらなあおちゃんはべんきょうができない</t>
    <phoneticPr fontId="2"/>
  </si>
  <si>
    <t>みだらな青ちゃんは勉強ができない</t>
    <phoneticPr fontId="2"/>
  </si>
  <si>
    <t>カワハラ恋</t>
    <phoneticPr fontId="2"/>
  </si>
  <si>
    <t>井上圭介</t>
    <phoneticPr fontId="2"/>
  </si>
  <si>
    <t>大島美和</t>
    <phoneticPr fontId="2"/>
  </si>
  <si>
    <t>SILVER LINK.</t>
    <phoneticPr fontId="2"/>
  </si>
  <si>
    <t>https://ja.wikipedia.org/wiki/%E6%B7%AB%E3%82%89%E3%81%AA%E9%9D%92%E3%81%A1%E3%82%83%E3%82%93%E3%81%AF%E5%8B%89%E5%BC%B7%E3%81%8C%E3%81%A7%E3%81%8D%E3%81%AA%E3%81%84</t>
    <phoneticPr fontId="2"/>
  </si>
  <si>
    <t>和氣あず未,寺島惇太,津田健次郎,木村珠莉,近藤隆,白井悠介,深町寿成</t>
    <phoneticPr fontId="2"/>
  </si>
  <si>
    <t>~4話</t>
    <rPh sb="2" eb="3">
      <t>ワ</t>
    </rPh>
    <phoneticPr fontId="2"/>
  </si>
  <si>
    <t>グレイプニル</t>
    <phoneticPr fontId="2"/>
  </si>
  <si>
    <t>ぐれいぷにる</t>
    <phoneticPr fontId="2"/>
  </si>
  <si>
    <t>武田すん</t>
    <phoneticPr fontId="2"/>
  </si>
  <si>
    <t>猪爪慎一</t>
    <phoneticPr fontId="2"/>
  </si>
  <si>
    <t>https://ja.wikipedia.org/wiki/%E3%82%B0%E3%83%AC%E3%82%A4%E3%83%97%E3%83%8B%E3%83%AB_(%E6%BC%AB%E7%94%BB)</t>
    <phoneticPr fontId="2"/>
  </si>
  <si>
    <t>花江夏樹,東山奈央,花澤香菜,櫻井孝宏,伊藤美来,石上静香,安元洋貴,伊藤静,市ノ瀬加那,千葉翔也,寺島拓篤,山本和臣,金元寿子</t>
    <phoneticPr fontId="2"/>
  </si>
  <si>
    <t>全12話,OVAx2</t>
    <rPh sb="0" eb="1">
      <t>ゼン</t>
    </rPh>
    <rPh sb="3" eb="4">
      <t>ワ</t>
    </rPh>
    <phoneticPr fontId="1"/>
  </si>
  <si>
    <t>まじっく快斗</t>
    <phoneticPr fontId="2"/>
  </si>
  <si>
    <t>まじっく快斗</t>
    <phoneticPr fontId="2"/>
  </si>
  <si>
    <t>2</t>
    <phoneticPr fontId="2"/>
  </si>
  <si>
    <t>2+</t>
    <phoneticPr fontId="2"/>
  </si>
  <si>
    <t>舞-HiME</t>
    <phoneticPr fontId="2"/>
  </si>
  <si>
    <t>まいひめ</t>
    <phoneticPr fontId="2"/>
  </si>
  <si>
    <t>矢立肇</t>
    <phoneticPr fontId="2"/>
  </si>
  <si>
    <t>小原正和</t>
    <phoneticPr fontId="2"/>
  </si>
  <si>
    <t>吉野弘幸</t>
    <phoneticPr fontId="2"/>
  </si>
  <si>
    <t>吉野弘幸,木村暢</t>
    <phoneticPr fontId="2"/>
  </si>
  <si>
    <t>久行宏和</t>
    <phoneticPr fontId="2"/>
  </si>
  <si>
    <t>サンライズ</t>
    <phoneticPr fontId="2"/>
  </si>
  <si>
    <t>https://ja.wikipedia.org/wiki/%E8%88%9E-HiME</t>
    <phoneticPr fontId="2"/>
  </si>
  <si>
    <t>648x486</t>
    <phoneticPr fontId="2"/>
  </si>
  <si>
    <t>中原麻衣,千葉紗子,関俊彦,関智一,斎賀みつき,進藤尚美,柚木涼香,浅井清己,岩男潤子,新谷良子,能登麻美子,清水愛,南里侑香,野川さくら,小林沙苗,高橋裕吾,石田彰,宮村優子,ゆかな,木村亜希子,田村ゆかり,井上喜久子</t>
    <phoneticPr fontId="2"/>
  </si>
  <si>
    <t>流石景</t>
    <phoneticPr fontId="2"/>
  </si>
  <si>
    <t>井畑翔太</t>
    <phoneticPr fontId="2"/>
  </si>
  <si>
    <t>髙橋龍也</t>
    <phoneticPr fontId="2"/>
  </si>
  <si>
    <t>井出直美</t>
    <phoneticPr fontId="2"/>
  </si>
  <si>
    <t>甲田雅人</t>
  </si>
  <si>
    <t>ディオメディア</t>
    <phoneticPr fontId="2"/>
  </si>
  <si>
    <t>https://ja.wikipedia.org/wiki/%E3%83%89%E3%83%A1%E3%82%B9%E3%83%86%E3%82%A3%E3%83%83%E3%82%AF%E3%81%AA%E5%BD%BC%E5%A5%B3</t>
    <phoneticPr fontId="2"/>
  </si>
  <si>
    <t>ドメスティックな彼女</t>
    <phoneticPr fontId="2"/>
  </si>
  <si>
    <t>どめすてぃっくなかのじょ</t>
    <phoneticPr fontId="2"/>
  </si>
  <si>
    <t>八代拓,内田真礼,日笠陽子,飛田展男,日野由利加,佳村はるか,小原好美,畠中祐,緑川光</t>
    <phoneticPr fontId="2"/>
  </si>
  <si>
    <t>魔法少女育成計画</t>
    <phoneticPr fontId="2"/>
  </si>
  <si>
    <t>まほうしょうじょいくせいけいかく</t>
    <phoneticPr fontId="2"/>
  </si>
  <si>
    <t>遠藤浅蜊</t>
    <phoneticPr fontId="2"/>
  </si>
  <si>
    <t>吉岡たかを</t>
    <phoneticPr fontId="2"/>
  </si>
  <si>
    <t>愛敬由紀子</t>
    <phoneticPr fontId="2"/>
  </si>
  <si>
    <t>伊賀拓郎</t>
    <phoneticPr fontId="2"/>
  </si>
  <si>
    <t>https://ja.wikipedia.org/wiki/%E9%AD%94%E6%B3%95%E5%B0%91%E5%A5%B3%E8%82%B2%E6%88%90%E8%A8%88%E7%94%BB</t>
  </si>
  <si>
    <t>東山奈央,沼倉愛美,後藤沙緒里,種田梨沙,井上喜久子,日笠陽子,西明日香,花守ゆみり,内山夕実,日高里菜,佐倉綾音,水瀬いのり,緒方恵美,松田颯水,松田利冴,小林ゆう,早見沙織,新井里美,間宮くるみ</t>
    <phoneticPr fontId="2"/>
  </si>
  <si>
    <t>黒塚 KUROZUKA</t>
    <phoneticPr fontId="2"/>
  </si>
  <si>
    <t>くろづか</t>
    <phoneticPr fontId="2"/>
  </si>
  <si>
    <t>夢枕獏</t>
    <phoneticPr fontId="2"/>
  </si>
  <si>
    <t>藤岡美暢,白土勉,荒木哲郎</t>
    <phoneticPr fontId="2"/>
  </si>
  <si>
    <t>藤岡美暢,白土勉,梶研吾,森川治</t>
    <phoneticPr fontId="2"/>
  </si>
  <si>
    <t>筱雅律</t>
    <phoneticPr fontId="2"/>
  </si>
  <si>
    <t>吉田潔</t>
    <phoneticPr fontId="2"/>
  </si>
  <si>
    <t>https://ja.wikipedia.org/wiki/%E9%BB%92%E5%A1%9A_KUROZUKA</t>
    <phoneticPr fontId="2"/>
  </si>
  <si>
    <t>宮野真守,朴璐美,中田譲治,桑島法子,三木眞一郎,銀河万丈,山像かおり,井上和彦,魚建,藤田淑子,藤原啓治,入野自由,大川透</t>
    <phoneticPr fontId="2"/>
  </si>
  <si>
    <t>下ネタという概念が存在しない退屈な世界</t>
    <phoneticPr fontId="2"/>
  </si>
  <si>
    <t>しもねたというがいねんがそんざいしないたいくつなせかい</t>
    <phoneticPr fontId="2"/>
  </si>
  <si>
    <t>赤城大空</t>
    <phoneticPr fontId="2"/>
  </si>
  <si>
    <t>鈴木洋平</t>
    <phoneticPr fontId="2"/>
  </si>
  <si>
    <t>横谷昌宏,赤城大空</t>
    <phoneticPr fontId="2"/>
  </si>
  <si>
    <t>藤井昌宏</t>
    <phoneticPr fontId="2"/>
  </si>
  <si>
    <t>https://ja.wikipedia.org/wiki/%E4%B8%8B%E3%83%8D%E3%82%BF%E3%81%A8%E3%81%84%E3%81%86%E6%A6%82%E5%BF%B5%E3%81%8C%E5%AD%98%E5%9C%A8%E3%81%97%E3%81%AA%E3%81%84%E9%80%80%E5%B1%88%E3%81%AA%E4%B8%96%E7%95%8C</t>
    <phoneticPr fontId="2"/>
  </si>
  <si>
    <t>1632x918</t>
    <phoneticPr fontId="2"/>
  </si>
  <si>
    <t>小林裕介,石上静香,松来未祐,新井里美,後藤沙緒里,三宅健太,堀江由衣,清川元夢,小倉唯,斧アツシ,成田剣,大原さやか,飯島肇,上坂すみれ,川田紳司</t>
    <phoneticPr fontId="2"/>
  </si>
  <si>
    <t>消滅都市</t>
    <phoneticPr fontId="2"/>
  </si>
  <si>
    <t>しょうめつとし</t>
    <phoneticPr fontId="2"/>
  </si>
  <si>
    <t>『消滅都市』 (WFS)</t>
    <phoneticPr fontId="2"/>
  </si>
  <si>
    <t>宮繁之</t>
    <phoneticPr fontId="2"/>
  </si>
  <si>
    <t>入江信吾</t>
    <phoneticPr fontId="2"/>
  </si>
  <si>
    <t>下谷智之</t>
    <phoneticPr fontId="2"/>
  </si>
  <si>
    <t>https://ja.wikipedia.org/wiki/%E6%B6%88%E6%BB%85%E9%83%BD%E5%B8%82</t>
    <phoneticPr fontId="2"/>
  </si>
  <si>
    <t>花澤香菜,杉田智和,西村太佑,中恵光城,新垣樽助,福田賢二,朝井彩加,入野自由,今井麻美,高橋英則,中村悠一,佐倉綾音,津田健次郎</t>
    <phoneticPr fontId="2"/>
  </si>
  <si>
    <t>2</t>
    <phoneticPr fontId="2"/>
  </si>
  <si>
    <t>鹿の王 ユナと約束の旅</t>
    <phoneticPr fontId="2"/>
  </si>
  <si>
    <t>月が導く異世界道中</t>
    <phoneticPr fontId="2"/>
  </si>
  <si>
    <t>DEEMO サクラノオト -あなたの奏でた音が、今も響く-</t>
    <phoneticPr fontId="2"/>
  </si>
  <si>
    <t>HUMAN LOST 人間失格</t>
    <phoneticPr fontId="2"/>
  </si>
  <si>
    <t>ぼくらの7日間戦争</t>
    <phoneticPr fontId="2"/>
  </si>
  <si>
    <t>羅小黒戦記 ぼくが選ぶ未来</t>
    <phoneticPr fontId="2"/>
  </si>
  <si>
    <t>判定</t>
    <rPh sb="0" eb="2">
      <t>ハンテイ</t>
    </rPh>
    <phoneticPr fontId="2"/>
  </si>
  <si>
    <t>ハヤテのごとく!</t>
    <phoneticPr fontId="2"/>
  </si>
  <si>
    <t>はやてのごとく</t>
    <phoneticPr fontId="2"/>
  </si>
  <si>
    <t>畑健二郎</t>
    <phoneticPr fontId="2"/>
  </si>
  <si>
    <t>川口敬一郎</t>
    <phoneticPr fontId="2"/>
  </si>
  <si>
    <t>猪爪慎一,武上純希</t>
    <phoneticPr fontId="2"/>
  </si>
  <si>
    <t>堀内修,小丸敏之</t>
    <phoneticPr fontId="2"/>
  </si>
  <si>
    <t>中川幸太郎</t>
    <phoneticPr fontId="2"/>
  </si>
  <si>
    <t>SynergySP</t>
    <phoneticPr fontId="2"/>
  </si>
  <si>
    <t>https://ja.wikipedia.org/wiki/%E3%83%8F%E3%83%A4%E3%83%86%E3%81%AE%E3%81%94%E3%81%A8%E3%81%8F!_(%E3%82%A2%E3%83%8B%E3%83%A1)</t>
  </si>
  <si>
    <t>白石涼子,釘宮理恵,田中理恵,三宅健太,西村知道,皆口裕子</t>
    <phoneticPr fontId="2"/>
  </si>
  <si>
    <t>U1080</t>
    <phoneticPr fontId="2"/>
  </si>
  <si>
    <t>A1080</t>
    <phoneticPr fontId="2"/>
  </si>
  <si>
    <t>B1080</t>
    <phoneticPr fontId="2"/>
  </si>
  <si>
    <t>U720</t>
    <phoneticPr fontId="2"/>
  </si>
  <si>
    <t>●</t>
    <phoneticPr fontId="2"/>
  </si>
  <si>
    <t>:</t>
    <phoneticPr fontId="2"/>
  </si>
  <si>
    <t>N1080</t>
    <phoneticPr fontId="2"/>
  </si>
  <si>
    <t>U-NEXTの1920x1080</t>
    <phoneticPr fontId="2"/>
  </si>
  <si>
    <t>Amazonの1920x1080</t>
    <phoneticPr fontId="2"/>
  </si>
  <si>
    <t>Abemaの1920x1080</t>
    <phoneticPr fontId="2"/>
  </si>
  <si>
    <t>Netflixの1920x1080</t>
    <phoneticPr fontId="2"/>
  </si>
  <si>
    <t>最も多いデータのうち最高画質のものを記述</t>
    <rPh sb="0" eb="1">
      <t>モット</t>
    </rPh>
    <rPh sb="2" eb="3">
      <t>オオ</t>
    </rPh>
    <rPh sb="10" eb="12">
      <t>サイコウ</t>
    </rPh>
    <rPh sb="12" eb="14">
      <t>ガシツ</t>
    </rPh>
    <rPh sb="18" eb="20">
      <t>キジュツ</t>
    </rPh>
    <phoneticPr fontId="2"/>
  </si>
  <si>
    <t>アルファベットに続く数値は縦解像度</t>
    <rPh sb="8" eb="9">
      <t>ツヅ</t>
    </rPh>
    <rPh sb="10" eb="12">
      <t>スウチ</t>
    </rPh>
    <rPh sb="13" eb="17">
      <t>タテカイゾウド</t>
    </rPh>
    <phoneticPr fontId="2"/>
  </si>
  <si>
    <t>ブルーレイ</t>
    <phoneticPr fontId="2"/>
  </si>
  <si>
    <t>DVD</t>
    <phoneticPr fontId="2"/>
  </si>
  <si>
    <t>Ultra HD Blu-ray</t>
    <phoneticPr fontId="2"/>
  </si>
  <si>
    <t>Y1080</t>
    <phoneticPr fontId="2"/>
  </si>
  <si>
    <t>YouTubeの1920x1080</t>
    <phoneticPr fontId="2"/>
  </si>
  <si>
    <t>4KHDRにリマスター</t>
    <phoneticPr fontId="2"/>
  </si>
  <si>
    <t>4KSDRにリマスター</t>
    <phoneticPr fontId="2"/>
  </si>
  <si>
    <t>2KHDRにリマスター</t>
    <phoneticPr fontId="2"/>
  </si>
  <si>
    <t>2KSDRにリマスター</t>
    <phoneticPr fontId="2"/>
  </si>
  <si>
    <t>上記の表記の後ろに以下の表記がある場合（全話処理済みの場合）</t>
    <rPh sb="0" eb="2">
      <t>ジョウキ</t>
    </rPh>
    <rPh sb="3" eb="5">
      <t>ヒョウキ</t>
    </rPh>
    <rPh sb="6" eb="7">
      <t>ウシ</t>
    </rPh>
    <rPh sb="9" eb="11">
      <t>イカ</t>
    </rPh>
    <rPh sb="12" eb="14">
      <t>ヒョウキ</t>
    </rPh>
    <rPh sb="17" eb="19">
      <t>バアイ</t>
    </rPh>
    <rPh sb="20" eb="22">
      <t>ゼンワ</t>
    </rPh>
    <rPh sb="22" eb="25">
      <t>ショリズ</t>
    </rPh>
    <rPh sb="27" eb="29">
      <t>バアイ</t>
    </rPh>
    <phoneticPr fontId="2"/>
  </si>
  <si>
    <t>かぐや様は告らせたい -ファーストキッスは終わらない-</t>
    <phoneticPr fontId="2"/>
  </si>
  <si>
    <t>畠山 守</t>
    <phoneticPr fontId="2"/>
  </si>
  <si>
    <t>羽岡 佳</t>
    <phoneticPr fontId="2"/>
  </si>
  <si>
    <t>=&gt;4KHDR</t>
    <phoneticPr fontId="2"/>
  </si>
  <si>
    <t>=&gt;4KSDR</t>
    <phoneticPr fontId="2"/>
  </si>
  <si>
    <t>=&gt;2KHDR</t>
    <phoneticPr fontId="2"/>
  </si>
  <si>
    <t>=&gt;2KSDR</t>
    <phoneticPr fontId="2"/>
  </si>
  <si>
    <t>N1080,A480</t>
    <phoneticPr fontId="2"/>
  </si>
  <si>
    <t>~12話</t>
    <rPh sb="3" eb="4">
      <t>ワ</t>
    </rPh>
    <phoneticPr fontId="2"/>
  </si>
  <si>
    <t>痛いのは嫌なので防御力に極振りしたいと思います。</t>
    <phoneticPr fontId="2"/>
  </si>
  <si>
    <t>いたいのはいやなのでぼうぎょりょくにきょくふりしたいとおもいます</t>
    <phoneticPr fontId="2"/>
  </si>
  <si>
    <t>夕蜜柑</t>
    <phoneticPr fontId="2"/>
  </si>
  <si>
    <t>大沼心,湊未來</t>
    <phoneticPr fontId="2"/>
  </si>
  <si>
    <t>志茂文彦</t>
    <phoneticPr fontId="2"/>
  </si>
  <si>
    <t>志茂文彦,永井真吾</t>
    <phoneticPr fontId="2"/>
  </si>
  <si>
    <t>平田和也</t>
    <phoneticPr fontId="2"/>
  </si>
  <si>
    <t>増田太郎</t>
    <phoneticPr fontId="2"/>
  </si>
  <si>
    <t>https://ja.wikipedia.org/wiki/%E7%97%9B%E3%81%84%E3%81%AE%E3%81%AF%E5%AB%8C%E3%81%AA%E3%81%AE%E3%81%A7%E9%98%B2%E5%BE%A1%E5%8A%9B%E3%81%AB%E6%A5%B5%E6%8C%AF%E3%82%8A%E3%81%97%E3%81%9F%E3%81%84%E3%81%A8%E6%80%9D%E3%81%84%E3%81%BE%E3%81%99%E3%80%82</t>
    <phoneticPr fontId="2"/>
  </si>
  <si>
    <t>本渡楓,島袋美由利,野口瑠璃子,松井暁波,杉山紀彰,佐藤聡美,新井里美,早見沙織,加隈亜衣,諏訪ななか</t>
    <phoneticPr fontId="2"/>
  </si>
  <si>
    <t>ヨスガノソラ</t>
    <phoneticPr fontId="2"/>
  </si>
  <si>
    <t>よすがのそら</t>
    <phoneticPr fontId="2"/>
  </si>
  <si>
    <t>Sphere</t>
    <phoneticPr fontId="2"/>
  </si>
  <si>
    <t>高橋丈夫</t>
    <phoneticPr fontId="2"/>
  </si>
  <si>
    <t>荒川稔久,秋月ひろ,あみやまさはる</t>
    <phoneticPr fontId="2"/>
  </si>
  <si>
    <t>神本兼利</t>
    <phoneticPr fontId="2"/>
  </si>
  <si>
    <t>三輪学,市川淳</t>
    <phoneticPr fontId="2"/>
  </si>
  <si>
    <t>下野紘,阪田佳代,いのくちゆか,小野涼子,岡嶋妙,田口宏子,峰岸由香里,中國卓郎</t>
    <phoneticPr fontId="2"/>
  </si>
  <si>
    <t>https://ja.wikipedia.org/wiki/%E3%83%A8%E3%82%B9%E3%82%AC%E3%83%8E%E3%82%BD%E3%83%A9</t>
    <phoneticPr fontId="2"/>
  </si>
  <si>
    <t>ニーア オートマタ</t>
    <phoneticPr fontId="2"/>
  </si>
  <si>
    <t>にーあおーとまた</t>
    <phoneticPr fontId="2"/>
  </si>
  <si>
    <t>NieR:Automata Ver1.1a</t>
    <phoneticPr fontId="2"/>
  </si>
  <si>
    <t>『NieR:Automata』</t>
    <phoneticPr fontId="2"/>
  </si>
  <si>
    <t>益山亮司</t>
    <phoneticPr fontId="2"/>
  </si>
  <si>
    <t>ヨコオタロウ,益山亮司</t>
    <phoneticPr fontId="2"/>
  </si>
  <si>
    <t>MONACA</t>
    <phoneticPr fontId="2"/>
  </si>
  <si>
    <t>https://ja.wikipedia.org/wiki/%E3%83%8B%E3%83%BC%E3%82%A2_%E3%82%AA%E3%83%BC%E3%83%88%E3%83%9E%E3%82%BF</t>
    <phoneticPr fontId="2"/>
  </si>
  <si>
    <t>石川由依,花江夏樹,諏訪彩花,浪川大輔,鈴木達央,悠木碧,白石涼子,門脇舞以</t>
    <phoneticPr fontId="2"/>
  </si>
  <si>
    <t>ヴぃんらんどさが</t>
    <phoneticPr fontId="2"/>
  </si>
  <si>
    <t>ヴィンランド・サガ SEASON2</t>
    <phoneticPr fontId="2"/>
  </si>
  <si>
    <t>久保さんは僕を許さない</t>
    <phoneticPr fontId="2"/>
  </si>
  <si>
    <t>くぼさんはもぶをゆるさない</t>
    <phoneticPr fontId="2"/>
  </si>
  <si>
    <t>雪森寧々</t>
    <phoneticPr fontId="2"/>
  </si>
  <si>
    <t>高橋悠也</t>
    <phoneticPr fontId="2"/>
  </si>
  <si>
    <t>齊藤佳子</t>
    <phoneticPr fontId="2"/>
  </si>
  <si>
    <t>夢見クジラ</t>
    <phoneticPr fontId="2"/>
  </si>
  <si>
    <t>河西健吾,花澤香菜,伊藤美来,雨宮天,伊瀬茉莉也,竹達彩奈,加隈亜衣,能登麻美子</t>
    <phoneticPr fontId="2"/>
  </si>
  <si>
    <t>虚構推理 Season2</t>
    <phoneticPr fontId="2"/>
  </si>
  <si>
    <t>きょこうすいり</t>
    <phoneticPr fontId="2"/>
  </si>
  <si>
    <t>松本健太郎</t>
  </si>
  <si>
    <t>Buddy Daddies</t>
    <phoneticPr fontId="2"/>
  </si>
  <si>
    <t>ばでぃだでぃーず</t>
    <phoneticPr fontId="2"/>
  </si>
  <si>
    <t>KRM's HOME</t>
    <phoneticPr fontId="2"/>
  </si>
  <si>
    <t>柿原優子,下倉バイオ</t>
    <phoneticPr fontId="2"/>
  </si>
  <si>
    <t>エナミカツミ,佐古宗一郎</t>
    <phoneticPr fontId="2"/>
  </si>
  <si>
    <t>北川勝利</t>
    <phoneticPr fontId="2"/>
  </si>
  <si>
    <t>https://ja.wikipedia.org/wiki/Buddy_Daddies</t>
    <phoneticPr fontId="2"/>
  </si>
  <si>
    <t>豊永利行,内山昂輝,木野日菜</t>
    <phoneticPr fontId="2"/>
  </si>
  <si>
    <t>シュガーアップル・フェアリーテイル</t>
    <phoneticPr fontId="2"/>
  </si>
  <si>
    <t>しゅがーあっぷるふぇありーている</t>
    <phoneticPr fontId="2"/>
  </si>
  <si>
    <t>三川みり</t>
    <phoneticPr fontId="2"/>
  </si>
  <si>
    <t>飯塚晴子</t>
    <phoneticPr fontId="2"/>
  </si>
  <si>
    <t>椿山日南子</t>
    <phoneticPr fontId="2"/>
  </si>
  <si>
    <t>https://ja.wikipedia.org/wiki/%E3%82%B7%E3%83%A5%E3%82%AC%E3%83%BC%E3%82%A2%E3%83%83%E3%83%97%E3%83%AB%E3%83%BB%E3%83%95%E3%82%A7%E3%82%A2%E3%83%AA%E3%83%BC%E3%83%86%E3%82%A4%E3%83%AB</t>
    <phoneticPr fontId="2"/>
  </si>
  <si>
    <t>https://ja.wikipedia.org/wiki/%E3%83%B4%E3%82%A3%E3%83%B3%E3%83%A9%E3%83%B3%E3%83%89%E3%83%BB%E3%82%B5%E3%82%AC</t>
    <phoneticPr fontId="2"/>
  </si>
  <si>
    <t>https://ja.wikipedia.org/wiki/%E4%B9%85%E4%BF%9D%E3%81%95%E3%82%93%E3%81%AF%E5%83%95%E3%82%92%E8%A8%B1%E3%81%95%E3%81%AA%E3%81%84</t>
    <phoneticPr fontId="2"/>
  </si>
  <si>
    <t>貫井柚佳,水中雅章,高橋李依,前野智昭,寺島拓篤,上村祐翔,川島零士,鳥海浩輔</t>
    <phoneticPr fontId="2"/>
  </si>
  <si>
    <t>大雪海のカイナ</t>
    <phoneticPr fontId="2"/>
  </si>
  <si>
    <t>おおゆきうみのかいな</t>
    <phoneticPr fontId="2"/>
  </si>
  <si>
    <t>弐瓶勉</t>
    <phoneticPr fontId="2"/>
  </si>
  <si>
    <t>安藤裕章</t>
    <phoneticPr fontId="2"/>
  </si>
  <si>
    <t>村井さだゆき,山田哲弥</t>
    <phoneticPr fontId="2"/>
  </si>
  <si>
    <t>福士亮平,小谷杏子</t>
    <phoneticPr fontId="2"/>
  </si>
  <si>
    <t>KOHTA YAMAMOTO,馬瀬みさき</t>
    <phoneticPr fontId="2"/>
  </si>
  <si>
    <t>https://ja.wikipedia.org/wiki/%E5%A4%A7%E9%9B%AA%E6%B5%B7%E3%81%AE%E3%82%AB%E3%82%A4%E3%83%8A</t>
    <phoneticPr fontId="2"/>
  </si>
  <si>
    <t>細谷佳正,高橋李依,村瀬歩,坂本真綾,小西克幸,杉田智和,檜山修之,堀内賢雄</t>
    <phoneticPr fontId="2"/>
  </si>
  <si>
    <t>お兄ちゃんはおしまい!</t>
    <phoneticPr fontId="2"/>
  </si>
  <si>
    <t>おにいちゃんはおしまい</t>
    <phoneticPr fontId="2"/>
  </si>
  <si>
    <t>ねことうふ</t>
    <phoneticPr fontId="2"/>
  </si>
  <si>
    <t>藤井慎吾</t>
    <phoneticPr fontId="2"/>
  </si>
  <si>
    <t>今村亮</t>
    <phoneticPr fontId="2"/>
  </si>
  <si>
    <t>阿知波大輔,桶狭間ありさ</t>
    <phoneticPr fontId="2"/>
  </si>
  <si>
    <t>スタジオバインド</t>
    <phoneticPr fontId="2"/>
  </si>
  <si>
    <t>https://ja.wikipedia.org/wiki/%E3%81%8A%E5%85%84%E3%81%A1%E3%82%83%E3%82%93%E3%81%AF%E3%81%8A%E3%81%97%E3%81%BE%E3%81%84!</t>
    <phoneticPr fontId="2"/>
  </si>
  <si>
    <t>高野麻里佳,石原夏織,金元寿子,津田美波,優木かな,日岡なつみ</t>
    <phoneticPr fontId="2"/>
  </si>
  <si>
    <t>火狩りの王</t>
    <phoneticPr fontId="2"/>
  </si>
  <si>
    <t>ひかりのおう</t>
    <phoneticPr fontId="2"/>
  </si>
  <si>
    <t>日向理恵子</t>
    <phoneticPr fontId="2"/>
  </si>
  <si>
    <t>西村純二</t>
    <phoneticPr fontId="2"/>
  </si>
  <si>
    <t>押井守</t>
    <phoneticPr fontId="2"/>
  </si>
  <si>
    <t>齋藤卓也</t>
    <phoneticPr fontId="2"/>
  </si>
  <si>
    <t>神菊薫</t>
    <phoneticPr fontId="2"/>
  </si>
  <si>
    <t>https://ja.wikipedia.org/wiki/%E7%81%AB%E7%8B%A9%E3%82%8A%E3%81%AE%E7%8E%8B</t>
    <phoneticPr fontId="2"/>
  </si>
  <si>
    <t>久野美咲,石毛翔弥,坂本真綾,細谷佳正,早見沙織,山口愛,國立幸,小林千晃,小市眞琴,三宅健太,名塚佳織,宮本侑芽,原優子</t>
    <rPh sb="25" eb="27">
      <t>ヤマグチ</t>
    </rPh>
    <rPh sb="27" eb="28">
      <t>アイ</t>
    </rPh>
    <phoneticPr fontId="2"/>
  </si>
  <si>
    <t>あやかしトライアングル</t>
    <phoneticPr fontId="2"/>
  </si>
  <si>
    <t>あやかしとらいあんぐる</t>
    <phoneticPr fontId="2"/>
  </si>
  <si>
    <t>矢吹健太朗</t>
    <phoneticPr fontId="2"/>
  </si>
  <si>
    <t>秋田谷典昭</t>
    <phoneticPr fontId="2"/>
  </si>
  <si>
    <t>古川英樹</t>
    <phoneticPr fontId="2"/>
  </si>
  <si>
    <t>CONNECT</t>
    <phoneticPr fontId="2"/>
  </si>
  <si>
    <t>https://ja.wikipedia.org/wiki/%E3%81%82%E3%82%84%E3%81%8B%E3%81%97%E3%83%88%E3%83%A9%E3%82%A4%E3%82%A2%E3%83%B3%E3%82%B0%E3%83%AB</t>
    <phoneticPr fontId="2"/>
  </si>
  <si>
    <t>アルスの巨獣</t>
    <phoneticPr fontId="2"/>
  </si>
  <si>
    <t>あるすのきょじゅう</t>
    <phoneticPr fontId="2"/>
  </si>
  <si>
    <t>オグロアキラ</t>
    <phoneticPr fontId="2"/>
  </si>
  <si>
    <t>海法紀光</t>
    <phoneticPr fontId="2"/>
  </si>
  <si>
    <t>大槍葦人,清水洋,加藤真人</t>
    <phoneticPr fontId="2"/>
  </si>
  <si>
    <t>片山修志,鈴木暁也</t>
    <phoneticPr fontId="2"/>
  </si>
  <si>
    <t>旭プロダクション</t>
    <phoneticPr fontId="2"/>
  </si>
  <si>
    <t>羊宮妃那,森川智之,芹澤 優,峯田大夢,日笠陽子</t>
    <phoneticPr fontId="2"/>
  </si>
  <si>
    <t>千葉翔也,富田美憂,市ノ瀬加那,玄田哲章,戸松遥,木野日菜,石毛翔弥,新井里美</t>
    <phoneticPr fontId="2"/>
  </si>
  <si>
    <t>ウシロシンジ</t>
    <phoneticPr fontId="2"/>
  </si>
  <si>
    <t>ナナシ</t>
    <phoneticPr fontId="2"/>
  </si>
  <si>
    <t>イジらないで、長瀞さん 2nd Attack</t>
    <phoneticPr fontId="2"/>
  </si>
  <si>
    <t>鈴木美咲</t>
    <phoneticPr fontId="2"/>
  </si>
  <si>
    <t>https://ja.wikipedia.org/wiki/%E3%82%A4%E3%82%B8%E3%82%89%E3%81%AA%E3%81%84%E3%81%A7%E3%80%81%E9%95%B7%E7%80%9E%E3%81%95%E3%82%93</t>
    <phoneticPr fontId="2"/>
  </si>
  <si>
    <t>山下大輝,上坂すみれ,小松未可子,鈴木愛奈,井澤詩織,水樹奈々,鈴代紗弓,前田佳織里</t>
    <phoneticPr fontId="2"/>
  </si>
  <si>
    <t>犬になったら好きな人に拾われた</t>
    <phoneticPr fontId="2"/>
  </si>
  <si>
    <t>いぬになったらすきなひとにひろわれた</t>
    <phoneticPr fontId="2"/>
  </si>
  <si>
    <t>梅田修一朗,会沢紗弥,相良茉優,小坂井祐莉絵</t>
    <phoneticPr fontId="2"/>
  </si>
  <si>
    <t>古川五勢</t>
    <phoneticPr fontId="2"/>
  </si>
  <si>
    <t>安ドウタカシ</t>
    <phoneticPr fontId="2"/>
  </si>
  <si>
    <t>菊池達也</t>
    <phoneticPr fontId="2"/>
  </si>
  <si>
    <t>Quad</t>
    <phoneticPr fontId="2"/>
  </si>
  <si>
    <t>お隣の天使様にいつの間にか駄目人間にされていた件</t>
    <phoneticPr fontId="2"/>
  </si>
  <si>
    <t>おとなりのてんしさまにいつのまにかだめにんげんにされていたけん</t>
    <phoneticPr fontId="2"/>
  </si>
  <si>
    <t>佐伯さん</t>
    <phoneticPr fontId="2"/>
  </si>
  <si>
    <t>王麗花</t>
    <phoneticPr fontId="2"/>
  </si>
  <si>
    <t>野口孝行</t>
    <phoneticPr fontId="2"/>
  </si>
  <si>
    <t>日向萌</t>
    <phoneticPr fontId="2"/>
  </si>
  <si>
    <t>https://ja.wikipedia.org/wiki/%E3%81%8A%E9%9A%A3%E3%81%AE%E5%A4%A9%E4%BD%BF%E6%A7%98%E3%81%AB%E3%81%84%E3%81%A4%E3%81%AE%E9%96%93%E3%81%AB%E3%81%8B%E9%A7%84%E7%9B%AE%E4%BA%BA%E9%96%93%E3%81%AB%E3%81%95%E3%82%8C%E3%81%A6%E3%81%84%E3%81%9F%E4%BB%B6</t>
    <phoneticPr fontId="2"/>
  </si>
  <si>
    <t>坂泰斗,石見舞菜香,八代拓,白石晴香</t>
    <phoneticPr fontId="2"/>
  </si>
  <si>
    <t>スパイ教室</t>
    <phoneticPr fontId="2"/>
  </si>
  <si>
    <t>すぱいきょうしつ</t>
    <phoneticPr fontId="2"/>
  </si>
  <si>
    <t>竹町</t>
    <phoneticPr fontId="2"/>
  </si>
  <si>
    <t>木野下澄江</t>
    <phoneticPr fontId="2"/>
  </si>
  <si>
    <t>https://ja.wikipedia.org/wiki/%E3%82%B9%E3%83%91%E3%82%A4%E6%95%99%E5%AE%A4</t>
    <phoneticPr fontId="2"/>
  </si>
  <si>
    <t>梅原裕一郎,雨宮天,伊藤美来,東山奈央,悠木碧,上坂すみれ,佐倉綾音,楠木ともり,水瀬いのり</t>
    <phoneticPr fontId="2"/>
  </si>
  <si>
    <t>つすねかぜまいこうこうきゅうどうぶ</t>
    <phoneticPr fontId="2"/>
  </si>
  <si>
    <t>ツルネ -つながりの一射-</t>
    <phoneticPr fontId="2"/>
  </si>
  <si>
    <t>東京卍リベンジャーズ</t>
    <phoneticPr fontId="2"/>
  </si>
  <si>
    <t>和久井健</t>
    <phoneticPr fontId="2"/>
  </si>
  <si>
    <t>初見浩一</t>
    <phoneticPr fontId="2"/>
  </si>
  <si>
    <t>むとうやすゆき</t>
    <phoneticPr fontId="2"/>
  </si>
  <si>
    <t>大貫健一,太田恵子</t>
    <phoneticPr fontId="2"/>
  </si>
  <si>
    <t>https://ja.wikipedia.org/wiki/%E6%9D%B1%E4%BA%AC%E5%8D%8D%E3%83%AA%E3%83%99%E3%83%B3%E3%82%B8%E3%83%A3%E3%83%BC%E3%82%BA</t>
    <phoneticPr fontId="2"/>
  </si>
  <si>
    <t>新祐樹,和氣あず未,逢坂良太,林勇,福西勝也,水中雅章,狩野翔,榎木淳弥,松岡禎丞,畠中祐,木村昴,野津山幸宏,日野聡,河西健吾</t>
    <phoneticPr fontId="2"/>
  </si>
  <si>
    <t>火0145</t>
    <rPh sb="0" eb="1">
      <t>カ</t>
    </rPh>
    <phoneticPr fontId="2"/>
  </si>
  <si>
    <t>RCC</t>
    <phoneticPr fontId="2"/>
  </si>
  <si>
    <t>神達に拾われた男</t>
    <phoneticPr fontId="2"/>
  </si>
  <si>
    <t>かみたちにひろわれたおとこ</t>
    <phoneticPr fontId="2"/>
  </si>
  <si>
    <t>https://ja.wikipedia.org/wiki/%E7%A5%9E%E9%81%94%E3%81%AB%E6%8B%BE%E3%82%8F%E3%82%8C%E3%81%9F%E7%94%B7</t>
    <phoneticPr fontId="2"/>
  </si>
  <si>
    <t>Roy</t>
    <phoneticPr fontId="2"/>
  </si>
  <si>
    <t>柳瀬雄之</t>
    <phoneticPr fontId="2"/>
  </si>
  <si>
    <t>出口花穂</t>
    <phoneticPr fontId="2"/>
  </si>
  <si>
    <t>MAHO FILM</t>
    <phoneticPr fontId="2"/>
  </si>
  <si>
    <t>田所あずさ,安元洋貴,清川元夢,井上喜久子,小市眞琴,桑原由気,小野大輔,早見沙織,子安武人</t>
    <phoneticPr fontId="2"/>
  </si>
  <si>
    <t>魔王学院の不適合者 〜史上最強の魔王の始祖、転生して子孫たちの学校へ通う〜</t>
    <phoneticPr fontId="2"/>
  </si>
  <si>
    <t>痛いのは嫌なので防御力に極振りしたいと思います。2</t>
    <phoneticPr fontId="2"/>
  </si>
  <si>
    <t>魔王学院の不適合者 〜史上最強の魔王の始祖、転生して子孫たちの学校へ通う〜 II</t>
    <phoneticPr fontId="2"/>
  </si>
  <si>
    <t>まおうがくいんのふてきごうしゃしじょうさいきょうのまおうのしそてんせいしてしそんたちのがっこうへかよう</t>
    <phoneticPr fontId="2"/>
  </si>
  <si>
    <t>秋</t>
    <phoneticPr fontId="2"/>
  </si>
  <si>
    <t>田村正文</t>
    <phoneticPr fontId="2"/>
  </si>
  <si>
    <t>田中仁,大内珠帆</t>
    <phoneticPr fontId="2"/>
  </si>
  <si>
    <t>山吉一幸</t>
    <phoneticPr fontId="2"/>
  </si>
  <si>
    <t>https://ja.wikipedia.org/wiki/%E9%AD%94%E7%8E%8B%E5%AD%A6%E9%99%A2%E3%81%AE%E4%B8%8D%E9%81%A9%E5%90%88%E8%80%85_%E3%80%9C%E5%8F%B2%E4%B8%8A%E6%9C%80%E5%BC%B7%E3%81%AE%E9%AD%94%E7%8E%8B%E3%81%AE%E5%A7%8B%E7%A5%96%E3%80%81%E8%BB%A2%E7%94%9F%E3%81%97%E3%81%A6%E5%AD%90%E5%AD%AB%E3%81%9F%E3%81%A1%E3%81%AE%E5%AD%A6%E6%A0%A1%E3%81%B8%E9%80%9A%E3%81%86%E3%80%9C</t>
    <phoneticPr fontId="2"/>
  </si>
  <si>
    <t>梅原裕一郎,楠木ともり,夏吉ゆうこ,寺島拓篤,谷山紀章,稗田寧々,渡部紗弓,久野美咲,小清水亜美</t>
    <phoneticPr fontId="2"/>
  </si>
  <si>
    <t>鈴木達央,楠木ともり,夏吉ゆうこ,寺島拓篤,谷山紀章,稗田寧々,渡部紗弓,久野美咲,小清水亜美</t>
    <phoneticPr fontId="2"/>
  </si>
  <si>
    <t>テレビ録画（エンコード済）</t>
    <rPh sb="3" eb="5">
      <t>ロクガ</t>
    </rPh>
    <rPh sb="10" eb="11">
      <t>スミ</t>
    </rPh>
    <phoneticPr fontId="2"/>
  </si>
  <si>
    <t>テレビ録画（無編集）</t>
    <rPh sb="3" eb="5">
      <t>ロクガ</t>
    </rPh>
    <rPh sb="6" eb="9">
      <t>ムヘンシュウ</t>
    </rPh>
    <phoneticPr fontId="2"/>
  </si>
  <si>
    <t>BD</t>
    <phoneticPr fontId="2"/>
  </si>
  <si>
    <t>TVEnc</t>
  </si>
  <si>
    <t>TVEnc</t>
    <phoneticPr fontId="2"/>
  </si>
  <si>
    <t>TVRaw</t>
    <phoneticPr fontId="2"/>
  </si>
  <si>
    <t>BD=&gt;4KHDR</t>
    <phoneticPr fontId="2"/>
  </si>
  <si>
    <t>BD,TVEnc</t>
    <phoneticPr fontId="2"/>
  </si>
  <si>
    <t>UHDBD</t>
    <phoneticPr fontId="2"/>
  </si>
  <si>
    <t>ましろ色シンフォニー</t>
    <phoneticPr fontId="2"/>
  </si>
  <si>
    <t>ましろいろしんふぉにー</t>
    <phoneticPr fontId="2"/>
  </si>
  <si>
    <t>ぱれっと</t>
    <phoneticPr fontId="2"/>
  </si>
  <si>
    <t>菅沼栄治</t>
    <phoneticPr fontId="2"/>
  </si>
  <si>
    <t>チームRIKKA</t>
    <phoneticPr fontId="2"/>
  </si>
  <si>
    <t>浦畑達彦,石田勝也,砂山蔵澄,大久保智康,冨田頼子</t>
    <phoneticPr fontId="2"/>
  </si>
  <si>
    <t>川村敏江</t>
    <phoneticPr fontId="2"/>
  </si>
  <si>
    <t>虹音</t>
    <phoneticPr fontId="2"/>
  </si>
  <si>
    <t>https://ja.wikipedia.org/wiki/%E3%81%BE%E3%81%97%E3%82%8D%E8%89%B2%E3%82%B7%E3%83%B3%E3%83%95%E3%82%A9%E3%83%8B%E3%83%BC</t>
    <phoneticPr fontId="2"/>
  </si>
  <si>
    <t>U396</t>
    <phoneticPr fontId="2"/>
  </si>
  <si>
    <t>水島大宙,小野涼子,後藤麻衣,壱智村小真,力丸乃りこ,吉田真弓,田口宏子</t>
    <phoneticPr fontId="2"/>
  </si>
  <si>
    <t>https://ja.wikipedia.org/wiki/%E7%A7%81%E3%81%8C%E3%83%A2%E3%83%86%E3%81%AA%E3%81%84%E3%81%AE%E3%81%AF%E3%81%A9%E3%81%86%E8%80%83%E3%81%88%E3%81%A6%E3%82%82%E3%81%8A%E5%89%8D%E3%82%89%E3%81%8C%E6%82%AA%E3%81%84!</t>
    <phoneticPr fontId="2"/>
  </si>
  <si>
    <t>私がモテないのはどう考えてもお前らが悪い!</t>
    <phoneticPr fontId="2"/>
  </si>
  <si>
    <t>わたしがもてないのはどうかんがえてもおまえらがわるい</t>
    <phoneticPr fontId="2"/>
  </si>
  <si>
    <t>谷川ニコ</t>
    <phoneticPr fontId="2"/>
  </si>
  <si>
    <t>吉岡たかを,平林佐和子,関根アユミ,伊神貴世</t>
    <phoneticPr fontId="2"/>
  </si>
  <si>
    <t>Sadesper Record</t>
    <phoneticPr fontId="2"/>
  </si>
  <si>
    <t>橘田いずみ,中村悠一,早水リサ,岩崎了,釘宮理恵,花澤香菜,水橋かおり</t>
    <phoneticPr fontId="2"/>
  </si>
  <si>
    <t>U720,TVEnc</t>
    <phoneticPr fontId="2"/>
  </si>
  <si>
    <t>ブレインズ・ベースは基本720で時々864,2023/4に延期</t>
    <rPh sb="10" eb="12">
      <t>キホン</t>
    </rPh>
    <rPh sb="16" eb="18">
      <t>トキドキ</t>
    </rPh>
    <rPh sb="29" eb="31">
      <t>エンキ</t>
    </rPh>
    <phoneticPr fontId="2"/>
  </si>
  <si>
    <t>魔法少女特殊戦あすか</t>
    <phoneticPr fontId="2"/>
  </si>
  <si>
    <t>まほうしょうじょとくしゅせんあすか</t>
    <phoneticPr fontId="2"/>
  </si>
  <si>
    <t>深見真,刻夜セイゴ</t>
    <phoneticPr fontId="2"/>
  </si>
  <si>
    <t>山本秀世</t>
    <phoneticPr fontId="2"/>
  </si>
  <si>
    <t>深見真,海法紀光</t>
    <phoneticPr fontId="2"/>
  </si>
  <si>
    <t>深見真,海法紀光,霜山航太郎,田村尚也,小太刀右京</t>
    <phoneticPr fontId="2"/>
  </si>
  <si>
    <t>鈴木陽子</t>
    <phoneticPr fontId="2"/>
  </si>
  <si>
    <t>R・O・N</t>
    <phoneticPr fontId="2"/>
  </si>
  <si>
    <t>1488x838</t>
    <phoneticPr fontId="2"/>
  </si>
  <si>
    <t>https://ja.wikipedia.org/wiki/%E9%AD%94%E6%B3%95%E5%B0%91%E5%A5%B3%E7%89%B9%E6%AE%8A%E6%88%A6%E3%81%82%E3%81%99%E3%81%8B</t>
    <phoneticPr fontId="2"/>
  </si>
  <si>
    <t>洲崎綾,関根明良,松井恵理子,M・A・O,日笠陽子</t>
    <phoneticPr fontId="2"/>
  </si>
  <si>
    <t>ヲタクに恋は難しい</t>
    <phoneticPr fontId="2"/>
  </si>
  <si>
    <t>をたくにこいはむずかしい</t>
    <phoneticPr fontId="2"/>
  </si>
  <si>
    <t>ふじた</t>
    <phoneticPr fontId="2"/>
  </si>
  <si>
    <t>平池芳正</t>
    <phoneticPr fontId="2"/>
  </si>
  <si>
    <t>安田京弘</t>
    <phoneticPr fontId="2"/>
  </si>
  <si>
    <t>本間昭光</t>
    <phoneticPr fontId="2"/>
  </si>
  <si>
    <t>https://ja.wikipedia.org/wiki/%E3%83%B2%E3%82%BF%E3%82%AF%E3%81%AB%E6%81%8B%E3%81%AF%E9%9B%A3%E3%81%97%E3%81%84</t>
    <phoneticPr fontId="2"/>
  </si>
  <si>
    <t>https://ja.wikipedia.org/wiki/%E3%83%84%E3%83%AB%E3%83%8D_-%E9%A2%A8%E8%88%9E%E9%AB%98%E6%A0%A1%E5%BC%93%E9%81%93%E9%83%A8-</t>
    <phoneticPr fontId="2"/>
  </si>
  <si>
    <t>伊達朱里紗,伊東健人,沢城みゆき,杉田智和,梶裕貴,悠木碧</t>
    <phoneticPr fontId="2"/>
  </si>
  <si>
    <t>SPY×FAMILY</t>
    <phoneticPr fontId="2"/>
  </si>
  <si>
    <t>3</t>
    <phoneticPr fontId="2"/>
  </si>
  <si>
    <t>3+</t>
    <phoneticPr fontId="2"/>
  </si>
  <si>
    <t>Amazonは1月6日26:44~</t>
    <phoneticPr fontId="2"/>
  </si>
  <si>
    <t>ABEMA720/30p、U-NEXT,Amazonは1週遅れ</t>
    <rPh sb="27" eb="28">
      <t>シュウ</t>
    </rPh>
    <rPh sb="28" eb="29">
      <t>オク</t>
    </rPh>
    <phoneticPr fontId="2"/>
  </si>
  <si>
    <t>東京リベンジャーズ 第2期</t>
    <rPh sb="10" eb="11">
      <t>ダイ</t>
    </rPh>
    <rPh sb="12" eb="13">
      <t>キ</t>
    </rPh>
    <phoneticPr fontId="2"/>
  </si>
  <si>
    <t>全11話,OVA</t>
    <phoneticPr fontId="2"/>
  </si>
  <si>
    <t>トライガン</t>
    <phoneticPr fontId="2"/>
  </si>
  <si>
    <t>とらいがん</t>
    <phoneticPr fontId="2"/>
  </si>
  <si>
    <t>RIGUN STAMPEDE</t>
    <phoneticPr fontId="2"/>
  </si>
  <si>
    <t>内藤泰弘,オキシタケヒコ</t>
    <phoneticPr fontId="2"/>
  </si>
  <si>
    <t>武藤健司</t>
    <phoneticPr fontId="2"/>
  </si>
  <si>
    <t>稲本達郎,岡嶋心,上田よし久</t>
    <phoneticPr fontId="2"/>
  </si>
  <si>
    <t>渡邊功大,諸貫哲朗,阿比留隆彦,佐藤秋子,二宮壮史,天野弓彦</t>
    <phoneticPr fontId="2"/>
  </si>
  <si>
    <t>オレンジ</t>
    <phoneticPr fontId="2"/>
  </si>
  <si>
    <t>https://ja.wikipedia.org/wiki/%E3%83%88%E3%83%A9%E3%82%A4%E3%82%AC%E3%83%B3</t>
    <phoneticPr fontId="2"/>
  </si>
  <si>
    <t>土2330</t>
    <phoneticPr fontId="2"/>
  </si>
  <si>
    <t>松岡禎丞,あんどうさくら,雪乃五月,細谷佳正,池田純矢,内山昂輝,坂本真綾</t>
    <phoneticPr fontId="2"/>
  </si>
  <si>
    <t>U1080,TVEnc</t>
    <phoneticPr fontId="2"/>
  </si>
  <si>
    <t>~11話</t>
    <phoneticPr fontId="2"/>
  </si>
  <si>
    <t>LISTENERS リスナーズ</t>
    <phoneticPr fontId="2"/>
  </si>
  <si>
    <t>りすなーず</t>
    <phoneticPr fontId="2"/>
  </si>
  <si>
    <t>1st PLACE,スロウカーブ,Story Riders</t>
    <phoneticPr fontId="2"/>
  </si>
  <si>
    <t>佐藤大</t>
    <phoneticPr fontId="2"/>
  </si>
  <si>
    <t>じん,佐藤大,宮昌太朗</t>
    <phoneticPr fontId="2"/>
  </si>
  <si>
    <t>鎌田晋平</t>
    <phoneticPr fontId="2"/>
  </si>
  <si>
    <t>L!th!um</t>
    <phoneticPr fontId="2"/>
  </si>
  <si>
    <t>https://ja.wikipedia.org/wiki/LISTENERS_%E3%83%AA%E3%82%B9%E3%83%8A%E3%83%BC%E3%82%BA</t>
    <phoneticPr fontId="2"/>
  </si>
  <si>
    <t>村瀬歩,高橋李依,釘宮理恵,花澤香菜,諏訪部順一</t>
    <phoneticPr fontId="2"/>
  </si>
  <si>
    <t>Under the Dog</t>
    <phoneticPr fontId="2"/>
  </si>
  <si>
    <t>あんだーざどっぐ</t>
    <phoneticPr fontId="2"/>
  </si>
  <si>
    <t>イシイジロウ</t>
    <phoneticPr fontId="2"/>
  </si>
  <si>
    <t>安藤真裕</t>
    <phoneticPr fontId="2"/>
  </si>
  <si>
    <t>小柳啓伍</t>
    <phoneticPr fontId="2"/>
  </si>
  <si>
    <t>イシイジロウ,北島行徳,小柳啓伍</t>
    <phoneticPr fontId="2"/>
  </si>
  <si>
    <t>佐藤雅弘</t>
    <phoneticPr fontId="2"/>
  </si>
  <si>
    <t>キネマシトラス,オレンジ</t>
    <phoneticPr fontId="2"/>
  </si>
  <si>
    <t>https://ja.wikipedia.org/wiki/Under_the_Dog</t>
    <phoneticPr fontId="2"/>
  </si>
  <si>
    <t>大久保瑠美,瀬戸麻沙美,内山昂輝,高橋春香,大空直美,土田大</t>
    <phoneticPr fontId="2"/>
  </si>
  <si>
    <t>カゲロウプロジェクト</t>
    <phoneticPr fontId="2"/>
  </si>
  <si>
    <t>かげろうぷろじぇくと</t>
    <phoneticPr fontId="2"/>
  </si>
  <si>
    <t>メカクシティアクターズ</t>
    <phoneticPr fontId="2"/>
  </si>
  <si>
    <t>じん</t>
    <phoneticPr fontId="2"/>
  </si>
  <si>
    <t>新房昭之,八瀬祐樹</t>
    <phoneticPr fontId="2"/>
  </si>
  <si>
    <t>阿部厳一朗</t>
    <phoneticPr fontId="2"/>
  </si>
  <si>
    <t>ANANT-GARDE EYES,TeddyLoid,石風呂,じん,中西亮輔</t>
    <phoneticPr fontId="2"/>
  </si>
  <si>
    <t>https://ja.wikipedia.org/wiki/%E3%82%AB%E3%82%B2%E3%83%AD%E3%82%A6%E3%83%97%E3%83%AD%E3%82%B8%E3%82%A7%E3%82%AF%E3%83%88</t>
    <phoneticPr fontId="2"/>
  </si>
  <si>
    <t>甲斐田裕子,保志総一朗,立花慎之介,花澤香菜,柏山奈々美,阿澄佳奈,寺島拓篤,富樫美鈴,宮野真守,中原麻衣</t>
    <phoneticPr fontId="2"/>
  </si>
  <si>
    <t>邪神ちゃんドロップキック</t>
    <phoneticPr fontId="2"/>
  </si>
  <si>
    <t>じゃしんちゃんどろっぷきっく</t>
    <phoneticPr fontId="2"/>
  </si>
  <si>
    <t>邪神ちゃんドロップキック'</t>
    <phoneticPr fontId="2"/>
  </si>
  <si>
    <t>邪神ちゃんドロップキックX</t>
    <phoneticPr fontId="2"/>
  </si>
  <si>
    <t>ユキヲ</t>
    <phoneticPr fontId="2"/>
  </si>
  <si>
    <t>佐藤光</t>
    <phoneticPr fontId="2"/>
  </si>
  <si>
    <t>佐藤光,山田卓</t>
    <phoneticPr fontId="2"/>
  </si>
  <si>
    <t>佐藤光,矢野孝典</t>
    <phoneticPr fontId="2"/>
  </si>
  <si>
    <t>古賀誠</t>
    <phoneticPr fontId="2"/>
  </si>
  <si>
    <t>栗原悠希,神馬譲</t>
    <phoneticPr fontId="2"/>
  </si>
  <si>
    <t>栗原悠希,神馬譲,SUPA LOVE</t>
    <phoneticPr fontId="2"/>
  </si>
  <si>
    <t>ノーマッド</t>
    <phoneticPr fontId="2"/>
  </si>
  <si>
    <t>https://ja.wikipedia.org/wiki/%E9%82%AA%E7%A5%9E%E3%81%A1%E3%82%83%E3%82%93%E3%83%89%E3%83%AD%E3%83%83%E3%83%97%E3%82%AD%E3%83%83%E3%82%AF</t>
    <phoneticPr fontId="2"/>
  </si>
  <si>
    <t>鈴木愛奈,大森日雅,久保田未夢,小見川千明,飯田里穂</t>
    <phoneticPr fontId="2"/>
  </si>
  <si>
    <t>1489x838</t>
    <phoneticPr fontId="2"/>
  </si>
  <si>
    <t>U-NEXT</t>
    <phoneticPr fontId="2"/>
  </si>
  <si>
    <t>日1200</t>
    <rPh sb="0" eb="1">
      <t>ニチ</t>
    </rPh>
    <phoneticPr fontId="2"/>
  </si>
  <si>
    <t>https://ja.wikipedia.org/wiki/%E7%8A%AC%E3%81%AB%E3%81%AA%E3%81%A3%E3%81%9F%E3%82%89%E5%A5%BD%E3%81%8D%E3%81%AA%E4%BA%BA%E3%81%AB%E6%8B%BE%E3%82%8F%E3%82%8C%E3%81%9F%E3%80%82</t>
    <phoneticPr fontId="2"/>
  </si>
  <si>
    <t>https://ja.wikipedia.org/wiki/%E3%82%A2%E3%83%AB%E3%82%B9%E3%81%AE%E5%B7%A8%E7%8D%A3</t>
    <phoneticPr fontId="2"/>
  </si>
  <si>
    <t>木1200</t>
    <rPh sb="0" eb="1">
      <t>モク</t>
    </rPh>
    <phoneticPr fontId="2"/>
  </si>
  <si>
    <t>ソウナンですか?</t>
    <phoneticPr fontId="2"/>
  </si>
  <si>
    <t>そうなんですか</t>
    <phoneticPr fontId="2"/>
  </si>
  <si>
    <t>岡本健太郎,さがら梨々</t>
    <phoneticPr fontId="2"/>
  </si>
  <si>
    <t>西尾淳之介</t>
    <phoneticPr fontId="2"/>
  </si>
  <si>
    <t>Ezo'la</t>
    <phoneticPr fontId="2"/>
  </si>
  <si>
    <t>https://ja.wikipedia.org/wiki/%E3%82%BD%E3%82%A6%E3%83%8A%E3%83%B3%E3%81%A7%E3%81%99%E3%81%8B%3F</t>
    <phoneticPr fontId="2"/>
  </si>
  <si>
    <t>M・A・O,河野ひより,安野希世乃,和氣あず未,大塚明夫</t>
    <phoneticPr fontId="2"/>
  </si>
  <si>
    <t>A1080=&gt;4KHDR</t>
    <phoneticPr fontId="2"/>
  </si>
  <si>
    <t>HDD:Anime3</t>
  </si>
  <si>
    <t>BEASTARS</t>
    <phoneticPr fontId="2"/>
  </si>
  <si>
    <t>びーすたーず</t>
    <phoneticPr fontId="2"/>
  </si>
  <si>
    <t>BEASTARS 第1期</t>
    <phoneticPr fontId="2"/>
  </si>
  <si>
    <t>BEASTARS 第2期</t>
    <phoneticPr fontId="2"/>
  </si>
  <si>
    <t>板垣巴留</t>
    <phoneticPr fontId="2"/>
  </si>
  <si>
    <t>松見真一</t>
    <phoneticPr fontId="2"/>
  </si>
  <si>
    <t>樋口七海</t>
    <phoneticPr fontId="2"/>
  </si>
  <si>
    <t>大津直</t>
    <phoneticPr fontId="2"/>
  </si>
  <si>
    <t>https://ja.wikipedia.org/wiki/BEASTARS</t>
    <phoneticPr fontId="2"/>
  </si>
  <si>
    <t>小林親弘,小野友樹,千本木彩花,種﨑敦美,大塚明夫</t>
    <phoneticPr fontId="2"/>
  </si>
  <si>
    <t>Twitter用</t>
    <rPh sb="7" eb="8">
      <t>ヨウ</t>
    </rPh>
    <phoneticPr fontId="2"/>
  </si>
  <si>
    <t>作品数</t>
    <rPh sb="0" eb="3">
      <t>サクヒンスウ</t>
    </rPh>
    <phoneticPr fontId="2"/>
  </si>
  <si>
    <t>NHKにようこそ!</t>
    <phoneticPr fontId="2"/>
  </si>
  <si>
    <t>N・H・Kにようこそ!</t>
    <phoneticPr fontId="2"/>
  </si>
  <si>
    <t>えぬえいちけいにようこそ</t>
    <phoneticPr fontId="2"/>
  </si>
  <si>
    <t>滝本竜彦</t>
    <phoneticPr fontId="2"/>
  </si>
  <si>
    <t>西園悟</t>
    <phoneticPr fontId="2"/>
  </si>
  <si>
    <t>右湊具央,吉田隆彦</t>
    <phoneticPr fontId="2"/>
  </si>
  <si>
    <t>GONZO</t>
    <phoneticPr fontId="2"/>
  </si>
  <si>
    <t>https://ja.wikipedia.org/wiki/NHK%E3%81%AB%E3%82%88%E3%81%86%E3%81%93%E3%81%9D!</t>
    <phoneticPr fontId="2"/>
  </si>
  <si>
    <t>パール兄弟</t>
    <phoneticPr fontId="2"/>
  </si>
  <si>
    <t>小泉豊,牧野由依,阪口大助,小林沙苗</t>
    <phoneticPr fontId="2"/>
  </si>
  <si>
    <t>GUNSLINGER GIRL</t>
    <phoneticPr fontId="2"/>
  </si>
  <si>
    <t>がんすりんがーがーる</t>
    <phoneticPr fontId="2"/>
  </si>
  <si>
    <t>相田裕</t>
    <phoneticPr fontId="2"/>
  </si>
  <si>
    <t>浅香守生</t>
    <phoneticPr fontId="2"/>
  </si>
  <si>
    <t>武上純希</t>
    <phoneticPr fontId="2"/>
  </si>
  <si>
    <t>佐橋俊彦</t>
    <phoneticPr fontId="2"/>
  </si>
  <si>
    <t>https://ja.wikipedia.org/wiki/GUNSLINGER_GIRL</t>
    <phoneticPr fontId="2"/>
  </si>
  <si>
    <t>南里侑香,三橋加奈子,仙台エリ,小清水亜美,寺門仁美,能登麻美子</t>
    <phoneticPr fontId="2"/>
  </si>
  <si>
    <t>~2話</t>
    <rPh sb="2" eb="3">
      <t>ワ</t>
    </rPh>
    <phoneticPr fontId="1"/>
  </si>
  <si>
    <t>~3話</t>
  </si>
  <si>
    <t>夏色の砂時計</t>
    <phoneticPr fontId="2"/>
  </si>
  <si>
    <t>なついろのすなどけい</t>
    <phoneticPr fontId="2"/>
  </si>
  <si>
    <t>全2話</t>
    <phoneticPr fontId="2"/>
  </si>
  <si>
    <t>PrincessSoft</t>
    <phoneticPr fontId="2"/>
  </si>
  <si>
    <t>岡尾貴洋</t>
    <phoneticPr fontId="2"/>
  </si>
  <si>
    <t>静谷伊佐夫</t>
    <phoneticPr fontId="2"/>
  </si>
  <si>
    <t>新田靖成</t>
    <phoneticPr fontId="2"/>
  </si>
  <si>
    <t>酒井良,大田雄一</t>
    <phoneticPr fontId="2"/>
  </si>
  <si>
    <t>ピクチャーマジック,陸演隊</t>
    <phoneticPr fontId="2"/>
  </si>
  <si>
    <t>https://ja.wikipedia.org/wiki/%E5%A4%8F%E8%89%B2%E3%81%AE%E7%A0%82%E6%99%82%E8%A8%88</t>
    <phoneticPr fontId="2"/>
  </si>
  <si>
    <t>U480</t>
    <phoneticPr fontId="2"/>
  </si>
  <si>
    <t>さんかれあ</t>
    <phoneticPr fontId="2"/>
  </si>
  <si>
    <t>はっとりみつる</t>
    <phoneticPr fontId="2"/>
  </si>
  <si>
    <t>https://ja.wikipedia.org/wiki/%E3%81%95%E3%82%93%E3%81%8B%E3%82%8C%E3%81%82</t>
    <phoneticPr fontId="2"/>
  </si>
  <si>
    <t>内田真礼,木村良平,矢作紗友里</t>
    <phoneticPr fontId="2"/>
  </si>
  <si>
    <t xml:space="preserve">荻原秀樹,水樹奈々,倉田雅世,愛河里花子,井上喜久子,折笠富美子 </t>
    <phoneticPr fontId="2"/>
  </si>
  <si>
    <t>1472x828</t>
    <phoneticPr fontId="2"/>
  </si>
  <si>
    <t>1506x848</t>
    <phoneticPr fontId="2"/>
  </si>
  <si>
    <t>1698x955</t>
    <phoneticPr fontId="2"/>
  </si>
  <si>
    <t>1595x897くらい</t>
    <phoneticPr fontId="2"/>
  </si>
  <si>
    <t>https://ja.wikipedia.org/wiki/%E3%83%88%E3%83%A2%E3%81%A1%E3%82%83%E3%82%93%E3%81%AF%E5%A5%B3%E3%81%AE%E5%AD%90!</t>
    <phoneticPr fontId="2"/>
  </si>
  <si>
    <t>トモちゃんは女の子!</t>
    <phoneticPr fontId="2"/>
  </si>
  <si>
    <t>ともちゃんはおんなのこ</t>
    <phoneticPr fontId="2"/>
  </si>
  <si>
    <t>柳田史太</t>
    <phoneticPr fontId="2"/>
  </si>
  <si>
    <t>難波日登志</t>
    <phoneticPr fontId="2"/>
  </si>
  <si>
    <t>平岩栞</t>
    <phoneticPr fontId="2"/>
  </si>
  <si>
    <t>Lay-duce</t>
    <phoneticPr fontId="2"/>
  </si>
  <si>
    <t>高橋李依,石川界人,日高里菜,天城サリー,天﨑滉平,松岡禎丞,大地葉,種﨑敦美,渡辺久美子,乃村健次,堀井茶渡</t>
    <phoneticPr fontId="2"/>
  </si>
  <si>
    <t>全12話,OVAx3</t>
    <phoneticPr fontId="2"/>
  </si>
  <si>
    <t>~4話</t>
    <rPh sb="2" eb="3">
      <t>ワ</t>
    </rPh>
    <phoneticPr fontId="1"/>
  </si>
  <si>
    <t>https://ja.wikipedia.org/wiki/%E3%81%B2%E3%82%8D%E3%81%8C%E3%82%8B%E3%82%B9%E3%82%AB%E3%82%A4!%E3%83%97%E3%83%AA%E3%82%AD%E3%83%A5%E3%82%A2</t>
    <phoneticPr fontId="2"/>
  </si>
  <si>
    <t>水0000</t>
    <rPh sb="0" eb="1">
      <t>スイ</t>
    </rPh>
    <phoneticPr fontId="2"/>
  </si>
  <si>
    <t>プリキュア シリーズ</t>
    <phoneticPr fontId="2"/>
  </si>
  <si>
    <t>ぷりきゅあ</t>
    <phoneticPr fontId="2"/>
  </si>
  <si>
    <t>ひろがるスカイ!プリキュア</t>
    <phoneticPr fontId="2"/>
  </si>
  <si>
    <t>東堂いづみ</t>
    <phoneticPr fontId="2"/>
  </si>
  <si>
    <t>小川孝治</t>
    <phoneticPr fontId="2"/>
  </si>
  <si>
    <t>斎藤敦史</t>
    <phoneticPr fontId="2"/>
  </si>
  <si>
    <t>深澤恵梨香</t>
    <phoneticPr fontId="2"/>
  </si>
  <si>
    <t>東映アニメーション</t>
    <phoneticPr fontId="2"/>
  </si>
  <si>
    <t>関根明良,加隈亜衣,村瀬歩,七瀬彩夏,古賀葵</t>
    <phoneticPr fontId="2"/>
  </si>
  <si>
    <t>全11話,ワールドツアー</t>
    <phoneticPr fontId="2"/>
  </si>
  <si>
    <t>少女☆寸劇 オールスタァライト</t>
    <phoneticPr fontId="2"/>
  </si>
  <si>
    <t>山元隼一</t>
    <phoneticPr fontId="2"/>
  </si>
  <si>
    <t>堀雅人</t>
    <phoneticPr fontId="2"/>
  </si>
  <si>
    <t>齊田博之,エイチーム,高橋千尋</t>
    <phoneticPr fontId="2"/>
  </si>
  <si>
    <t>PandaBoy,藤澤慶昌,加藤達也</t>
    <phoneticPr fontId="2"/>
  </si>
  <si>
    <t>キネマシトラス,IMAGICA Lab.</t>
    <phoneticPr fontId="2"/>
  </si>
  <si>
    <t>恋愛ラボ</t>
    <phoneticPr fontId="2"/>
  </si>
  <si>
    <t>らぶらぼ</t>
    <phoneticPr fontId="2"/>
  </si>
  <si>
    <t>三澤康広</t>
    <phoneticPr fontId="2"/>
  </si>
  <si>
    <t>中島千明</t>
    <phoneticPr fontId="2"/>
  </si>
  <si>
    <t>あおしまたかし</t>
    <phoneticPr fontId="2"/>
  </si>
  <si>
    <t>太田雅彦</t>
    <phoneticPr fontId="2"/>
  </si>
  <si>
    <t>宮原るり</t>
    <phoneticPr fontId="2"/>
  </si>
  <si>
    <t>https://ja.wikipedia.org/wiki/%E6%81%8B%E6%84%9B%E3%83%A9%E3%83%9C</t>
    <phoneticPr fontId="2"/>
  </si>
  <si>
    <t>沼倉愛美,赤﨑千夏,水瀬いのり,佐倉綾音,大地葉</t>
    <phoneticPr fontId="2"/>
  </si>
  <si>
    <t>電光超人グリッドマン</t>
    <phoneticPr fontId="2"/>
  </si>
  <si>
    <t>SSSS.GRIDMAN</t>
    <phoneticPr fontId="2"/>
  </si>
  <si>
    <t>SSSS.DYNAZENON</t>
    <phoneticPr fontId="2"/>
  </si>
  <si>
    <t>でんこうちょうじんぐりっどまん</t>
    <phoneticPr fontId="2"/>
  </si>
  <si>
    <t>雨宮哲</t>
    <phoneticPr fontId="2"/>
  </si>
  <si>
    <t>長谷川圭一</t>
    <phoneticPr fontId="2"/>
  </si>
  <si>
    <t>坂本勝</t>
    <phoneticPr fontId="2"/>
  </si>
  <si>
    <t>https://ja.wikipedia.org/wiki/SSSS.GRIDMAN</t>
    <phoneticPr fontId="2"/>
  </si>
  <si>
    <t>広瀬裕也,緑川光,斉藤壮馬,宮本侑芽</t>
    <phoneticPr fontId="2"/>
  </si>
  <si>
    <t>https://ja.wikipedia.org/wiki/SSSS.DYNAZENON</t>
    <phoneticPr fontId="2"/>
  </si>
  <si>
    <t>濱野大輝,榎木淳弥,若山詩音,梅原裕一郎,安済知佳</t>
    <phoneticPr fontId="2"/>
  </si>
  <si>
    <t>~6話</t>
    <rPh sb="2" eb="3">
      <t>ワ</t>
    </rPh>
    <phoneticPr fontId="1"/>
  </si>
  <si>
    <t>H2O -FOOTPRINTS IN THE SAND-</t>
    <phoneticPr fontId="2"/>
  </si>
  <si>
    <t>えいちつーおー</t>
    <phoneticPr fontId="2"/>
  </si>
  <si>
    <t>枕</t>
    <phoneticPr fontId="2"/>
  </si>
  <si>
    <t>橘秀樹</t>
    <phoneticPr fontId="2"/>
  </si>
  <si>
    <t>奥田淳</t>
    <phoneticPr fontId="2"/>
  </si>
  <si>
    <t>藤田淳平</t>
    <phoneticPr fontId="2"/>
  </si>
  <si>
    <t>https://ja.wikipedia.org/wiki/H2O_-FOOTPRINTS_IN_THE_SAND-</t>
    <phoneticPr fontId="2"/>
  </si>
  <si>
    <t>小清水亜美,櫻井浩美,田中涼子,成瀬未亜,安田未央,榊原ゆい</t>
    <phoneticPr fontId="2"/>
  </si>
  <si>
    <t>視聴済</t>
    <rPh sb="0" eb="3">
      <t>シチョウスミ</t>
    </rPh>
    <phoneticPr fontId="2"/>
  </si>
  <si>
    <t>ひなこのーと</t>
    <phoneticPr fontId="2"/>
  </si>
  <si>
    <t>三月</t>
    <phoneticPr fontId="2"/>
  </si>
  <si>
    <t>高橋丈夫,喜多幡徹</t>
    <phoneticPr fontId="2"/>
  </si>
  <si>
    <t>浦畑達彦</t>
    <phoneticPr fontId="2"/>
  </si>
  <si>
    <t>浦畑達彦,加茂靖子,冨田頼子</t>
    <phoneticPr fontId="2"/>
  </si>
  <si>
    <t>https://ja.wikipedia.org/wiki/%E3%81%B2%E3%81%AA%E3%81%93%E3%81%AE%E3%83%BC%E3%81%A8</t>
    <phoneticPr fontId="2"/>
  </si>
  <si>
    <t>M・A・O,富田美憂,小倉唯,東城日沙子,高野麻里佳,吉田有里,高橋伸也</t>
    <phoneticPr fontId="2"/>
  </si>
  <si>
    <t>Fate/stay night [Heaven's Feel]</t>
    <phoneticPr fontId="2"/>
  </si>
  <si>
    <t>うさぎドロップ</t>
    <phoneticPr fontId="2"/>
  </si>
  <si>
    <t>うさぎどろっぷ</t>
    <phoneticPr fontId="2"/>
  </si>
  <si>
    <t>宇仁田ゆみ</t>
    <phoneticPr fontId="2"/>
  </si>
  <si>
    <t>亀井幹太</t>
    <phoneticPr fontId="2"/>
  </si>
  <si>
    <t>山下祐</t>
    <phoneticPr fontId="2"/>
  </si>
  <si>
    <t>松谷卓</t>
    <phoneticPr fontId="2"/>
  </si>
  <si>
    <t>https://ja.wikipedia.org/wiki/%E3%81%86%E3%81%95%E3%81%8E%E3%83%89%E3%83%AD%E3%83%83%E3%83%97</t>
    <phoneticPr fontId="2"/>
  </si>
  <si>
    <t>土田大,松浦愛弓,酒井乃碧,大原さやか,有川博,坂本真綾,伊藤昌一,峰あつ子,内山夕実</t>
    <phoneticPr fontId="2"/>
  </si>
  <si>
    <t>水1200</t>
    <rPh sb="0" eb="1">
      <t>スイ</t>
    </rPh>
    <phoneticPr fontId="2"/>
  </si>
  <si>
    <t>11/26金 配信再開 10/5 放送再開 最終話3/8</t>
    <rPh sb="5" eb="6">
      <t>キン</t>
    </rPh>
    <rPh sb="7" eb="9">
      <t>ハイシン</t>
    </rPh>
    <rPh sb="9" eb="11">
      <t>サイカイ</t>
    </rPh>
    <rPh sb="17" eb="19">
      <t>ホウソウ</t>
    </rPh>
    <rPh sb="19" eb="21">
      <t>サイカイ</t>
    </rPh>
    <rPh sb="22" eb="25">
      <t>サイシュウワ</t>
    </rPh>
    <phoneticPr fontId="2"/>
  </si>
  <si>
    <t>転生王女と天才令嬢の魔法革命</t>
    <phoneticPr fontId="2"/>
  </si>
  <si>
    <t>てんせいおうじょとてんさいれいじょうのまほうかくめい</t>
    <phoneticPr fontId="2"/>
  </si>
  <si>
    <t>鴉ぴえろ</t>
    <phoneticPr fontId="2"/>
  </si>
  <si>
    <t>玉木慎吾</t>
    <phoneticPr fontId="2"/>
  </si>
  <si>
    <t>渡航</t>
    <phoneticPr fontId="2"/>
  </si>
  <si>
    <t>https://ja.wikipedia.org/wiki/%E8%BB%A2%E7%94%9F%E7%8E%8B%E5%A5%B3%E3%81%A8%E5%A4%A9%E6%89%8D%E4%BB%A4%E5%AC%A2%E3%81%AE%E9%AD%94%E6%B3%95%E9%9D%A9%E5%91%BD</t>
    <phoneticPr fontId="2"/>
  </si>
  <si>
    <t>木0000</t>
    <rPh sb="0" eb="1">
      <t>モク</t>
    </rPh>
    <phoneticPr fontId="2"/>
  </si>
  <si>
    <t>千本木彩花,石見舞菜香,加隈亜衣,羊宮妃那</t>
    <phoneticPr fontId="2"/>
  </si>
  <si>
    <t>ディオメディアはこれまで720</t>
    <phoneticPr fontId="2"/>
  </si>
  <si>
    <t>土1200</t>
    <phoneticPr fontId="2"/>
  </si>
  <si>
    <t>月0100</t>
    <rPh sb="0" eb="1">
      <t>ゲツ</t>
    </rPh>
    <phoneticPr fontId="2"/>
  </si>
  <si>
    <t>かくしごと</t>
    <phoneticPr fontId="2"/>
  </si>
  <si>
    <t>かくしごと ―ひめごとはなんですか―</t>
    <phoneticPr fontId="2"/>
  </si>
  <si>
    <t>村野佑太</t>
    <phoneticPr fontId="2"/>
  </si>
  <si>
    <t>村野佑太,あおしまたかし</t>
    <phoneticPr fontId="2"/>
  </si>
  <si>
    <t>山本周平</t>
    <phoneticPr fontId="2"/>
  </si>
  <si>
    <t>亜細亜堂</t>
    <phoneticPr fontId="2"/>
  </si>
  <si>
    <t>https://ja.wikipedia.org/wiki/%E3%81%8B%E3%81%8F%E3%81%97%E3%81%94%E3%81%A8</t>
    <phoneticPr fontId="2"/>
  </si>
  <si>
    <t>神谷浩史,高橋李依,花江夏樹,大塚明夫,能登麻美子,内山昂輝</t>
    <phoneticPr fontId="2"/>
  </si>
  <si>
    <t>1444x812</t>
    <phoneticPr fontId="2"/>
  </si>
  <si>
    <t>サイバーパンク2077</t>
    <phoneticPr fontId="2"/>
  </si>
  <si>
    <t>さいばーぱんく</t>
    <phoneticPr fontId="2"/>
  </si>
  <si>
    <t>サイバーパンク エッジランナーズ</t>
    <phoneticPr fontId="2"/>
  </si>
  <si>
    <t>ラファウ・ヤキ</t>
    <phoneticPr fontId="2"/>
  </si>
  <si>
    <t>今石洋之</t>
    <phoneticPr fontId="2"/>
  </si>
  <si>
    <t>大塚雅彦</t>
    <phoneticPr fontId="2"/>
  </si>
  <si>
    <t>宇佐義大,大塚雅彦</t>
    <phoneticPr fontId="2"/>
  </si>
  <si>
    <t>吉成曜</t>
    <phoneticPr fontId="2"/>
  </si>
  <si>
    <t>山岡晃</t>
    <phoneticPr fontId="2"/>
  </si>
  <si>
    <t>https://ja.wikipedia.org/wiki/%E3%82%B5%E3%82%A4%E3%83%90%E3%83%BC%E3%83%91%E3%83%B3%E3%82%AF2077</t>
    <phoneticPr fontId="2"/>
  </si>
  <si>
    <t>KENN,悠木碧,東地宏樹,鷄冠井美智子,本田貴子,高木渉,黒沢ともよ</t>
    <phoneticPr fontId="2"/>
  </si>
  <si>
    <t>1585x892</t>
    <phoneticPr fontId="2"/>
  </si>
  <si>
    <t>Amazon</t>
  </si>
  <si>
    <t>配信①</t>
    <rPh sb="0" eb="2">
      <t>ハイシン</t>
    </rPh>
    <phoneticPr fontId="2"/>
  </si>
  <si>
    <t>更新日①</t>
    <rPh sb="0" eb="3">
      <t>コウシンビ</t>
    </rPh>
    <phoneticPr fontId="2"/>
  </si>
  <si>
    <t>配信②</t>
    <rPh sb="0" eb="2">
      <t>ハイシン</t>
    </rPh>
    <phoneticPr fontId="2"/>
  </si>
  <si>
    <t>更新日②</t>
    <rPh sb="0" eb="3">
      <t>コウシンビ</t>
    </rPh>
    <phoneticPr fontId="2"/>
  </si>
  <si>
    <t>ABEMA</t>
  </si>
  <si>
    <t>日0000</t>
    <rPh sb="0" eb="1">
      <t>ニチ</t>
    </rPh>
    <phoneticPr fontId="2"/>
  </si>
  <si>
    <t>火0000</t>
  </si>
  <si>
    <t>木0030</t>
    <rPh sb="0" eb="1">
      <t>モク</t>
    </rPh>
    <phoneticPr fontId="2"/>
  </si>
  <si>
    <t>金0000</t>
    <rPh sb="0" eb="1">
      <t>キン</t>
    </rPh>
    <phoneticPr fontId="2"/>
  </si>
  <si>
    <t>土2330</t>
  </si>
  <si>
    <t>Amazon独占配信,BSフジ1/18</t>
    <rPh sb="6" eb="8">
      <t>ドクセン</t>
    </rPh>
    <rPh sb="8" eb="10">
      <t>ハイシン</t>
    </rPh>
    <phoneticPr fontId="2"/>
  </si>
  <si>
    <t>MAPPAはいつも1500x844が多い,Amazon独占</t>
    <rPh sb="18" eb="19">
      <t>オオ</t>
    </rPh>
    <rPh sb="27" eb="29">
      <t>ドクセン</t>
    </rPh>
    <phoneticPr fontId="2"/>
  </si>
  <si>
    <t>火1200</t>
    <rPh sb="0" eb="1">
      <t>カ</t>
    </rPh>
    <phoneticPr fontId="2"/>
  </si>
  <si>
    <t>7話以降Amazon</t>
    <rPh sb="0" eb="3">
      <t>ワイコウ</t>
    </rPh>
    <phoneticPr fontId="2"/>
  </si>
  <si>
    <t>B1080,A1080</t>
    <phoneticPr fontId="2"/>
  </si>
  <si>
    <t>制作解像度は確定,8話以降Amazon</t>
    <rPh sb="0" eb="5">
      <t>セイサクカイゾウド</t>
    </rPh>
    <rPh sb="6" eb="8">
      <t>カクテイ</t>
    </rPh>
    <phoneticPr fontId="2"/>
  </si>
  <si>
    <t>~7,9~13話</t>
    <phoneticPr fontId="2"/>
  </si>
  <si>
    <t>純潔のマリア</t>
    <phoneticPr fontId="2"/>
  </si>
  <si>
    <t>じゅんけつのまりあ</t>
    <phoneticPr fontId="2"/>
  </si>
  <si>
    <t>石川雅之</t>
    <phoneticPr fontId="2"/>
  </si>
  <si>
    <t>谷口悟朗</t>
    <phoneticPr fontId="2"/>
  </si>
  <si>
    <t>千羽由利子</t>
    <phoneticPr fontId="2"/>
  </si>
  <si>
    <t>https://ja.wikipedia.org/wiki/%E7%B4%94%E6%BD%94%E3%81%AE%E3%83%9E%E3%83%AA%E3%82%A2</t>
    <phoneticPr fontId="2"/>
  </si>
  <si>
    <t>金元寿子,日笠陽子,小松未可子,花澤香菜,小野友樹</t>
    <phoneticPr fontId="2"/>
  </si>
  <si>
    <t>アニメガタリ</t>
    <phoneticPr fontId="2"/>
  </si>
  <si>
    <t>あにめがたり</t>
    <phoneticPr fontId="2"/>
  </si>
  <si>
    <t>アニメガタリズ</t>
    <phoneticPr fontId="2"/>
  </si>
  <si>
    <t>DMM.futureworks,ダブトゥーンスタジオ</t>
    <phoneticPr fontId="2"/>
  </si>
  <si>
    <t>森井ケンシロウ</t>
    <phoneticPr fontId="2"/>
  </si>
  <si>
    <t>衣谷ソーシ</t>
    <phoneticPr fontId="2"/>
  </si>
  <si>
    <t>帆足圭吾、高橋邦幸</t>
    <phoneticPr fontId="2"/>
  </si>
  <si>
    <t>ワオワールド</t>
    <phoneticPr fontId="2"/>
  </si>
  <si>
    <t>https://ja.wikipedia.org/wiki/%E3%82%A2%E3%83%8B%E3%83%A1%E3%82%AC%E3%82%BF%E3%83%AA</t>
    <phoneticPr fontId="2"/>
  </si>
  <si>
    <t>1504x846</t>
    <phoneticPr fontId="2"/>
  </si>
  <si>
    <t>水瀬いのり,伊波杏樹,浅沼晋太郎,高橋美佳子,近藤浩徳</t>
    <phoneticPr fontId="2"/>
  </si>
  <si>
    <t>進撃の巨人 The Final Season</t>
    <phoneticPr fontId="2"/>
  </si>
  <si>
    <t>完結編</t>
    <phoneticPr fontId="2"/>
  </si>
  <si>
    <t>諫山創</t>
    <phoneticPr fontId="2"/>
  </si>
  <si>
    <t>林祐一郎</t>
    <phoneticPr fontId="2"/>
  </si>
  <si>
    <t>岸友洋</t>
    <phoneticPr fontId="2"/>
  </si>
  <si>
    <t>KOHTA YAMAMOTO,澤野弘之</t>
    <rPh sb="15" eb="17">
      <t>サワノ</t>
    </rPh>
    <rPh sb="17" eb="19">
      <t>ヒロユキ</t>
    </rPh>
    <phoneticPr fontId="2"/>
  </si>
  <si>
    <t>https://ja.wikipedia.org/wiki/%E9%80%B2%E6%92%83%E3%81%AE%E5%B7%A8%E4%BA%BA_(%E3%82%A2%E3%83%8B%E3%83%A1)</t>
  </si>
  <si>
    <t>梶裕貴,石川由依,井上麻里奈,神谷浩史,小野大輔,朴璐美,細谷佳正,橋詰知久,嶋村侑,谷山紀章,下野紘,小林ゆう,三上枝織,藤田咲,逢坂良太,子安武人</t>
    <phoneticPr fontId="2"/>
  </si>
  <si>
    <t>クレヨンしんちゃん</t>
    <phoneticPr fontId="2"/>
  </si>
  <si>
    <t>映画 クレヨンしんちゃん</t>
    <phoneticPr fontId="2"/>
  </si>
  <si>
    <t>第9作</t>
    <rPh sb="0" eb="1">
      <t>ダイ</t>
    </rPh>
    <rPh sb="2" eb="3">
      <t>サク</t>
    </rPh>
    <phoneticPr fontId="2"/>
  </si>
  <si>
    <t>くれよんしんちゃん</t>
    <phoneticPr fontId="2"/>
  </si>
  <si>
    <t>せんねんじょゆう</t>
    <phoneticPr fontId="2"/>
  </si>
  <si>
    <t>千年女優</t>
    <phoneticPr fontId="2"/>
  </si>
  <si>
    <t>https://ja.wikipedia.org/wiki/%E5%8D%83%E5%B9%B4%E5%A5%B3%E5%84%AA</t>
    <phoneticPr fontId="2"/>
  </si>
  <si>
    <t>https://ja.wikipedia.org/wiki/%E3%82%AF%E3%83%AC%E3%83%A8%E3%83%B3%E3%81%97%E3%82%93%E3%81%A1%E3%82%83%E3%82%93_(%E3%82%A2%E3%83%8B%E3%83%A1)#%E6%98%A0%E7%94%BB</t>
    <phoneticPr fontId="2"/>
  </si>
  <si>
    <t>臼井儀人</t>
    <phoneticPr fontId="2"/>
  </si>
  <si>
    <t>今敏,村井さだゆき</t>
    <phoneticPr fontId="2"/>
  </si>
  <si>
    <t>本田雄</t>
    <phoneticPr fontId="2"/>
  </si>
  <si>
    <t>ジェンコ,マッドハウス</t>
    <phoneticPr fontId="2"/>
  </si>
  <si>
    <t>荘司美代子,小山茉美,折笠富美子,飯塚昭三,津田匠子,鈴置洋孝,京田尚子,山寺宏一,津嘉山正種</t>
    <phoneticPr fontId="2"/>
  </si>
  <si>
    <t>DEEMO</t>
    <phoneticPr fontId="2"/>
  </si>
  <si>
    <t>棺姫のチャイカ</t>
    <phoneticPr fontId="2"/>
  </si>
  <si>
    <t>ひつぎのちゃいか</t>
    <phoneticPr fontId="2"/>
  </si>
  <si>
    <t>棺姫のチャイカ AVENGING BATTLE</t>
    <phoneticPr fontId="2"/>
  </si>
  <si>
    <t>榊一郎</t>
    <phoneticPr fontId="2"/>
  </si>
  <si>
    <t>待田堂子,土屋理敬</t>
    <phoneticPr fontId="2"/>
  </si>
  <si>
    <t>新井伸浩</t>
    <phoneticPr fontId="2"/>
  </si>
  <si>
    <t>長岡成貢</t>
    <phoneticPr fontId="2"/>
  </si>
  <si>
    <t>https://ja.wikipedia.org/wiki/%E6%A3%BA%E5%A7%AB%E3%81%AE%E3%83%81%E3%83%A3%E3%82%A4%E3%82%AB</t>
    <phoneticPr fontId="2"/>
  </si>
  <si>
    <t>安済知佳,間島淳司,原優子,斎藤千和,細谷佳正,藏合紗恵子</t>
    <phoneticPr fontId="2"/>
  </si>
  <si>
    <t>AKIRA</t>
    <phoneticPr fontId="2"/>
  </si>
  <si>
    <t>あきら</t>
    <phoneticPr fontId="2"/>
  </si>
  <si>
    <t>https://ja.wikipedia.org/wiki/AKIRA_(%E6%BC%AB%E7%94%BB)#%E3%82%A2%E3%83%8B%E3%83%A1%E6%98%A0%E7%94%BB</t>
    <phoneticPr fontId="2"/>
  </si>
  <si>
    <t>大友克洋</t>
    <phoneticPr fontId="2"/>
  </si>
  <si>
    <t>大友克洋,橋本以蔵</t>
    <phoneticPr fontId="2"/>
  </si>
  <si>
    <t>東京ムービー新社</t>
    <phoneticPr fontId="2"/>
  </si>
  <si>
    <t>山城祥二</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</si>
</sst>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
    <numFmt numFmtId="177" formatCode="0.0000%"/>
  </numFmts>
  <fonts count="11"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b/>
      <sz val="10"/>
      <color theme="1"/>
      <name val="ＭＳ ゴシック"/>
      <family val="3"/>
      <charset val="128"/>
    </font>
    <font>
      <sz val="10"/>
      <color theme="1"/>
      <name val="ＭＳ ゴシック"/>
      <family val="3"/>
      <charset val="128"/>
    </font>
    <font>
      <sz val="10"/>
      <color rgb="FF000000"/>
      <name val="ＭＳ ゴシック"/>
      <family val="3"/>
      <charset val="128"/>
    </font>
    <font>
      <u/>
      <sz val="10"/>
      <color theme="10"/>
      <name val="ＭＳ ゴシック"/>
      <family val="3"/>
      <charset val="128"/>
    </font>
    <font>
      <b/>
      <sz val="10"/>
      <name val="ＭＳ ゴシック"/>
      <family val="3"/>
      <charset val="128"/>
    </font>
    <font>
      <sz val="10"/>
      <name val="ＭＳ ゴシック"/>
      <family val="3"/>
      <charset val="128"/>
    </font>
    <font>
      <sz val="10"/>
      <color rgb="FF000000"/>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FFFABA"/>
        <bgColor indexed="64"/>
      </patternFill>
    </fill>
    <fill>
      <patternFill patternType="solid">
        <fgColor rgb="FFB9D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3" fillId="0" borderId="0" applyNumberFormat="0" applyFont="0" applyFill="0" applyBorder="0" applyAlignment="0" applyProtection="0">
      <alignment vertical="center"/>
    </xf>
    <xf numFmtId="9" fontId="1" fillId="0" borderId="0" applyFont="0" applyFill="0" applyBorder="0" applyAlignment="0" applyProtection="0">
      <alignment vertical="center"/>
    </xf>
  </cellStyleXfs>
  <cellXfs count="48">
    <xf numFmtId="0" fontId="0" fillId="0" borderId="0" xfId="0">
      <alignment vertical="center"/>
    </xf>
    <xf numFmtId="0" fontId="4" fillId="0" borderId="0" xfId="0" applyFont="1" applyAlignment="1">
      <alignment vertical="top"/>
    </xf>
    <xf numFmtId="0" fontId="5" fillId="0" borderId="0" xfId="0" applyFont="1" applyAlignment="1">
      <alignment vertical="top"/>
    </xf>
    <xf numFmtId="49" fontId="5" fillId="0" borderId="0" xfId="0" applyNumberFormat="1" applyFont="1" applyAlignment="1">
      <alignment vertical="top"/>
    </xf>
    <xf numFmtId="14" fontId="5" fillId="0" borderId="0" xfId="0" applyNumberFormat="1" applyFont="1" applyAlignment="1">
      <alignment vertical="top"/>
    </xf>
    <xf numFmtId="0" fontId="4" fillId="2" borderId="1" xfId="0" applyFont="1" applyFill="1" applyBorder="1" applyAlignment="1">
      <alignment horizontal="center" vertical="top"/>
    </xf>
    <xf numFmtId="49" fontId="4" fillId="2" borderId="1" xfId="0" applyNumberFormat="1" applyFont="1" applyFill="1" applyBorder="1" applyAlignment="1">
      <alignment horizontal="center" vertical="top"/>
    </xf>
    <xf numFmtId="14" fontId="4" fillId="2" borderId="1" xfId="0" applyNumberFormat="1" applyFont="1" applyFill="1" applyBorder="1" applyAlignment="1">
      <alignment horizontal="center" vertical="top"/>
    </xf>
    <xf numFmtId="0" fontId="4" fillId="0" borderId="0" xfId="0" applyFont="1" applyAlignment="1">
      <alignment horizontal="center" vertical="top"/>
    </xf>
    <xf numFmtId="0" fontId="5" fillId="0" borderId="1" xfId="0" applyFont="1" applyBorder="1" applyAlignment="1">
      <alignment vertical="top"/>
    </xf>
    <xf numFmtId="49" fontId="5" fillId="0" borderId="1" xfId="0" applyNumberFormat="1" applyFont="1" applyBorder="1" applyAlignment="1">
      <alignment vertical="top"/>
    </xf>
    <xf numFmtId="0" fontId="4" fillId="2" borderId="2" xfId="0" applyFont="1" applyFill="1" applyBorder="1" applyAlignment="1">
      <alignment horizontal="center" vertical="top"/>
    </xf>
    <xf numFmtId="2" fontId="4" fillId="2" borderId="1" xfId="0" applyNumberFormat="1" applyFont="1" applyFill="1" applyBorder="1" applyAlignment="1">
      <alignment horizontal="center" vertical="top"/>
    </xf>
    <xf numFmtId="0" fontId="6" fillId="0" borderId="1" xfId="0" applyFont="1" applyBorder="1" applyAlignment="1">
      <alignment vertical="top"/>
    </xf>
    <xf numFmtId="0" fontId="5" fillId="0" borderId="1" xfId="0" applyFont="1" applyBorder="1" applyAlignment="1">
      <alignment vertical="top" wrapText="1"/>
    </xf>
    <xf numFmtId="0" fontId="5" fillId="0" borderId="1" xfId="1" applyFont="1" applyBorder="1" applyAlignment="1">
      <alignment vertical="top"/>
    </xf>
    <xf numFmtId="2" fontId="5" fillId="0" borderId="0" xfId="0" applyNumberFormat="1" applyFont="1" applyAlignment="1">
      <alignment vertical="top"/>
    </xf>
    <xf numFmtId="0" fontId="4" fillId="2" borderId="1" xfId="0" applyFont="1" applyFill="1" applyBorder="1" applyAlignment="1">
      <alignment vertical="top"/>
    </xf>
    <xf numFmtId="177" fontId="5" fillId="0" borderId="1" xfId="2" applyNumberFormat="1" applyFont="1" applyBorder="1" applyAlignment="1">
      <alignment vertical="top"/>
    </xf>
    <xf numFmtId="14" fontId="6" fillId="0" borderId="1" xfId="0" applyNumberFormat="1" applyFont="1" applyBorder="1" applyAlignment="1">
      <alignment vertical="top"/>
    </xf>
    <xf numFmtId="14" fontId="5" fillId="0" borderId="1" xfId="0" applyNumberFormat="1" applyFont="1" applyBorder="1" applyAlignment="1">
      <alignment vertical="top"/>
    </xf>
    <xf numFmtId="49" fontId="7" fillId="0" borderId="0" xfId="1" applyNumberFormat="1" applyFont="1" applyAlignment="1">
      <alignment vertical="top"/>
    </xf>
    <xf numFmtId="0" fontId="5" fillId="3" borderId="1" xfId="0" applyFont="1" applyFill="1" applyBorder="1" applyAlignment="1">
      <alignment vertical="top"/>
    </xf>
    <xf numFmtId="177" fontId="4" fillId="2" borderId="1" xfId="2" applyNumberFormat="1" applyFont="1" applyFill="1" applyBorder="1" applyAlignment="1">
      <alignment horizontal="center" vertical="top"/>
    </xf>
    <xf numFmtId="0" fontId="5" fillId="0" borderId="1" xfId="0" applyFont="1" applyBorder="1" applyAlignment="1">
      <alignment horizontal="center" vertical="top"/>
    </xf>
    <xf numFmtId="0" fontId="4" fillId="0" borderId="0" xfId="0" applyFont="1" applyAlignment="1">
      <alignment horizontal="left" vertical="top"/>
    </xf>
    <xf numFmtId="56" fontId="4" fillId="2" borderId="1" xfId="0" quotePrefix="1" applyNumberFormat="1" applyFont="1" applyFill="1" applyBorder="1" applyAlignment="1">
      <alignment horizontal="center" vertical="top"/>
    </xf>
    <xf numFmtId="0" fontId="4" fillId="2" borderId="1" xfId="0" quotePrefix="1" applyFont="1" applyFill="1" applyBorder="1" applyAlignment="1">
      <alignment horizontal="center" vertical="top"/>
    </xf>
    <xf numFmtId="49" fontId="9" fillId="0" borderId="1" xfId="1" applyNumberFormat="1" applyFont="1" applyFill="1" applyBorder="1" applyAlignment="1">
      <alignment vertical="top"/>
    </xf>
    <xf numFmtId="49" fontId="5" fillId="0" borderId="1" xfId="0" quotePrefix="1" applyNumberFormat="1" applyFont="1" applyBorder="1" applyAlignment="1">
      <alignment vertical="top"/>
    </xf>
    <xf numFmtId="49" fontId="5" fillId="0" borderId="0" xfId="0" applyNumberFormat="1" applyFont="1">
      <alignment vertical="center"/>
    </xf>
    <xf numFmtId="49" fontId="9" fillId="0" borderId="1" xfId="1" quotePrefix="1" applyNumberFormat="1" applyFont="1" applyFill="1" applyBorder="1" applyAlignment="1">
      <alignment vertical="top"/>
    </xf>
    <xf numFmtId="0" fontId="5" fillId="3" borderId="1" xfId="0" applyFont="1" applyFill="1" applyBorder="1" applyAlignment="1">
      <alignment horizontal="right" vertical="top"/>
    </xf>
    <xf numFmtId="177" fontId="5" fillId="3" borderId="1" xfId="2" applyNumberFormat="1" applyFont="1" applyFill="1" applyBorder="1" applyAlignment="1">
      <alignment vertical="top"/>
    </xf>
    <xf numFmtId="176" fontId="5" fillId="3" borderId="1" xfId="0" applyNumberFormat="1" applyFont="1" applyFill="1" applyBorder="1" applyAlignment="1">
      <alignment vertical="top"/>
    </xf>
    <xf numFmtId="2" fontId="5" fillId="3" borderId="1" xfId="0" applyNumberFormat="1" applyFont="1" applyFill="1" applyBorder="1" applyAlignment="1">
      <alignment vertical="top"/>
    </xf>
    <xf numFmtId="49" fontId="5" fillId="4" borderId="1" xfId="0" applyNumberFormat="1" applyFont="1" applyFill="1" applyBorder="1" applyAlignment="1">
      <alignment vertical="top"/>
    </xf>
    <xf numFmtId="0" fontId="5" fillId="4" borderId="1" xfId="0" applyFont="1" applyFill="1" applyBorder="1" applyAlignment="1">
      <alignment vertical="top"/>
    </xf>
    <xf numFmtId="0" fontId="10" fillId="0" borderId="0" xfId="0" applyFont="1">
      <alignment vertical="center"/>
    </xf>
    <xf numFmtId="49" fontId="5" fillId="0" borderId="1" xfId="0" applyNumberFormat="1" applyFont="1" applyBorder="1">
      <alignment vertical="center"/>
    </xf>
    <xf numFmtId="49" fontId="5" fillId="0" borderId="1" xfId="0" quotePrefix="1" applyNumberFormat="1" applyFont="1" applyBorder="1">
      <alignment vertical="center"/>
    </xf>
    <xf numFmtId="49" fontId="8" fillId="2" borderId="1" xfId="0" applyNumberFormat="1" applyFont="1" applyFill="1" applyBorder="1" applyAlignment="1">
      <alignment horizontal="center" vertical="top"/>
    </xf>
    <xf numFmtId="49" fontId="9" fillId="0" borderId="1" xfId="0" applyNumberFormat="1" applyFont="1" applyBorder="1">
      <alignment vertical="center"/>
    </xf>
    <xf numFmtId="49" fontId="9" fillId="0" borderId="0" xfId="1" applyNumberFormat="1" applyFont="1" applyAlignment="1">
      <alignment vertical="top"/>
    </xf>
    <xf numFmtId="2" fontId="5" fillId="3" borderId="1" xfId="0" applyNumberFormat="1" applyFont="1" applyFill="1" applyBorder="1" applyAlignment="1">
      <alignment horizontal="right" vertical="top"/>
    </xf>
    <xf numFmtId="2" fontId="5" fillId="3" borderId="1" xfId="0" quotePrefix="1" applyNumberFormat="1" applyFont="1" applyFill="1" applyBorder="1" applyAlignment="1">
      <alignment horizontal="right" vertical="top"/>
    </xf>
    <xf numFmtId="14" fontId="5" fillId="0" borderId="1" xfId="0" quotePrefix="1" applyNumberFormat="1" applyFont="1" applyBorder="1" applyAlignment="1">
      <alignment vertical="top"/>
    </xf>
    <xf numFmtId="49" fontId="9" fillId="0" borderId="0" xfId="1" applyNumberFormat="1" applyFont="1" applyFill="1" applyBorder="1" applyAlignment="1">
      <alignment vertical="top"/>
    </xf>
  </cellXfs>
  <cellStyles count="3">
    <cellStyle name="パーセント" xfId="2" builtinId="5"/>
    <cellStyle name="ハイパーリンク" xfId="1" builtinId="8" customBuiltin="1"/>
    <cellStyle name="標準" xfId="0" builtinId="0"/>
  </cellStyles>
  <dxfs count="6">
    <dxf>
      <fill>
        <patternFill>
          <bgColor rgb="FF00B0F0"/>
        </patternFill>
      </fill>
    </dxf>
    <dxf>
      <fill>
        <patternFill>
          <bgColor rgb="FFFF0000"/>
        </patternFill>
      </fill>
    </dxf>
    <dxf>
      <fill>
        <patternFill>
          <bgColor rgb="FFFF0000"/>
        </patternFill>
      </fill>
    </dxf>
    <dxf>
      <fill>
        <patternFill>
          <bgColor rgb="FF00B0F0"/>
        </patternFill>
      </fill>
    </dxf>
    <dxf>
      <fill>
        <patternFill>
          <bgColor rgb="FFFF0000"/>
        </patternFill>
      </fill>
    </dxf>
    <dxf>
      <fill>
        <patternFill>
          <bgColor rgb="FFFF0000"/>
        </patternFill>
      </fill>
    </dxf>
  </dxfs>
  <tableStyles count="0" defaultTableStyle="TableStyleMedium2" defaultPivotStyle="PivotStyleLight16"/>
  <colors>
    <mruColors>
      <color rgb="FFFFFABA"/>
      <color rgb="FFB9D0F0"/>
      <color rgb="FFFFBD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統計!$B$94</c:f>
              <c:strCache>
                <c:ptCount val="1"/>
                <c:pt idx="0">
                  <c:v>作品タイトル数</c:v>
                </c:pt>
              </c:strCache>
            </c:strRef>
          </c:tx>
          <c:spPr>
            <a:ln w="28575" cap="rnd">
              <a:solidFill>
                <a:schemeClr val="accent1"/>
              </a:solidFill>
              <a:round/>
            </a:ln>
            <a:effectLst/>
          </c:spPr>
          <c:marker>
            <c:symbol val="none"/>
          </c:marker>
          <c:cat>
            <c:strRef>
              <c:f>統計!$A$95:$A$104</c:f>
              <c:strCache>
                <c:ptCount val="10"/>
                <c:pt idx="0">
                  <c:v>0-9</c:v>
                </c:pt>
                <c:pt idx="1">
                  <c:v>10-19</c:v>
                </c:pt>
                <c:pt idx="2">
                  <c:v>20-29</c:v>
                </c:pt>
                <c:pt idx="3">
                  <c:v>30-39</c:v>
                </c:pt>
                <c:pt idx="4">
                  <c:v>40-49</c:v>
                </c:pt>
                <c:pt idx="5">
                  <c:v>50-59</c:v>
                </c:pt>
                <c:pt idx="6">
                  <c:v>60-69</c:v>
                </c:pt>
                <c:pt idx="7">
                  <c:v>70-79</c:v>
                </c:pt>
                <c:pt idx="8">
                  <c:v>80-89</c:v>
                </c:pt>
                <c:pt idx="9">
                  <c:v>90-100</c:v>
                </c:pt>
              </c:strCache>
            </c:strRef>
          </c:cat>
          <c:val>
            <c:numRef>
              <c:f>統計!$B$95:$B$104</c:f>
              <c:numCache>
                <c:formatCode>General</c:formatCode>
                <c:ptCount val="10"/>
                <c:pt idx="0">
                  <c:v>0</c:v>
                </c:pt>
                <c:pt idx="1">
                  <c:v>5</c:v>
                </c:pt>
                <c:pt idx="2">
                  <c:v>39</c:v>
                </c:pt>
                <c:pt idx="3">
                  <c:v>104</c:v>
                </c:pt>
                <c:pt idx="4">
                  <c:v>138</c:v>
                </c:pt>
                <c:pt idx="5">
                  <c:v>149</c:v>
                </c:pt>
                <c:pt idx="6">
                  <c:v>150</c:v>
                </c:pt>
                <c:pt idx="7">
                  <c:v>91</c:v>
                </c:pt>
                <c:pt idx="8">
                  <c:v>40</c:v>
                </c:pt>
                <c:pt idx="9">
                  <c:v>4</c:v>
                </c:pt>
              </c:numCache>
            </c:numRef>
          </c:val>
          <c:smooth val="0"/>
          <c:extLst>
            <c:ext xmlns:c16="http://schemas.microsoft.com/office/drawing/2014/chart" uri="{C3380CC4-5D6E-409C-BE32-E72D297353CC}">
              <c16:uniqueId val="{00000000-35A6-4684-A31F-18E25619940C}"/>
            </c:ext>
          </c:extLst>
        </c:ser>
        <c:dLbls>
          <c:showLegendKey val="0"/>
          <c:showVal val="0"/>
          <c:showCatName val="0"/>
          <c:showSerName val="0"/>
          <c:showPercent val="0"/>
          <c:showBubbleSize val="0"/>
        </c:dLbls>
        <c:smooth val="0"/>
        <c:axId val="294532624"/>
        <c:axId val="294526720"/>
      </c:lineChart>
      <c:catAx>
        <c:axId val="29453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94526720"/>
        <c:crosses val="autoZero"/>
        <c:auto val="1"/>
        <c:lblAlgn val="ctr"/>
        <c:lblOffset val="100"/>
        <c:noMultiLvlLbl val="0"/>
      </c:catAx>
      <c:valAx>
        <c:axId val="29452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9453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統計!$B$19</c:f>
              <c:strCache>
                <c:ptCount val="1"/>
                <c:pt idx="0">
                  <c:v>作品タイトル数</c:v>
                </c:pt>
              </c:strCache>
            </c:strRef>
          </c:tx>
          <c:spPr>
            <a:ln w="28575" cap="rnd">
              <a:solidFill>
                <a:schemeClr val="accent1"/>
              </a:solidFill>
              <a:round/>
            </a:ln>
            <a:effectLst/>
          </c:spPr>
          <c:marker>
            <c:symbol val="none"/>
          </c:marker>
          <c:cat>
            <c:numRef>
              <c:f>統計!$A$20:$A$30</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統計!$B$20:$B$30</c:f>
              <c:numCache>
                <c:formatCode>General</c:formatCode>
                <c:ptCount val="11"/>
                <c:pt idx="0">
                  <c:v>3</c:v>
                </c:pt>
                <c:pt idx="1">
                  <c:v>23</c:v>
                </c:pt>
                <c:pt idx="2">
                  <c:v>90</c:v>
                </c:pt>
                <c:pt idx="3">
                  <c:v>92</c:v>
                </c:pt>
                <c:pt idx="4">
                  <c:v>77</c:v>
                </c:pt>
                <c:pt idx="5">
                  <c:v>82</c:v>
                </c:pt>
                <c:pt idx="6">
                  <c:v>135</c:v>
                </c:pt>
                <c:pt idx="7">
                  <c:v>125</c:v>
                </c:pt>
                <c:pt idx="8">
                  <c:v>71</c:v>
                </c:pt>
                <c:pt idx="9">
                  <c:v>19</c:v>
                </c:pt>
                <c:pt idx="10">
                  <c:v>3</c:v>
                </c:pt>
              </c:numCache>
            </c:numRef>
          </c:val>
          <c:smooth val="0"/>
          <c:extLst>
            <c:ext xmlns:c16="http://schemas.microsoft.com/office/drawing/2014/chart" uri="{C3380CC4-5D6E-409C-BE32-E72D297353CC}">
              <c16:uniqueId val="{00000000-95E3-47A0-AB1A-371A4F937906}"/>
            </c:ext>
          </c:extLst>
        </c:ser>
        <c:dLbls>
          <c:showLegendKey val="0"/>
          <c:showVal val="0"/>
          <c:showCatName val="0"/>
          <c:showSerName val="0"/>
          <c:showPercent val="0"/>
          <c:showBubbleSize val="0"/>
        </c:dLbls>
        <c:smooth val="0"/>
        <c:axId val="668544776"/>
        <c:axId val="668545760"/>
      </c:lineChart>
      <c:catAx>
        <c:axId val="668544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68545760"/>
        <c:crosses val="autoZero"/>
        <c:auto val="1"/>
        <c:lblAlgn val="ctr"/>
        <c:lblOffset val="100"/>
        <c:noMultiLvlLbl val="0"/>
      </c:catAx>
      <c:valAx>
        <c:axId val="66854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68544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統計!$B$34</c:f>
              <c:strCache>
                <c:ptCount val="1"/>
                <c:pt idx="0">
                  <c:v>作品タイトル数</c:v>
                </c:pt>
              </c:strCache>
            </c:strRef>
          </c:tx>
          <c:spPr>
            <a:ln w="28575" cap="rnd">
              <a:solidFill>
                <a:schemeClr val="accent1"/>
              </a:solidFill>
              <a:round/>
            </a:ln>
            <a:effectLst/>
          </c:spPr>
          <c:marker>
            <c:symbol val="none"/>
          </c:marker>
          <c:cat>
            <c:numRef>
              <c:f>統計!$A$35:$A$45</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統計!$B$35:$B$45</c:f>
              <c:numCache>
                <c:formatCode>General</c:formatCode>
                <c:ptCount val="11"/>
                <c:pt idx="0">
                  <c:v>1</c:v>
                </c:pt>
                <c:pt idx="1">
                  <c:v>9</c:v>
                </c:pt>
                <c:pt idx="2">
                  <c:v>65</c:v>
                </c:pt>
                <c:pt idx="3">
                  <c:v>82</c:v>
                </c:pt>
                <c:pt idx="4">
                  <c:v>90</c:v>
                </c:pt>
                <c:pt idx="5">
                  <c:v>106</c:v>
                </c:pt>
                <c:pt idx="6">
                  <c:v>151</c:v>
                </c:pt>
                <c:pt idx="7">
                  <c:v>103</c:v>
                </c:pt>
                <c:pt idx="8">
                  <c:v>96</c:v>
                </c:pt>
                <c:pt idx="9">
                  <c:v>15</c:v>
                </c:pt>
                <c:pt idx="10">
                  <c:v>2</c:v>
                </c:pt>
              </c:numCache>
            </c:numRef>
          </c:val>
          <c:smooth val="0"/>
          <c:extLst>
            <c:ext xmlns:c16="http://schemas.microsoft.com/office/drawing/2014/chart" uri="{C3380CC4-5D6E-409C-BE32-E72D297353CC}">
              <c16:uniqueId val="{00000000-FB78-4F92-9A1C-E526121AA9DD}"/>
            </c:ext>
          </c:extLst>
        </c:ser>
        <c:dLbls>
          <c:showLegendKey val="0"/>
          <c:showVal val="0"/>
          <c:showCatName val="0"/>
          <c:showSerName val="0"/>
          <c:showPercent val="0"/>
          <c:showBubbleSize val="0"/>
        </c:dLbls>
        <c:smooth val="0"/>
        <c:axId val="658979456"/>
        <c:axId val="658982080"/>
      </c:lineChart>
      <c:catAx>
        <c:axId val="65897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58982080"/>
        <c:crosses val="autoZero"/>
        <c:auto val="1"/>
        <c:lblAlgn val="ctr"/>
        <c:lblOffset val="100"/>
        <c:noMultiLvlLbl val="0"/>
      </c:catAx>
      <c:valAx>
        <c:axId val="65898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5897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統計!$B$49</c:f>
              <c:strCache>
                <c:ptCount val="1"/>
                <c:pt idx="0">
                  <c:v>作品タイトル数</c:v>
                </c:pt>
              </c:strCache>
            </c:strRef>
          </c:tx>
          <c:spPr>
            <a:ln w="28575" cap="rnd">
              <a:solidFill>
                <a:schemeClr val="accent1"/>
              </a:solidFill>
              <a:round/>
            </a:ln>
            <a:effectLst/>
          </c:spPr>
          <c:marker>
            <c:symbol val="none"/>
          </c:marker>
          <c:cat>
            <c:numRef>
              <c:f>統計!$A$50:$A$60</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統計!$B$50:$B$60</c:f>
              <c:numCache>
                <c:formatCode>General</c:formatCode>
                <c:ptCount val="11"/>
                <c:pt idx="0">
                  <c:v>1</c:v>
                </c:pt>
                <c:pt idx="1">
                  <c:v>21</c:v>
                </c:pt>
                <c:pt idx="2">
                  <c:v>73</c:v>
                </c:pt>
                <c:pt idx="3">
                  <c:v>102</c:v>
                </c:pt>
                <c:pt idx="4">
                  <c:v>82</c:v>
                </c:pt>
                <c:pt idx="5">
                  <c:v>100</c:v>
                </c:pt>
                <c:pt idx="6">
                  <c:v>159</c:v>
                </c:pt>
                <c:pt idx="7">
                  <c:v>96</c:v>
                </c:pt>
                <c:pt idx="8">
                  <c:v>70</c:v>
                </c:pt>
                <c:pt idx="9">
                  <c:v>13</c:v>
                </c:pt>
                <c:pt idx="10">
                  <c:v>3</c:v>
                </c:pt>
              </c:numCache>
            </c:numRef>
          </c:val>
          <c:smooth val="0"/>
          <c:extLst>
            <c:ext xmlns:c16="http://schemas.microsoft.com/office/drawing/2014/chart" uri="{C3380CC4-5D6E-409C-BE32-E72D297353CC}">
              <c16:uniqueId val="{00000000-9637-454D-9868-2B9EC08205C7}"/>
            </c:ext>
          </c:extLst>
        </c:ser>
        <c:dLbls>
          <c:showLegendKey val="0"/>
          <c:showVal val="0"/>
          <c:showCatName val="0"/>
          <c:showSerName val="0"/>
          <c:showPercent val="0"/>
          <c:showBubbleSize val="0"/>
        </c:dLbls>
        <c:smooth val="0"/>
        <c:axId val="683155888"/>
        <c:axId val="683156544"/>
      </c:lineChart>
      <c:catAx>
        <c:axId val="68315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83156544"/>
        <c:crosses val="autoZero"/>
        <c:auto val="1"/>
        <c:lblAlgn val="ctr"/>
        <c:lblOffset val="100"/>
        <c:noMultiLvlLbl val="0"/>
      </c:catAx>
      <c:valAx>
        <c:axId val="68315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8315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統計!$B$64</c:f>
              <c:strCache>
                <c:ptCount val="1"/>
                <c:pt idx="0">
                  <c:v>作品タイトル数</c:v>
                </c:pt>
              </c:strCache>
            </c:strRef>
          </c:tx>
          <c:spPr>
            <a:ln w="28575" cap="rnd">
              <a:solidFill>
                <a:schemeClr val="accent1"/>
              </a:solidFill>
              <a:round/>
            </a:ln>
            <a:effectLst/>
          </c:spPr>
          <c:marker>
            <c:symbol val="none"/>
          </c:marker>
          <c:cat>
            <c:numRef>
              <c:f>統計!$A$65:$A$75</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統計!$B$65:$B$75</c:f>
              <c:numCache>
                <c:formatCode>General</c:formatCode>
                <c:ptCount val="11"/>
                <c:pt idx="0">
                  <c:v>0</c:v>
                </c:pt>
                <c:pt idx="1">
                  <c:v>2</c:v>
                </c:pt>
                <c:pt idx="2">
                  <c:v>12</c:v>
                </c:pt>
                <c:pt idx="3">
                  <c:v>60</c:v>
                </c:pt>
                <c:pt idx="4">
                  <c:v>100</c:v>
                </c:pt>
                <c:pt idx="5">
                  <c:v>174</c:v>
                </c:pt>
                <c:pt idx="6">
                  <c:v>152</c:v>
                </c:pt>
                <c:pt idx="7">
                  <c:v>130</c:v>
                </c:pt>
                <c:pt idx="8">
                  <c:v>50</c:v>
                </c:pt>
                <c:pt idx="9">
                  <c:v>29</c:v>
                </c:pt>
                <c:pt idx="10">
                  <c:v>11</c:v>
                </c:pt>
              </c:numCache>
            </c:numRef>
          </c:val>
          <c:smooth val="0"/>
          <c:extLst>
            <c:ext xmlns:c16="http://schemas.microsoft.com/office/drawing/2014/chart" uri="{C3380CC4-5D6E-409C-BE32-E72D297353CC}">
              <c16:uniqueId val="{00000000-DEFB-4F4A-8A2B-2699BC82D34B}"/>
            </c:ext>
          </c:extLst>
        </c:ser>
        <c:dLbls>
          <c:showLegendKey val="0"/>
          <c:showVal val="0"/>
          <c:showCatName val="0"/>
          <c:showSerName val="0"/>
          <c:showPercent val="0"/>
          <c:showBubbleSize val="0"/>
        </c:dLbls>
        <c:smooth val="0"/>
        <c:axId val="670394048"/>
        <c:axId val="670401920"/>
      </c:lineChart>
      <c:catAx>
        <c:axId val="67039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70401920"/>
        <c:crosses val="autoZero"/>
        <c:auto val="1"/>
        <c:lblAlgn val="ctr"/>
        <c:lblOffset val="100"/>
        <c:noMultiLvlLbl val="0"/>
      </c:catAx>
      <c:valAx>
        <c:axId val="67040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7039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統計!$B$79</c:f>
              <c:strCache>
                <c:ptCount val="1"/>
                <c:pt idx="0">
                  <c:v>作品タイトル数</c:v>
                </c:pt>
              </c:strCache>
            </c:strRef>
          </c:tx>
          <c:spPr>
            <a:ln w="28575" cap="rnd">
              <a:solidFill>
                <a:schemeClr val="accent1"/>
              </a:solidFill>
              <a:round/>
            </a:ln>
            <a:effectLst/>
          </c:spPr>
          <c:marker>
            <c:symbol val="none"/>
          </c:marker>
          <c:cat>
            <c:numRef>
              <c:f>統計!$A$80:$A$90</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統計!$B$80:$B$90</c:f>
              <c:numCache>
                <c:formatCode>General</c:formatCode>
                <c:ptCount val="11"/>
                <c:pt idx="0">
                  <c:v>0</c:v>
                </c:pt>
                <c:pt idx="1">
                  <c:v>0</c:v>
                </c:pt>
                <c:pt idx="2">
                  <c:v>7</c:v>
                </c:pt>
                <c:pt idx="3">
                  <c:v>40</c:v>
                </c:pt>
                <c:pt idx="4">
                  <c:v>105</c:v>
                </c:pt>
                <c:pt idx="5">
                  <c:v>198</c:v>
                </c:pt>
                <c:pt idx="6">
                  <c:v>166</c:v>
                </c:pt>
                <c:pt idx="7">
                  <c:v>107</c:v>
                </c:pt>
                <c:pt idx="8">
                  <c:v>57</c:v>
                </c:pt>
                <c:pt idx="9">
                  <c:v>20</c:v>
                </c:pt>
                <c:pt idx="10">
                  <c:v>20</c:v>
                </c:pt>
              </c:numCache>
            </c:numRef>
          </c:val>
          <c:smooth val="0"/>
          <c:extLst>
            <c:ext xmlns:c16="http://schemas.microsoft.com/office/drawing/2014/chart" uri="{C3380CC4-5D6E-409C-BE32-E72D297353CC}">
              <c16:uniqueId val="{00000000-C77A-4D25-8573-DC295F5EE937}"/>
            </c:ext>
          </c:extLst>
        </c:ser>
        <c:dLbls>
          <c:showLegendKey val="0"/>
          <c:showVal val="0"/>
          <c:showCatName val="0"/>
          <c:showSerName val="0"/>
          <c:showPercent val="0"/>
          <c:showBubbleSize val="0"/>
        </c:dLbls>
        <c:smooth val="0"/>
        <c:axId val="687351128"/>
        <c:axId val="687352112"/>
      </c:lineChart>
      <c:catAx>
        <c:axId val="687351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87352112"/>
        <c:crosses val="autoZero"/>
        <c:auto val="1"/>
        <c:lblAlgn val="ctr"/>
        <c:lblOffset val="100"/>
        <c:noMultiLvlLbl val="0"/>
      </c:catAx>
      <c:valAx>
        <c:axId val="68735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87351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285750</xdr:colOff>
      <xdr:row>93</xdr:row>
      <xdr:rowOff>85725</xdr:rowOff>
    </xdr:from>
    <xdr:to>
      <xdr:col>5</xdr:col>
      <xdr:colOff>371475</xdr:colOff>
      <xdr:row>106</xdr:row>
      <xdr:rowOff>57150</xdr:rowOff>
    </xdr:to>
    <xdr:graphicFrame macro="">
      <xdr:nvGraphicFramePr>
        <xdr:cNvPr id="2" name="グラフ 1">
          <a:extLst>
            <a:ext uri="{FF2B5EF4-FFF2-40B4-BE49-F238E27FC236}">
              <a16:creationId xmlns:a16="http://schemas.microsoft.com/office/drawing/2014/main" id="{C3BA757E-661B-01A5-2E97-14ADCD565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323849</xdr:colOff>
      <xdr:row>18</xdr:row>
      <xdr:rowOff>9524</xdr:rowOff>
    </xdr:from>
    <xdr:to>
      <xdr:col>5</xdr:col>
      <xdr:colOff>390524</xdr:colOff>
      <xdr:row>31</xdr:row>
      <xdr:rowOff>114299</xdr:rowOff>
    </xdr:to>
    <xdr:graphicFrame macro="">
      <xdr:nvGraphicFramePr>
        <xdr:cNvPr id="3" name="グラフ 2">
          <a:extLst>
            <a:ext uri="{FF2B5EF4-FFF2-40B4-BE49-F238E27FC236}">
              <a16:creationId xmlns:a16="http://schemas.microsoft.com/office/drawing/2014/main" id="{C62AE2E5-07B1-5A25-1BEE-412168080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276225</xdr:colOff>
      <xdr:row>33</xdr:row>
      <xdr:rowOff>104775</xdr:rowOff>
    </xdr:from>
    <xdr:to>
      <xdr:col>5</xdr:col>
      <xdr:colOff>352425</xdr:colOff>
      <xdr:row>46</xdr:row>
      <xdr:rowOff>104774</xdr:rowOff>
    </xdr:to>
    <xdr:graphicFrame macro="">
      <xdr:nvGraphicFramePr>
        <xdr:cNvPr id="4" name="グラフ 3">
          <a:extLst>
            <a:ext uri="{FF2B5EF4-FFF2-40B4-BE49-F238E27FC236}">
              <a16:creationId xmlns:a16="http://schemas.microsoft.com/office/drawing/2014/main" id="{E2C0287E-46E9-B9BE-9D8D-6C584D71F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238124</xdr:colOff>
      <xdr:row>48</xdr:row>
      <xdr:rowOff>57150</xdr:rowOff>
    </xdr:from>
    <xdr:to>
      <xdr:col>5</xdr:col>
      <xdr:colOff>390525</xdr:colOff>
      <xdr:row>61</xdr:row>
      <xdr:rowOff>76200</xdr:rowOff>
    </xdr:to>
    <xdr:graphicFrame macro="">
      <xdr:nvGraphicFramePr>
        <xdr:cNvPr id="5" name="グラフ 4">
          <a:extLst>
            <a:ext uri="{FF2B5EF4-FFF2-40B4-BE49-F238E27FC236}">
              <a16:creationId xmlns:a16="http://schemas.microsoft.com/office/drawing/2014/main" id="{5FA2DA6A-400B-321B-F3A3-A6D72AADC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266699</xdr:colOff>
      <xdr:row>63</xdr:row>
      <xdr:rowOff>28575</xdr:rowOff>
    </xdr:from>
    <xdr:to>
      <xdr:col>5</xdr:col>
      <xdr:colOff>333375</xdr:colOff>
      <xdr:row>76</xdr:row>
      <xdr:rowOff>123825</xdr:rowOff>
    </xdr:to>
    <xdr:graphicFrame macro="">
      <xdr:nvGraphicFramePr>
        <xdr:cNvPr id="6" name="グラフ 5">
          <a:extLst>
            <a:ext uri="{FF2B5EF4-FFF2-40B4-BE49-F238E27FC236}">
              <a16:creationId xmlns:a16="http://schemas.microsoft.com/office/drawing/2014/main" id="{F27E3316-0596-7CE5-FE4E-34E069625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238125</xdr:colOff>
      <xdr:row>78</xdr:row>
      <xdr:rowOff>66674</xdr:rowOff>
    </xdr:from>
    <xdr:to>
      <xdr:col>5</xdr:col>
      <xdr:colOff>295275</xdr:colOff>
      <xdr:row>91</xdr:row>
      <xdr:rowOff>152399</xdr:rowOff>
    </xdr:to>
    <xdr:graphicFrame macro="">
      <xdr:nvGraphicFramePr>
        <xdr:cNvPr id="7" name="グラフ 6">
          <a:extLst>
            <a:ext uri="{FF2B5EF4-FFF2-40B4-BE49-F238E27FC236}">
              <a16:creationId xmlns:a16="http://schemas.microsoft.com/office/drawing/2014/main" id="{7FDE4F0F-7EDE-D760-19E8-671EFFA64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working!!/"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1AD63-F5BB-47FF-88E4-62607F324B51}">
  <dimension ref="A1:Z35"/>
  <sheetViews>
    <sheetView showGridLines="0" tabSelected="1" zoomScaleNormal="100" workbookViewId="0"/>
  </sheetViews>
  <sheetFormatPr defaultColWidth="9" defaultRowHeight="12" customHeight="1" x14ac:dyDescent="0.4"/>
  <cols>
    <col min="1" max="1" width="2.5" style="2" customWidth="1"/>
    <col min="2" max="3" width="25" style="2" customWidth="1"/>
    <col min="4" max="11" width="6.25" style="2" customWidth="1"/>
    <col min="12" max="12" width="6.25" style="3" customWidth="1"/>
    <col min="13" max="13" width="10" style="4" customWidth="1"/>
    <col min="14" max="14" width="6.25" style="2" customWidth="1"/>
    <col min="15" max="15" width="6.25" style="21" customWidth="1"/>
    <col min="16" max="16" width="6.25" style="3" customWidth="1"/>
    <col min="17" max="17" width="6.25" style="2" customWidth="1"/>
    <col min="18" max="18" width="6.25" style="3" customWidth="1"/>
    <col min="19" max="26" width="6.25" style="2" customWidth="1"/>
    <col min="27" max="16384" width="9" style="2"/>
  </cols>
  <sheetData>
    <row r="1" spans="1:23" ht="12" customHeight="1" x14ac:dyDescent="0.4">
      <c r="A1" s="1" t="s">
        <v>1050</v>
      </c>
    </row>
    <row r="2" spans="1:23" s="8" customFormat="1" ht="12" customHeight="1" x14ac:dyDescent="0.4">
      <c r="A2" s="5"/>
      <c r="B2" s="5" t="s">
        <v>76</v>
      </c>
      <c r="C2" s="5" t="s">
        <v>77</v>
      </c>
      <c r="D2" s="5" t="s">
        <v>78</v>
      </c>
      <c r="E2" s="6" t="s">
        <v>714</v>
      </c>
      <c r="F2" s="6" t="s">
        <v>713</v>
      </c>
      <c r="G2" s="6" t="s">
        <v>715</v>
      </c>
      <c r="H2" s="6" t="s">
        <v>716</v>
      </c>
      <c r="I2" s="6" t="s">
        <v>717</v>
      </c>
      <c r="J2" s="6" t="s">
        <v>718</v>
      </c>
      <c r="K2" s="6" t="s">
        <v>719</v>
      </c>
      <c r="L2" s="6" t="s">
        <v>1843</v>
      </c>
      <c r="M2" s="7" t="s">
        <v>720</v>
      </c>
      <c r="N2" s="7" t="s">
        <v>739</v>
      </c>
      <c r="O2" s="6" t="s">
        <v>1040</v>
      </c>
      <c r="P2" s="6" t="s">
        <v>1848</v>
      </c>
      <c r="Q2" s="6" t="s">
        <v>79</v>
      </c>
      <c r="R2" s="6" t="s">
        <v>1628</v>
      </c>
      <c r="S2" s="5" t="s">
        <v>2209</v>
      </c>
    </row>
    <row r="3" spans="1:23" ht="12" customHeight="1" x14ac:dyDescent="0.4">
      <c r="A3" s="9" t="s">
        <v>3541</v>
      </c>
      <c r="B3" s="9" t="s">
        <v>3540</v>
      </c>
      <c r="C3" s="9" t="s">
        <v>3540</v>
      </c>
      <c r="D3" s="9" t="s">
        <v>48</v>
      </c>
      <c r="E3" s="10" t="s">
        <v>3543</v>
      </c>
      <c r="F3" s="10" t="s">
        <v>1063</v>
      </c>
      <c r="G3" s="10" t="s">
        <v>2106</v>
      </c>
      <c r="H3" s="10" t="s">
        <v>3544</v>
      </c>
      <c r="I3" s="10" t="s">
        <v>3545</v>
      </c>
      <c r="J3" s="10" t="s">
        <v>3546</v>
      </c>
      <c r="K3" s="10" t="s">
        <v>1230</v>
      </c>
      <c r="L3" s="10" t="s">
        <v>1847</v>
      </c>
      <c r="M3" s="19">
        <v>41739</v>
      </c>
      <c r="N3" s="20" t="s">
        <v>3548</v>
      </c>
      <c r="O3" s="31" t="s">
        <v>3547</v>
      </c>
      <c r="P3" s="10" t="s">
        <v>19</v>
      </c>
      <c r="Q3" s="10" t="s">
        <v>1454</v>
      </c>
      <c r="R3" s="10" t="s">
        <v>3007</v>
      </c>
      <c r="S3" s="36" t="s">
        <v>2210</v>
      </c>
    </row>
    <row r="4" spans="1:23" ht="12" customHeight="1" x14ac:dyDescent="0.4">
      <c r="A4" s="9" t="s">
        <v>3541</v>
      </c>
      <c r="B4" s="9" t="s">
        <v>3540</v>
      </c>
      <c r="C4" s="9" t="s">
        <v>3542</v>
      </c>
      <c r="D4" s="9" t="s">
        <v>112</v>
      </c>
      <c r="E4" s="10" t="s">
        <v>3543</v>
      </c>
      <c r="F4" s="10" t="s">
        <v>1063</v>
      </c>
      <c r="G4" s="10" t="s">
        <v>2106</v>
      </c>
      <c r="H4" s="10" t="s">
        <v>3544</v>
      </c>
      <c r="I4" s="10" t="s">
        <v>3545</v>
      </c>
      <c r="J4" s="10" t="s">
        <v>3546</v>
      </c>
      <c r="K4" s="10" t="s">
        <v>1230</v>
      </c>
      <c r="L4" s="10" t="s">
        <v>1847</v>
      </c>
      <c r="M4" s="19">
        <v>41921</v>
      </c>
      <c r="N4" s="20" t="s">
        <v>3548</v>
      </c>
      <c r="O4" s="31" t="s">
        <v>3547</v>
      </c>
      <c r="P4" s="10" t="s">
        <v>19</v>
      </c>
      <c r="Q4" s="10" t="s">
        <v>1454</v>
      </c>
      <c r="R4" s="10" t="s">
        <v>3007</v>
      </c>
      <c r="S4" s="36" t="s">
        <v>2210</v>
      </c>
    </row>
    <row r="5" spans="1:23" ht="12" customHeight="1" x14ac:dyDescent="0.4">
      <c r="A5" s="9"/>
      <c r="B5" s="9"/>
      <c r="C5" s="9"/>
      <c r="D5" s="9"/>
      <c r="E5" s="10"/>
      <c r="F5" s="10"/>
      <c r="G5" s="10"/>
      <c r="H5" s="10"/>
      <c r="I5" s="10"/>
      <c r="J5" s="10"/>
      <c r="K5" s="10"/>
      <c r="L5" s="10"/>
      <c r="M5" s="19"/>
      <c r="N5" s="20"/>
      <c r="O5" s="31"/>
      <c r="P5" s="10"/>
      <c r="Q5" s="10" t="s">
        <v>1412</v>
      </c>
      <c r="R5" s="10"/>
      <c r="S5" s="36" t="s">
        <v>2210</v>
      </c>
    </row>
    <row r="6" spans="1:23" ht="12" customHeight="1" x14ac:dyDescent="0.4">
      <c r="A6" s="1" t="s">
        <v>1052</v>
      </c>
    </row>
    <row r="7" spans="1:23" s="8" customFormat="1" ht="12" customHeight="1" x14ac:dyDescent="0.4">
      <c r="A7" s="5"/>
      <c r="B7" s="5" t="s">
        <v>76</v>
      </c>
      <c r="C7" s="5" t="s">
        <v>77</v>
      </c>
      <c r="D7" s="5" t="s">
        <v>78</v>
      </c>
      <c r="E7" s="6" t="s">
        <v>714</v>
      </c>
      <c r="F7" s="6" t="s">
        <v>713</v>
      </c>
      <c r="G7" s="6" t="s">
        <v>715</v>
      </c>
      <c r="H7" s="6" t="s">
        <v>716</v>
      </c>
      <c r="I7" s="6" t="s">
        <v>717</v>
      </c>
      <c r="J7" s="6" t="s">
        <v>718</v>
      </c>
      <c r="K7" s="6" t="s">
        <v>719</v>
      </c>
      <c r="L7" s="6" t="s">
        <v>1844</v>
      </c>
      <c r="M7" s="7" t="s">
        <v>720</v>
      </c>
      <c r="N7" s="7" t="s">
        <v>739</v>
      </c>
      <c r="O7" s="6" t="s">
        <v>1040</v>
      </c>
      <c r="P7" s="6" t="s">
        <v>1849</v>
      </c>
      <c r="Q7" s="6" t="s">
        <v>79</v>
      </c>
      <c r="R7" s="6" t="s">
        <v>1628</v>
      </c>
      <c r="S7" s="5" t="s">
        <v>2211</v>
      </c>
    </row>
    <row r="8" spans="1:23" ht="12" customHeight="1" x14ac:dyDescent="0.4">
      <c r="A8" s="9" t="s">
        <v>3508</v>
      </c>
      <c r="B8" s="9" t="s">
        <v>3507</v>
      </c>
      <c r="C8" s="9" t="s">
        <v>3509</v>
      </c>
      <c r="D8" s="9" t="s">
        <v>2</v>
      </c>
      <c r="E8" s="10" t="s">
        <v>3510</v>
      </c>
      <c r="F8" s="10" t="s">
        <v>3511</v>
      </c>
      <c r="G8" s="10" t="s">
        <v>1537</v>
      </c>
      <c r="H8" s="10" t="s">
        <v>19</v>
      </c>
      <c r="I8" s="10" t="s">
        <v>3512</v>
      </c>
      <c r="J8" s="10" t="s">
        <v>3513</v>
      </c>
      <c r="K8" s="10" t="s">
        <v>3514</v>
      </c>
      <c r="L8" s="10" t="s">
        <v>3516</v>
      </c>
      <c r="M8" s="19">
        <v>43016</v>
      </c>
      <c r="N8" s="20" t="s">
        <v>3517</v>
      </c>
      <c r="O8" s="40" t="s">
        <v>3515</v>
      </c>
      <c r="P8" s="10" t="s">
        <v>19</v>
      </c>
      <c r="Q8" s="10" t="s">
        <v>1454</v>
      </c>
      <c r="R8" s="10" t="s">
        <v>3007</v>
      </c>
      <c r="S8" s="36" t="s">
        <v>2210</v>
      </c>
    </row>
    <row r="9" spans="1:23" ht="12" customHeight="1" x14ac:dyDescent="0.4">
      <c r="A9" s="9"/>
      <c r="B9" s="9"/>
      <c r="C9" s="9"/>
      <c r="D9" s="9"/>
      <c r="E9" s="10"/>
      <c r="F9" s="10"/>
      <c r="G9" s="10"/>
      <c r="H9" s="10"/>
      <c r="I9" s="10"/>
      <c r="J9" s="10"/>
      <c r="K9" s="10"/>
      <c r="L9" s="10"/>
      <c r="M9" s="19"/>
      <c r="N9" s="20"/>
      <c r="O9" s="40"/>
      <c r="P9" s="10"/>
      <c r="Q9" s="10" t="s">
        <v>1412</v>
      </c>
      <c r="R9" s="10"/>
      <c r="S9" s="36" t="s">
        <v>2210</v>
      </c>
    </row>
    <row r="10" spans="1:23" ht="12" customHeight="1" x14ac:dyDescent="0.4">
      <c r="A10" s="1" t="s">
        <v>1051</v>
      </c>
    </row>
    <row r="11" spans="1:23" ht="12" customHeight="1" x14ac:dyDescent="0.4">
      <c r="A11" s="5"/>
      <c r="B11" s="5" t="s">
        <v>76</v>
      </c>
      <c r="C11" s="5" t="s">
        <v>77</v>
      </c>
      <c r="D11" s="5" t="s">
        <v>78</v>
      </c>
      <c r="E11" s="6" t="s">
        <v>714</v>
      </c>
      <c r="F11" s="6" t="s">
        <v>713</v>
      </c>
      <c r="G11" s="6" t="s">
        <v>715</v>
      </c>
      <c r="H11" s="6" t="s">
        <v>716</v>
      </c>
      <c r="I11" s="6" t="s">
        <v>717</v>
      </c>
      <c r="J11" s="6" t="s">
        <v>718</v>
      </c>
      <c r="K11" s="6" t="s">
        <v>719</v>
      </c>
      <c r="L11" s="6" t="s">
        <v>1844</v>
      </c>
      <c r="M11" s="7" t="s">
        <v>720</v>
      </c>
      <c r="N11" s="7" t="s">
        <v>739</v>
      </c>
      <c r="O11" s="6" t="s">
        <v>1040</v>
      </c>
      <c r="P11" s="6" t="s">
        <v>1849</v>
      </c>
      <c r="Q11" s="6" t="s">
        <v>79</v>
      </c>
      <c r="R11" s="6" t="s">
        <v>1628</v>
      </c>
      <c r="S11" s="5" t="s">
        <v>2211</v>
      </c>
      <c r="T11" s="11" t="s">
        <v>3483</v>
      </c>
      <c r="U11" s="5" t="s">
        <v>3484</v>
      </c>
      <c r="V11" s="11" t="s">
        <v>3485</v>
      </c>
      <c r="W11" s="5" t="s">
        <v>3486</v>
      </c>
    </row>
    <row r="12" spans="1:23" ht="12" customHeight="1" x14ac:dyDescent="0.4">
      <c r="A12" s="9" t="s">
        <v>3153</v>
      </c>
      <c r="B12" s="9" t="s">
        <v>3152</v>
      </c>
      <c r="C12" s="9" t="s">
        <v>3152</v>
      </c>
      <c r="D12" s="9" t="s">
        <v>48</v>
      </c>
      <c r="E12" s="10" t="s">
        <v>3154</v>
      </c>
      <c r="F12" s="10" t="s">
        <v>3155</v>
      </c>
      <c r="G12" s="10" t="s">
        <v>1482</v>
      </c>
      <c r="H12" s="10" t="s">
        <v>19</v>
      </c>
      <c r="I12" s="10" t="s">
        <v>3156</v>
      </c>
      <c r="J12" s="10" t="s">
        <v>3157</v>
      </c>
      <c r="K12" s="10" t="s">
        <v>1608</v>
      </c>
      <c r="L12" s="10" t="s">
        <v>3307</v>
      </c>
      <c r="M12" s="20">
        <v>44934</v>
      </c>
      <c r="N12" s="20" t="s">
        <v>3159</v>
      </c>
      <c r="O12" s="40" t="s">
        <v>3158</v>
      </c>
      <c r="P12" s="40" t="s">
        <v>3496</v>
      </c>
      <c r="Q12" s="10" t="s">
        <v>1454</v>
      </c>
      <c r="R12" s="10" t="s">
        <v>3497</v>
      </c>
      <c r="S12" s="36" t="s">
        <v>2210</v>
      </c>
      <c r="T12" s="37" t="s">
        <v>3487</v>
      </c>
      <c r="U12" s="37" t="s">
        <v>3488</v>
      </c>
      <c r="V12" s="37" t="s">
        <v>3482</v>
      </c>
      <c r="W12" s="37" t="s">
        <v>3385</v>
      </c>
    </row>
    <row r="13" spans="1:23" ht="12" customHeight="1" x14ac:dyDescent="0.4">
      <c r="A13" s="9" t="s">
        <v>763</v>
      </c>
      <c r="B13" s="9" t="s">
        <v>28</v>
      </c>
      <c r="C13" s="9" t="s">
        <v>3141</v>
      </c>
      <c r="D13" s="9" t="s">
        <v>48</v>
      </c>
      <c r="E13" s="10" t="s">
        <v>3140</v>
      </c>
      <c r="F13" s="10" t="s">
        <v>3139</v>
      </c>
      <c r="G13" s="10" t="s">
        <v>1288</v>
      </c>
      <c r="H13" s="10" t="s">
        <v>19</v>
      </c>
      <c r="I13" s="10" t="s">
        <v>3142</v>
      </c>
      <c r="J13" s="10" t="s">
        <v>2487</v>
      </c>
      <c r="K13" s="10" t="s">
        <v>2202</v>
      </c>
      <c r="L13" s="10" t="s">
        <v>1846</v>
      </c>
      <c r="M13" s="20">
        <v>44933</v>
      </c>
      <c r="N13" s="20" t="s">
        <v>3144</v>
      </c>
      <c r="O13" s="40" t="s">
        <v>3143</v>
      </c>
      <c r="P13" s="10" t="s">
        <v>19</v>
      </c>
      <c r="Q13" s="10" t="s">
        <v>1454</v>
      </c>
      <c r="R13" s="10" t="s">
        <v>3007</v>
      </c>
      <c r="S13" s="36" t="s">
        <v>2210</v>
      </c>
      <c r="T13" s="37" t="s">
        <v>3308</v>
      </c>
      <c r="U13" s="37" t="s">
        <v>3309</v>
      </c>
      <c r="V13" s="37" t="s">
        <v>19</v>
      </c>
      <c r="W13" s="37" t="s">
        <v>19</v>
      </c>
    </row>
    <row r="14" spans="1:23" ht="12" customHeight="1" x14ac:dyDescent="0.4">
      <c r="A14" s="9" t="s">
        <v>3080</v>
      </c>
      <c r="B14" s="9" t="s">
        <v>3079</v>
      </c>
      <c r="C14" s="9" t="s">
        <v>3079</v>
      </c>
      <c r="D14" s="9" t="s">
        <v>32</v>
      </c>
      <c r="E14" s="10" t="s">
        <v>3081</v>
      </c>
      <c r="F14" s="10" t="s">
        <v>1954</v>
      </c>
      <c r="G14" s="10" t="s">
        <v>3082</v>
      </c>
      <c r="H14" s="10" t="s">
        <v>19</v>
      </c>
      <c r="I14" s="10" t="s">
        <v>3083</v>
      </c>
      <c r="J14" s="10" t="s">
        <v>3084</v>
      </c>
      <c r="K14" s="10" t="s">
        <v>1007</v>
      </c>
      <c r="L14" s="10" t="s">
        <v>3370</v>
      </c>
      <c r="M14" s="20">
        <v>44933</v>
      </c>
      <c r="N14" s="20" t="s">
        <v>3086</v>
      </c>
      <c r="O14" s="40" t="s">
        <v>3085</v>
      </c>
      <c r="P14" s="10" t="s">
        <v>19</v>
      </c>
      <c r="Q14" s="10" t="s">
        <v>1454</v>
      </c>
      <c r="R14" s="10" t="s">
        <v>3008</v>
      </c>
      <c r="S14" s="36" t="s">
        <v>2210</v>
      </c>
      <c r="T14" s="37" t="s">
        <v>3482</v>
      </c>
      <c r="U14" s="37" t="s">
        <v>2663</v>
      </c>
      <c r="V14" s="37" t="s">
        <v>3308</v>
      </c>
      <c r="W14" s="37" t="s">
        <v>2663</v>
      </c>
    </row>
    <row r="15" spans="1:23" ht="12" customHeight="1" x14ac:dyDescent="0.4">
      <c r="A15" s="9" t="s">
        <v>3067</v>
      </c>
      <c r="B15" s="9" t="s">
        <v>1927</v>
      </c>
      <c r="C15" s="9" t="s">
        <v>3068</v>
      </c>
      <c r="D15" s="9" t="s">
        <v>132</v>
      </c>
      <c r="E15" s="10" t="s">
        <v>1862</v>
      </c>
      <c r="F15" s="10" t="s">
        <v>1920</v>
      </c>
      <c r="G15" s="10" t="s">
        <v>1921</v>
      </c>
      <c r="H15" s="10" t="s">
        <v>1922</v>
      </c>
      <c r="I15" s="10" t="s">
        <v>1863</v>
      </c>
      <c r="J15" s="10" t="s">
        <v>1923</v>
      </c>
      <c r="K15" s="10" t="s">
        <v>2437</v>
      </c>
      <c r="L15" s="10" t="s">
        <v>3371</v>
      </c>
      <c r="M15" s="20">
        <v>44936</v>
      </c>
      <c r="N15" s="20" t="s">
        <v>1925</v>
      </c>
      <c r="O15" s="40" t="s">
        <v>3093</v>
      </c>
      <c r="P15" s="10" t="s">
        <v>3494</v>
      </c>
      <c r="Q15" s="10" t="s">
        <v>1454</v>
      </c>
      <c r="R15" s="10" t="s">
        <v>3008</v>
      </c>
      <c r="S15" s="36" t="s">
        <v>2210</v>
      </c>
      <c r="T15" s="37" t="s">
        <v>3482</v>
      </c>
      <c r="U15" s="37" t="s">
        <v>3489</v>
      </c>
      <c r="V15" s="37" t="s">
        <v>19</v>
      </c>
      <c r="W15" s="37" t="s">
        <v>19</v>
      </c>
    </row>
    <row r="16" spans="1:23" ht="12" customHeight="1" x14ac:dyDescent="0.4">
      <c r="A16" s="9" t="s">
        <v>3059</v>
      </c>
      <c r="B16" s="9" t="s">
        <v>3058</v>
      </c>
      <c r="C16" s="9" t="s">
        <v>3060</v>
      </c>
      <c r="D16" s="9" t="s">
        <v>979</v>
      </c>
      <c r="E16" s="10" t="s">
        <v>3061</v>
      </c>
      <c r="F16" s="10" t="s">
        <v>3062</v>
      </c>
      <c r="G16" s="10" t="s">
        <v>3063</v>
      </c>
      <c r="H16" s="10" t="s">
        <v>19</v>
      </c>
      <c r="I16" s="10" t="s">
        <v>1261</v>
      </c>
      <c r="J16" s="10" t="s">
        <v>3064</v>
      </c>
      <c r="K16" s="10" t="s">
        <v>1014</v>
      </c>
      <c r="L16" s="10" t="s">
        <v>1846</v>
      </c>
      <c r="M16" s="20">
        <v>44934</v>
      </c>
      <c r="N16" s="20" t="s">
        <v>3066</v>
      </c>
      <c r="O16" s="40" t="s">
        <v>3065</v>
      </c>
      <c r="P16" s="10" t="s">
        <v>19</v>
      </c>
      <c r="Q16" s="10" t="s">
        <v>1454</v>
      </c>
      <c r="R16" s="10" t="s">
        <v>3008</v>
      </c>
      <c r="S16" s="36" t="s">
        <v>2210</v>
      </c>
      <c r="T16" s="37" t="s">
        <v>3482</v>
      </c>
      <c r="U16" s="37" t="s">
        <v>3495</v>
      </c>
      <c r="V16" s="37" t="s">
        <v>3308</v>
      </c>
      <c r="W16" s="37" t="s">
        <v>3495</v>
      </c>
    </row>
    <row r="17" spans="1:26" ht="12" customHeight="1" x14ac:dyDescent="0.4">
      <c r="A17" s="9" t="s">
        <v>1081</v>
      </c>
      <c r="B17" s="9" t="s">
        <v>3168</v>
      </c>
      <c r="C17" s="9" t="s">
        <v>3250</v>
      </c>
      <c r="D17" s="9" t="s">
        <v>3499</v>
      </c>
      <c r="E17" s="10" t="s">
        <v>3169</v>
      </c>
      <c r="F17" s="10" t="s">
        <v>3170</v>
      </c>
      <c r="G17" s="10" t="s">
        <v>3171</v>
      </c>
      <c r="H17" s="10" t="s">
        <v>19</v>
      </c>
      <c r="I17" s="10" t="s">
        <v>3172</v>
      </c>
      <c r="J17" s="10" t="s">
        <v>2591</v>
      </c>
      <c r="K17" s="10" t="s">
        <v>1565</v>
      </c>
      <c r="L17" s="10" t="s">
        <v>19</v>
      </c>
      <c r="M17" s="20">
        <v>44934</v>
      </c>
      <c r="N17" s="20" t="s">
        <v>3174</v>
      </c>
      <c r="O17" s="40" t="s">
        <v>3173</v>
      </c>
      <c r="P17" s="10" t="s">
        <v>19</v>
      </c>
      <c r="Q17" s="10" t="s">
        <v>1454</v>
      </c>
      <c r="R17" s="10" t="s">
        <v>3199</v>
      </c>
      <c r="S17" s="36" t="s">
        <v>2210</v>
      </c>
      <c r="T17" s="37" t="s">
        <v>3176</v>
      </c>
      <c r="U17" s="37" t="s">
        <v>3175</v>
      </c>
      <c r="V17" s="37" t="s">
        <v>19</v>
      </c>
      <c r="W17" s="37" t="s">
        <v>19</v>
      </c>
    </row>
    <row r="18" spans="1:26" ht="12" customHeight="1" x14ac:dyDescent="0.4">
      <c r="A18" s="9" t="s">
        <v>3387</v>
      </c>
      <c r="B18" s="9" t="s">
        <v>3386</v>
      </c>
      <c r="C18" s="9" t="s">
        <v>3388</v>
      </c>
      <c r="D18" s="9" t="s">
        <v>979</v>
      </c>
      <c r="E18" s="10" t="s">
        <v>3389</v>
      </c>
      <c r="F18" s="10" t="s">
        <v>3390</v>
      </c>
      <c r="G18" s="10" t="s">
        <v>1421</v>
      </c>
      <c r="H18" s="10" t="s">
        <v>19</v>
      </c>
      <c r="I18" s="10" t="s">
        <v>3391</v>
      </c>
      <c r="J18" s="10" t="s">
        <v>3392</v>
      </c>
      <c r="K18" s="10" t="s">
        <v>3393</v>
      </c>
      <c r="L18" s="10" t="s">
        <v>2179</v>
      </c>
      <c r="M18" s="20">
        <v>44962</v>
      </c>
      <c r="N18" s="20" t="s">
        <v>3394</v>
      </c>
      <c r="O18" s="40" t="s">
        <v>3384</v>
      </c>
      <c r="P18" s="10" t="s">
        <v>19</v>
      </c>
      <c r="Q18" s="10" t="s">
        <v>1454</v>
      </c>
      <c r="R18" s="10" t="s">
        <v>3008</v>
      </c>
      <c r="S18" s="36" t="s">
        <v>2210</v>
      </c>
      <c r="T18" s="37" t="s">
        <v>3482</v>
      </c>
      <c r="U18" s="37" t="s">
        <v>3385</v>
      </c>
      <c r="V18" s="37" t="s">
        <v>3308</v>
      </c>
      <c r="W18" s="37" t="s">
        <v>3385</v>
      </c>
    </row>
    <row r="19" spans="1:26" ht="12" customHeight="1" x14ac:dyDescent="0.4">
      <c r="A19" s="9" t="s">
        <v>2379</v>
      </c>
      <c r="B19" s="9" t="s">
        <v>2378</v>
      </c>
      <c r="C19" s="9" t="s">
        <v>2380</v>
      </c>
      <c r="D19" s="9" t="s">
        <v>591</v>
      </c>
      <c r="E19" s="10" t="s">
        <v>2413</v>
      </c>
      <c r="F19" s="10" t="s">
        <v>2414</v>
      </c>
      <c r="G19" s="10" t="s">
        <v>2415</v>
      </c>
      <c r="H19" s="10" t="s">
        <v>2408</v>
      </c>
      <c r="I19" s="10" t="s">
        <v>2416</v>
      </c>
      <c r="J19" s="10" t="s">
        <v>2417</v>
      </c>
      <c r="K19" s="10" t="s">
        <v>2418</v>
      </c>
      <c r="L19" s="10" t="s">
        <v>2343</v>
      </c>
      <c r="M19" s="20">
        <v>44857</v>
      </c>
      <c r="N19" s="20" t="s">
        <v>2419</v>
      </c>
      <c r="O19" s="40" t="s">
        <v>2412</v>
      </c>
      <c r="P19" s="10" t="s">
        <v>19</v>
      </c>
      <c r="Q19" s="10" t="s">
        <v>1454</v>
      </c>
      <c r="R19" s="10" t="s">
        <v>3008</v>
      </c>
      <c r="S19" s="36" t="s">
        <v>2904</v>
      </c>
      <c r="T19" s="37" t="s">
        <v>1627</v>
      </c>
      <c r="U19" s="37" t="s">
        <v>3448</v>
      </c>
      <c r="V19" s="37" t="s">
        <v>3308</v>
      </c>
      <c r="W19" s="37" t="s">
        <v>3448</v>
      </c>
    </row>
    <row r="20" spans="1:26" ht="12" customHeight="1" x14ac:dyDescent="0.4">
      <c r="A20" s="9" t="s">
        <v>3451</v>
      </c>
      <c r="B20" s="9" t="s">
        <v>3450</v>
      </c>
      <c r="C20" s="9" t="s">
        <v>3450</v>
      </c>
      <c r="D20" s="9" t="s">
        <v>48</v>
      </c>
      <c r="E20" s="10" t="s">
        <v>3452</v>
      </c>
      <c r="F20" s="10" t="s">
        <v>3453</v>
      </c>
      <c r="G20" s="10" t="s">
        <v>3454</v>
      </c>
      <c r="H20" s="10" t="s">
        <v>19</v>
      </c>
      <c r="I20" s="10" t="s">
        <v>2948</v>
      </c>
      <c r="J20" s="10" t="s">
        <v>3157</v>
      </c>
      <c r="K20" s="10" t="s">
        <v>2950</v>
      </c>
      <c r="L20" s="10" t="s">
        <v>2179</v>
      </c>
      <c r="M20" s="20">
        <v>44930</v>
      </c>
      <c r="N20" s="2" t="s">
        <v>3457</v>
      </c>
      <c r="O20" s="46" t="s">
        <v>3455</v>
      </c>
      <c r="P20" s="10" t="s">
        <v>19</v>
      </c>
      <c r="Q20" s="10" t="s">
        <v>1454</v>
      </c>
      <c r="R20" s="10" t="s">
        <v>3008</v>
      </c>
      <c r="S20" s="36" t="s">
        <v>3458</v>
      </c>
      <c r="T20" s="37" t="s">
        <v>1627</v>
      </c>
      <c r="U20" s="37" t="s">
        <v>3456</v>
      </c>
      <c r="V20" s="37" t="s">
        <v>3308</v>
      </c>
      <c r="W20" s="37" t="s">
        <v>3456</v>
      </c>
    </row>
    <row r="21" spans="1:26" ht="12" customHeight="1" x14ac:dyDescent="0.4">
      <c r="A21" s="9" t="s">
        <v>3376</v>
      </c>
      <c r="B21" s="9" t="s">
        <v>3375</v>
      </c>
      <c r="C21" s="9" t="s">
        <v>3375</v>
      </c>
      <c r="D21" s="9" t="s">
        <v>32</v>
      </c>
      <c r="E21" s="10" t="s">
        <v>3377</v>
      </c>
      <c r="F21" s="10" t="s">
        <v>3378</v>
      </c>
      <c r="G21" s="10" t="s">
        <v>2460</v>
      </c>
      <c r="H21" s="10" t="s">
        <v>2460</v>
      </c>
      <c r="I21" s="10" t="s">
        <v>3379</v>
      </c>
      <c r="J21" s="10" t="s">
        <v>2602</v>
      </c>
      <c r="K21" s="10" t="s">
        <v>3380</v>
      </c>
      <c r="L21" s="10" t="s">
        <v>2567</v>
      </c>
      <c r="M21" s="20">
        <v>44931</v>
      </c>
      <c r="N21" s="20" t="s">
        <v>3381</v>
      </c>
      <c r="O21" s="40" t="s">
        <v>3374</v>
      </c>
      <c r="P21" s="10" t="s">
        <v>19</v>
      </c>
      <c r="Q21" s="10" t="s">
        <v>1454</v>
      </c>
      <c r="R21" s="10" t="s">
        <v>3008</v>
      </c>
      <c r="S21" s="36" t="s">
        <v>2210</v>
      </c>
      <c r="T21" s="37" t="s">
        <v>3482</v>
      </c>
      <c r="U21" s="37" t="s">
        <v>3490</v>
      </c>
      <c r="V21" s="37" t="s">
        <v>3308</v>
      </c>
      <c r="W21" s="37" t="s">
        <v>3459</v>
      </c>
    </row>
    <row r="22" spans="1:26" ht="12" customHeight="1" x14ac:dyDescent="0.4">
      <c r="A22" s="9" t="s">
        <v>3097</v>
      </c>
      <c r="B22" s="9" t="s">
        <v>3096</v>
      </c>
      <c r="C22" s="9" t="s">
        <v>3096</v>
      </c>
      <c r="D22" s="9" t="s">
        <v>24</v>
      </c>
      <c r="E22" s="10" t="s">
        <v>3098</v>
      </c>
      <c r="F22" s="10" t="s">
        <v>3099</v>
      </c>
      <c r="G22" s="10" t="s">
        <v>2718</v>
      </c>
      <c r="H22" s="10" t="s">
        <v>3100</v>
      </c>
      <c r="I22" s="10" t="s">
        <v>3101</v>
      </c>
      <c r="J22" s="10" t="s">
        <v>3102</v>
      </c>
      <c r="K22" s="10" t="s">
        <v>1030</v>
      </c>
      <c r="L22" s="10" t="s">
        <v>1845</v>
      </c>
      <c r="M22" s="20">
        <v>44938</v>
      </c>
      <c r="N22" s="20" t="s">
        <v>3104</v>
      </c>
      <c r="O22" s="40" t="s">
        <v>3103</v>
      </c>
      <c r="P22" s="10" t="s">
        <v>3493</v>
      </c>
      <c r="Q22" s="10" t="s">
        <v>1454</v>
      </c>
      <c r="R22" s="10" t="s">
        <v>3008</v>
      </c>
      <c r="S22" s="36" t="s">
        <v>2210</v>
      </c>
      <c r="T22" s="37" t="s">
        <v>3482</v>
      </c>
      <c r="U22" s="37" t="s">
        <v>3312</v>
      </c>
      <c r="V22" s="37" t="s">
        <v>3308</v>
      </c>
      <c r="W22" s="37" t="s">
        <v>3312</v>
      </c>
    </row>
    <row r="23" spans="1:26" ht="12" customHeight="1" x14ac:dyDescent="0.4">
      <c r="A23" s="9" t="s">
        <v>3106</v>
      </c>
      <c r="B23" s="9" t="s">
        <v>3105</v>
      </c>
      <c r="C23" s="9" t="s">
        <v>3105</v>
      </c>
      <c r="D23" s="9" t="s">
        <v>48</v>
      </c>
      <c r="E23" s="10" t="s">
        <v>3107</v>
      </c>
      <c r="F23" s="10" t="s">
        <v>3108</v>
      </c>
      <c r="G23" s="10" t="s">
        <v>1562</v>
      </c>
      <c r="H23" s="10" t="s">
        <v>19</v>
      </c>
      <c r="I23" s="10" t="s">
        <v>3109</v>
      </c>
      <c r="J23" s="10" t="s">
        <v>3110</v>
      </c>
      <c r="K23" s="10" t="s">
        <v>3111</v>
      </c>
      <c r="L23" s="10" t="s">
        <v>2343</v>
      </c>
      <c r="M23" s="20">
        <v>44932</v>
      </c>
      <c r="N23" s="20" t="s">
        <v>3113</v>
      </c>
      <c r="O23" s="40" t="s">
        <v>3112</v>
      </c>
      <c r="P23" s="10" t="s">
        <v>3498</v>
      </c>
      <c r="Q23" s="10" t="s">
        <v>1454</v>
      </c>
      <c r="R23" s="10" t="s">
        <v>3497</v>
      </c>
      <c r="S23" s="36" t="s">
        <v>2210</v>
      </c>
      <c r="T23" s="37" t="s">
        <v>3487</v>
      </c>
      <c r="U23" s="37" t="s">
        <v>3491</v>
      </c>
      <c r="V23" s="37" t="s">
        <v>3482</v>
      </c>
      <c r="W23" s="37" t="s">
        <v>3460</v>
      </c>
    </row>
    <row r="24" spans="1:26" ht="12" customHeight="1" x14ac:dyDescent="0.4">
      <c r="A24" s="9" t="s">
        <v>3253</v>
      </c>
      <c r="B24" s="9" t="s">
        <v>3252</v>
      </c>
      <c r="C24" s="9" t="s">
        <v>3254</v>
      </c>
      <c r="D24" s="9" t="s">
        <v>979</v>
      </c>
      <c r="E24" s="10" t="s">
        <v>3255</v>
      </c>
      <c r="F24" s="10" t="s">
        <v>3256</v>
      </c>
      <c r="G24" s="10" t="s">
        <v>3257</v>
      </c>
      <c r="H24" s="10" t="s">
        <v>3257</v>
      </c>
      <c r="I24" s="10" t="s">
        <v>3258</v>
      </c>
      <c r="J24" s="10" t="s">
        <v>2109</v>
      </c>
      <c r="K24" s="10" t="s">
        <v>3259</v>
      </c>
      <c r="L24" s="10" t="s">
        <v>2179</v>
      </c>
      <c r="M24" s="20">
        <v>44933</v>
      </c>
      <c r="N24" s="20" t="s">
        <v>3262</v>
      </c>
      <c r="O24" s="40" t="s">
        <v>3260</v>
      </c>
      <c r="P24" s="10" t="s">
        <v>19</v>
      </c>
      <c r="Q24" s="10" t="s">
        <v>1454</v>
      </c>
      <c r="R24" s="10" t="s">
        <v>3008</v>
      </c>
      <c r="S24" s="36" t="s">
        <v>2210</v>
      </c>
      <c r="T24" s="37" t="s">
        <v>3482</v>
      </c>
      <c r="U24" s="37" t="s">
        <v>3492</v>
      </c>
      <c r="V24" s="37" t="s">
        <v>3308</v>
      </c>
      <c r="W24" s="37" t="s">
        <v>3261</v>
      </c>
    </row>
    <row r="25" spans="1:26" ht="12" customHeight="1" x14ac:dyDescent="0.4">
      <c r="A25" s="9" t="s">
        <v>2375</v>
      </c>
      <c r="B25" s="9" t="s">
        <v>2374</v>
      </c>
      <c r="C25" s="9" t="s">
        <v>2376</v>
      </c>
      <c r="D25" s="9" t="s">
        <v>979</v>
      </c>
      <c r="E25" s="10" t="s">
        <v>2405</v>
      </c>
      <c r="F25" s="10" t="s">
        <v>2406</v>
      </c>
      <c r="G25" s="10" t="s">
        <v>2407</v>
      </c>
      <c r="H25" s="10" t="s">
        <v>2408</v>
      </c>
      <c r="I25" s="10" t="s">
        <v>2409</v>
      </c>
      <c r="J25" s="10" t="s">
        <v>2410</v>
      </c>
      <c r="K25" s="10" t="s">
        <v>1600</v>
      </c>
      <c r="L25" s="10" t="s">
        <v>1847</v>
      </c>
      <c r="M25" s="20">
        <v>44837</v>
      </c>
      <c r="N25" s="20" t="s">
        <v>2411</v>
      </c>
      <c r="O25" s="40" t="s">
        <v>2377</v>
      </c>
      <c r="P25" s="10" t="s">
        <v>3224</v>
      </c>
      <c r="Q25" s="10" t="s">
        <v>1454</v>
      </c>
      <c r="R25" s="10" t="s">
        <v>3008</v>
      </c>
      <c r="S25" s="36" t="s">
        <v>2569</v>
      </c>
      <c r="T25" s="37" t="s">
        <v>19</v>
      </c>
      <c r="U25" s="37" t="s">
        <v>19</v>
      </c>
      <c r="V25" s="37" t="s">
        <v>19</v>
      </c>
      <c r="W25" s="37" t="s">
        <v>19</v>
      </c>
    </row>
    <row r="26" spans="1:26" ht="12" customHeight="1" x14ac:dyDescent="0.4">
      <c r="A26" s="9"/>
      <c r="B26" s="9"/>
      <c r="C26" s="9"/>
      <c r="D26" s="9"/>
      <c r="E26" s="10"/>
      <c r="F26" s="10"/>
      <c r="G26" s="10"/>
      <c r="H26" s="10"/>
      <c r="I26" s="10"/>
      <c r="J26" s="10"/>
      <c r="K26" s="10"/>
      <c r="L26" s="10"/>
      <c r="M26" s="20"/>
      <c r="N26" s="20"/>
      <c r="O26" s="40"/>
      <c r="P26" s="10"/>
      <c r="Q26" s="10" t="s">
        <v>1412</v>
      </c>
      <c r="R26" s="10"/>
      <c r="S26" s="36" t="s">
        <v>2210</v>
      </c>
      <c r="T26" s="37"/>
      <c r="U26" s="37"/>
      <c r="V26" s="37"/>
      <c r="W26" s="37"/>
    </row>
    <row r="27" spans="1:26" ht="12" customHeight="1" x14ac:dyDescent="0.4">
      <c r="A27" s="1" t="s">
        <v>3431</v>
      </c>
    </row>
    <row r="28" spans="1:26" ht="12" customHeight="1" x14ac:dyDescent="0.4">
      <c r="A28" s="5"/>
      <c r="B28" s="5" t="s">
        <v>76</v>
      </c>
      <c r="C28" s="5" t="s">
        <v>77</v>
      </c>
      <c r="D28" s="5" t="s">
        <v>78</v>
      </c>
      <c r="E28" s="6" t="s">
        <v>714</v>
      </c>
      <c r="F28" s="6" t="s">
        <v>713</v>
      </c>
      <c r="G28" s="6" t="s">
        <v>715</v>
      </c>
      <c r="H28" s="6" t="s">
        <v>716</v>
      </c>
      <c r="I28" s="6" t="s">
        <v>717</v>
      </c>
      <c r="J28" s="6" t="s">
        <v>718</v>
      </c>
      <c r="K28" s="6" t="s">
        <v>719</v>
      </c>
      <c r="L28" s="6" t="s">
        <v>1844</v>
      </c>
      <c r="M28" s="7" t="s">
        <v>720</v>
      </c>
      <c r="N28" s="7" t="s">
        <v>739</v>
      </c>
      <c r="O28" s="6" t="s">
        <v>1048</v>
      </c>
      <c r="P28" s="6" t="s">
        <v>1849</v>
      </c>
      <c r="Q28" s="6" t="s">
        <v>79</v>
      </c>
      <c r="R28" s="6" t="s">
        <v>1628</v>
      </c>
      <c r="S28" s="5" t="s">
        <v>706</v>
      </c>
      <c r="T28" s="5" t="s">
        <v>707</v>
      </c>
      <c r="U28" s="5" t="s">
        <v>708</v>
      </c>
      <c r="V28" s="5" t="s">
        <v>709</v>
      </c>
      <c r="W28" s="5" t="s">
        <v>710</v>
      </c>
      <c r="X28" s="5" t="s">
        <v>711</v>
      </c>
      <c r="Y28" s="5" t="s">
        <v>712</v>
      </c>
      <c r="Z28" s="5" t="s">
        <v>2357</v>
      </c>
    </row>
    <row r="29" spans="1:26" ht="12" customHeight="1" x14ac:dyDescent="0.4">
      <c r="A29" s="9" t="s">
        <v>3077</v>
      </c>
      <c r="B29" s="9" t="s">
        <v>1785</v>
      </c>
      <c r="C29" s="9" t="s">
        <v>3076</v>
      </c>
      <c r="D29" s="9" t="s">
        <v>2629</v>
      </c>
      <c r="E29" s="10" t="s">
        <v>1778</v>
      </c>
      <c r="F29" s="10" t="s">
        <v>1779</v>
      </c>
      <c r="G29" s="10" t="s">
        <v>1780</v>
      </c>
      <c r="H29" s="10" t="s">
        <v>19</v>
      </c>
      <c r="I29" s="38" t="s">
        <v>3078</v>
      </c>
      <c r="J29" s="10" t="s">
        <v>1782</v>
      </c>
      <c r="K29" s="10" t="s">
        <v>1783</v>
      </c>
      <c r="L29" s="10" t="s">
        <v>1847</v>
      </c>
      <c r="M29" s="20">
        <v>44935</v>
      </c>
      <c r="N29" s="20" t="s">
        <v>1784</v>
      </c>
      <c r="O29" s="40" t="s">
        <v>1786</v>
      </c>
      <c r="P29" s="10" t="s">
        <v>19</v>
      </c>
      <c r="Q29" s="10" t="s">
        <v>1454</v>
      </c>
      <c r="R29" s="10" t="s">
        <v>3008</v>
      </c>
      <c r="S29" s="37">
        <v>2</v>
      </c>
      <c r="T29" s="37">
        <v>3</v>
      </c>
      <c r="U29" s="37">
        <v>2</v>
      </c>
      <c r="V29" s="37">
        <v>5</v>
      </c>
      <c r="W29" s="37">
        <v>3</v>
      </c>
      <c r="X29" s="22">
        <f>IF(S29="","",(S29+T29+U29+V29+W29)*2)</f>
        <v>30</v>
      </c>
      <c r="Y29" s="35">
        <f>IF(S29="","",(X29-統計!$B$106)*10/SQRT(統計!$B$107)+50)</f>
        <v>35.555327506837166</v>
      </c>
      <c r="Z29" s="35" t="str">
        <f>IF(X29="","",IF(((COUNTIF(視聴済作品!$X$2:$X$716,"&gt;="&amp;X29)+COUNTIF(視聴中作品!$X$29:$X$35,"&gt;="&amp;X29))/統計!$B$3)&lt;=0.05,"〇","-"))</f>
        <v>-</v>
      </c>
    </row>
    <row r="30" spans="1:26" ht="12" customHeight="1" x14ac:dyDescent="0.4">
      <c r="A30" s="9" t="s">
        <v>3166</v>
      </c>
      <c r="B30" s="9" t="s">
        <v>1765</v>
      </c>
      <c r="C30" s="9" t="s">
        <v>3167</v>
      </c>
      <c r="D30" s="9" t="s">
        <v>3422</v>
      </c>
      <c r="E30" s="10" t="s">
        <v>1758</v>
      </c>
      <c r="F30" s="10" t="s">
        <v>1759</v>
      </c>
      <c r="G30" s="10" t="s">
        <v>1760</v>
      </c>
      <c r="H30" s="10" t="s">
        <v>1761</v>
      </c>
      <c r="I30" s="10" t="s">
        <v>1635</v>
      </c>
      <c r="J30" s="10" t="s">
        <v>2602</v>
      </c>
      <c r="K30" s="10" t="s">
        <v>1637</v>
      </c>
      <c r="L30" s="10" t="s">
        <v>1845</v>
      </c>
      <c r="M30" s="20">
        <v>44932</v>
      </c>
      <c r="N30" s="20" t="s">
        <v>1763</v>
      </c>
      <c r="O30" s="40" t="s">
        <v>3243</v>
      </c>
      <c r="P30" s="10" t="s">
        <v>3248</v>
      </c>
      <c r="Q30" s="10" t="s">
        <v>1454</v>
      </c>
      <c r="R30" s="10" t="s">
        <v>3008</v>
      </c>
      <c r="S30" s="37">
        <v>4</v>
      </c>
      <c r="T30" s="37">
        <v>4</v>
      </c>
      <c r="U30" s="37">
        <v>4</v>
      </c>
      <c r="V30" s="37">
        <v>8</v>
      </c>
      <c r="W30" s="37">
        <v>5</v>
      </c>
      <c r="X30" s="22">
        <f>IF(S30="","",(S30+T30+U30+V30+W30)*2)</f>
        <v>50</v>
      </c>
      <c r="Y30" s="35">
        <f>IF(S30="","",(X30-統計!$B$106)*10/SQRT(統計!$B$107)+50)</f>
        <v>47.785059627106733</v>
      </c>
      <c r="Z30" s="35" t="str">
        <f>IF(X30="","",IF(((COUNTIF(視聴済作品!$X$2:$X$716,"&gt;="&amp;X30)+COUNTIF(視聴中作品!$X$29:$X$35,"&gt;="&amp;X30))/統計!$B$3)&lt;=0.05,"〇","-"))</f>
        <v>-</v>
      </c>
    </row>
    <row r="31" spans="1:26" ht="12" customHeight="1" x14ac:dyDescent="0.4">
      <c r="A31" s="9" t="s">
        <v>915</v>
      </c>
      <c r="B31" s="9" t="s">
        <v>309</v>
      </c>
      <c r="C31" s="9" t="s">
        <v>3518</v>
      </c>
      <c r="D31" s="9" t="s">
        <v>3519</v>
      </c>
      <c r="E31" s="10" t="s">
        <v>3520</v>
      </c>
      <c r="F31" s="10" t="s">
        <v>3521</v>
      </c>
      <c r="G31" s="10" t="s">
        <v>2182</v>
      </c>
      <c r="H31" s="10" t="s">
        <v>19</v>
      </c>
      <c r="I31" s="10" t="s">
        <v>3522</v>
      </c>
      <c r="J31" s="10" t="s">
        <v>3523</v>
      </c>
      <c r="K31" s="10" t="s">
        <v>2437</v>
      </c>
      <c r="L31" s="10" t="s">
        <v>2343</v>
      </c>
      <c r="M31" s="20">
        <v>44988</v>
      </c>
      <c r="N31" s="20" t="s">
        <v>3525</v>
      </c>
      <c r="O31" s="40" t="s">
        <v>3524</v>
      </c>
      <c r="P31" s="10" t="s">
        <v>19</v>
      </c>
      <c r="Q31" s="10" t="s">
        <v>1454</v>
      </c>
      <c r="R31" s="10" t="s">
        <v>3008</v>
      </c>
      <c r="S31" s="37">
        <v>7</v>
      </c>
      <c r="T31" s="37">
        <v>8</v>
      </c>
      <c r="U31" s="37">
        <v>8</v>
      </c>
      <c r="V31" s="37">
        <v>8</v>
      </c>
      <c r="W31" s="37">
        <v>8</v>
      </c>
      <c r="X31" s="22">
        <f t="shared" ref="X31:X34" si="0">IF(S31="","",(S31+T31+U31+V31+W31)*2)</f>
        <v>78</v>
      </c>
      <c r="Y31" s="35">
        <f>IF(S31="","",(X31-統計!$B$106)*10/SQRT(統計!$B$107)+50)</f>
        <v>64.906684595484137</v>
      </c>
      <c r="Z31" s="35" t="str">
        <f>IF(X31="","",IF(((COUNTIF(視聴済作品!$X$2:$X$716,"&gt;="&amp;X31)+COUNTIF(視聴中作品!$X$29:$X$35,"&gt;="&amp;X31))/統計!$B$3)&lt;=0.05,"〇","-"))</f>
        <v>-</v>
      </c>
    </row>
    <row r="32" spans="1:26" ht="12" customHeight="1" x14ac:dyDescent="0.4">
      <c r="A32" s="9" t="s">
        <v>3501</v>
      </c>
      <c r="B32" s="9" t="s">
        <v>3500</v>
      </c>
      <c r="C32" s="9" t="s">
        <v>3500</v>
      </c>
      <c r="D32" s="9" t="s">
        <v>2</v>
      </c>
      <c r="E32" s="10" t="s">
        <v>3502</v>
      </c>
      <c r="F32" s="10" t="s">
        <v>3503</v>
      </c>
      <c r="G32" s="10" t="s">
        <v>1546</v>
      </c>
      <c r="H32" s="10" t="s">
        <v>1546</v>
      </c>
      <c r="I32" s="10" t="s">
        <v>3504</v>
      </c>
      <c r="J32" s="10" t="s">
        <v>2832</v>
      </c>
      <c r="K32" s="10" t="s">
        <v>1222</v>
      </c>
      <c r="L32" s="10" t="s">
        <v>2198</v>
      </c>
      <c r="M32" s="19">
        <v>42015</v>
      </c>
      <c r="N32" s="20" t="s">
        <v>3506</v>
      </c>
      <c r="O32" s="31" t="s">
        <v>3505</v>
      </c>
      <c r="P32" s="10" t="s">
        <v>19</v>
      </c>
      <c r="Q32" s="10" t="s">
        <v>1454</v>
      </c>
      <c r="R32" s="10" t="s">
        <v>3198</v>
      </c>
      <c r="S32" s="37">
        <v>3</v>
      </c>
      <c r="T32" s="37">
        <v>4</v>
      </c>
      <c r="U32" s="37">
        <v>5</v>
      </c>
      <c r="V32" s="37">
        <v>7</v>
      </c>
      <c r="W32" s="37">
        <v>6</v>
      </c>
      <c r="X32" s="22">
        <f t="shared" si="0"/>
        <v>50</v>
      </c>
      <c r="Y32" s="35">
        <f>IF(S32="","",(X32-統計!$B$106)*10/SQRT(統計!$B$107)+50)</f>
        <v>47.785059627106733</v>
      </c>
      <c r="Z32" s="35" t="str">
        <f>IF(X32="","",IF(((COUNTIF(視聴済作品!$X$2:$X$716,"&gt;="&amp;X32)+COUNTIF(視聴中作品!$X$29:$X$35,"&gt;="&amp;X32))/統計!$B$3)&lt;=0.05,"〇","-"))</f>
        <v>-</v>
      </c>
    </row>
    <row r="33" spans="1:26" ht="12" customHeight="1" x14ac:dyDescent="0.4">
      <c r="A33" s="9" t="s">
        <v>1575</v>
      </c>
      <c r="B33" s="9" t="s">
        <v>1574</v>
      </c>
      <c r="C33" s="9" t="s">
        <v>1574</v>
      </c>
      <c r="D33" s="9" t="s">
        <v>40</v>
      </c>
      <c r="E33" s="10" t="s">
        <v>1576</v>
      </c>
      <c r="F33" s="10" t="s">
        <v>1577</v>
      </c>
      <c r="G33" s="10" t="s">
        <v>1070</v>
      </c>
      <c r="H33" s="10" t="s">
        <v>1070</v>
      </c>
      <c r="I33" s="10" t="s">
        <v>1578</v>
      </c>
      <c r="J33" s="10" t="s">
        <v>1523</v>
      </c>
      <c r="K33" s="10" t="s">
        <v>1579</v>
      </c>
      <c r="L33" s="10" t="s">
        <v>1846</v>
      </c>
      <c r="M33" s="20">
        <v>44748</v>
      </c>
      <c r="N33" s="20" t="s">
        <v>1580</v>
      </c>
      <c r="O33" s="40" t="s">
        <v>1581</v>
      </c>
      <c r="P33" s="10" t="s">
        <v>3449</v>
      </c>
      <c r="Q33" s="10" t="s">
        <v>1454</v>
      </c>
      <c r="R33" s="10" t="s">
        <v>3007</v>
      </c>
      <c r="S33" s="37">
        <v>5</v>
      </c>
      <c r="T33" s="37">
        <v>6</v>
      </c>
      <c r="U33" s="37">
        <v>6</v>
      </c>
      <c r="V33" s="37">
        <v>5</v>
      </c>
      <c r="W33" s="37">
        <v>5</v>
      </c>
      <c r="X33" s="22">
        <f t="shared" si="0"/>
        <v>54</v>
      </c>
      <c r="Y33" s="35">
        <f>IF(S33="","",(X33-統計!$B$106)*10/SQRT(統計!$B$107)+50)</f>
        <v>50.231006051160648</v>
      </c>
      <c r="Z33" s="35" t="str">
        <f>IF(X33="","",IF(((COUNTIF(視聴済作品!$X$2:$X$716,"&gt;="&amp;X33)+COUNTIF(視聴中作品!$X$29:$X$35,"&gt;="&amp;X33))/統計!$B$3)&lt;=0.05,"〇","-"))</f>
        <v>-</v>
      </c>
    </row>
    <row r="34" spans="1:26" ht="12" customHeight="1" x14ac:dyDescent="0.4">
      <c r="A34" s="9" t="s">
        <v>3550</v>
      </c>
      <c r="B34" s="9" t="s">
        <v>3549</v>
      </c>
      <c r="C34" s="9" t="s">
        <v>3549</v>
      </c>
      <c r="D34" s="9" t="s">
        <v>88</v>
      </c>
      <c r="E34" s="10" t="s">
        <v>3552</v>
      </c>
      <c r="F34" s="10" t="s">
        <v>3552</v>
      </c>
      <c r="G34" s="10" t="s">
        <v>19</v>
      </c>
      <c r="H34" s="10" t="s">
        <v>3553</v>
      </c>
      <c r="I34" s="10" t="s">
        <v>19</v>
      </c>
      <c r="J34" s="10" t="s">
        <v>3555</v>
      </c>
      <c r="K34" s="10" t="s">
        <v>3554</v>
      </c>
      <c r="L34" s="10" t="s">
        <v>19</v>
      </c>
      <c r="M34" s="20">
        <v>32340</v>
      </c>
      <c r="N34" s="20" t="s">
        <v>19</v>
      </c>
      <c r="O34" s="40" t="s">
        <v>3551</v>
      </c>
      <c r="P34" s="10" t="s">
        <v>19</v>
      </c>
      <c r="Q34" s="10" t="s">
        <v>1454</v>
      </c>
      <c r="R34" s="10" t="s">
        <v>3214</v>
      </c>
      <c r="S34" s="37">
        <v>1</v>
      </c>
      <c r="T34" s="37">
        <v>2</v>
      </c>
      <c r="U34" s="37">
        <v>3</v>
      </c>
      <c r="V34" s="37">
        <v>5</v>
      </c>
      <c r="W34" s="37">
        <v>3</v>
      </c>
      <c r="X34" s="22">
        <f t="shared" si="0"/>
        <v>28</v>
      </c>
      <c r="Y34" s="35">
        <f>IF(S34="","",(X34-統計!$B$106)*10/SQRT(統計!$B$107)+50)</f>
        <v>34.332354294810209</v>
      </c>
      <c r="Z34" s="35" t="str">
        <f>IF(X34="","",IF(((COUNTIF(視聴済作品!$X$2:$X$716,"&gt;="&amp;X34)+COUNTIF(視聴中作品!$X$29:$X$35,"&gt;="&amp;X34))/統計!$B$3)&lt;=0.05,"〇","-"))</f>
        <v>-</v>
      </c>
    </row>
    <row r="35" spans="1:26" ht="12" customHeight="1" x14ac:dyDescent="0.4">
      <c r="A35" s="9"/>
      <c r="B35" s="9"/>
      <c r="C35" s="9"/>
      <c r="D35" s="9"/>
      <c r="E35" s="10"/>
      <c r="F35" s="10"/>
      <c r="G35" s="10"/>
      <c r="H35" s="10"/>
      <c r="I35" s="10"/>
      <c r="J35" s="10"/>
      <c r="K35" s="10"/>
      <c r="L35" s="10"/>
      <c r="M35" s="20"/>
      <c r="N35" s="20"/>
      <c r="O35" s="40"/>
      <c r="P35" s="10"/>
      <c r="Q35" s="10" t="s">
        <v>1412</v>
      </c>
      <c r="R35" s="10"/>
      <c r="S35" s="37"/>
      <c r="T35" s="37"/>
      <c r="U35" s="37"/>
      <c r="V35" s="37"/>
      <c r="W35" s="37"/>
      <c r="X35" s="22" t="str">
        <f t="shared" ref="X35" si="1">IF(S35="","",(S35+T35+U35+V35+W35)*2)</f>
        <v/>
      </c>
      <c r="Y35" s="35" t="str">
        <f>IF(S35="","",(X35-統計!$B$106)*10/SQRT(統計!$B$107)+50)</f>
        <v/>
      </c>
      <c r="Z35" s="35" t="str">
        <f>IF(X35="","",IF(((COUNTIF(視聴済作品!$X$2:$X$716,"&gt;="&amp;X35)+COUNTIF(視聴中作品!$X$29:$X$35,"&gt;="&amp;X35))/統計!$B$3)&lt;=0.05,"〇","-"))</f>
        <v/>
      </c>
    </row>
  </sheetData>
  <phoneticPr fontId="2"/>
  <conditionalFormatting sqref="C31">
    <cfRule type="duplicateValues" dxfId="5"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F810-BCC0-438F-8CB7-A39D9639C815}">
  <dimension ref="A1:Z716"/>
  <sheetViews>
    <sheetView showGridLines="0" zoomScaleNormal="100" zoomScaleSheetLayoutView="100" workbookViewId="0">
      <pane ySplit="1" topLeftCell="A2" activePane="bottomLeft" state="frozen"/>
      <selection pane="bottomLeft" activeCell="A2" sqref="A2"/>
    </sheetView>
  </sheetViews>
  <sheetFormatPr defaultColWidth="9" defaultRowHeight="12" customHeight="1" x14ac:dyDescent="0.4"/>
  <cols>
    <col min="1" max="1" width="2.5" style="2" customWidth="1"/>
    <col min="2" max="3" width="25" style="2" customWidth="1"/>
    <col min="4" max="4" width="6.25" style="2" customWidth="1"/>
    <col min="5" max="12" width="6.25" style="3" customWidth="1"/>
    <col min="13" max="13" width="10" style="4" customWidth="1"/>
    <col min="14" max="14" width="6.25" style="4" customWidth="1"/>
    <col min="15" max="15" width="6.25" style="43" customWidth="1"/>
    <col min="16" max="18" width="6.25" style="3" customWidth="1"/>
    <col min="19" max="24" width="6.25" style="2" customWidth="1"/>
    <col min="25" max="25" width="6.25" style="16" customWidth="1"/>
    <col min="26" max="26" width="6.25" style="2" customWidth="1"/>
    <col min="27" max="16384" width="9" style="2"/>
  </cols>
  <sheetData>
    <row r="1" spans="1:26" s="8" customFormat="1" ht="12" customHeight="1" x14ac:dyDescent="0.4">
      <c r="A1" s="5"/>
      <c r="B1" s="5" t="s">
        <v>76</v>
      </c>
      <c r="C1" s="5" t="s">
        <v>77</v>
      </c>
      <c r="D1" s="5" t="s">
        <v>78</v>
      </c>
      <c r="E1" s="6" t="s">
        <v>714</v>
      </c>
      <c r="F1" s="6" t="s">
        <v>713</v>
      </c>
      <c r="G1" s="6" t="s">
        <v>715</v>
      </c>
      <c r="H1" s="6" t="s">
        <v>716</v>
      </c>
      <c r="I1" s="6" t="s">
        <v>717</v>
      </c>
      <c r="J1" s="6" t="s">
        <v>718</v>
      </c>
      <c r="K1" s="6" t="s">
        <v>719</v>
      </c>
      <c r="L1" s="6" t="s">
        <v>1843</v>
      </c>
      <c r="M1" s="7" t="s">
        <v>720</v>
      </c>
      <c r="N1" s="7" t="s">
        <v>739</v>
      </c>
      <c r="O1" s="41" t="s">
        <v>1048</v>
      </c>
      <c r="P1" s="6" t="s">
        <v>1851</v>
      </c>
      <c r="Q1" s="6" t="s">
        <v>79</v>
      </c>
      <c r="R1" s="6" t="s">
        <v>1628</v>
      </c>
      <c r="S1" s="5" t="s">
        <v>706</v>
      </c>
      <c r="T1" s="5" t="s">
        <v>707</v>
      </c>
      <c r="U1" s="5" t="s">
        <v>708</v>
      </c>
      <c r="V1" s="5" t="s">
        <v>709</v>
      </c>
      <c r="W1" s="5" t="s">
        <v>710</v>
      </c>
      <c r="X1" s="5" t="s">
        <v>711</v>
      </c>
      <c r="Y1" s="12" t="s">
        <v>712</v>
      </c>
      <c r="Z1" s="12" t="s">
        <v>2357</v>
      </c>
    </row>
    <row r="2" spans="1:26" ht="12" customHeight="1" x14ac:dyDescent="0.4">
      <c r="A2" s="9"/>
      <c r="B2" s="9"/>
      <c r="C2" s="9"/>
      <c r="D2" s="9"/>
      <c r="E2" s="10"/>
      <c r="F2" s="10"/>
      <c r="G2" s="10"/>
      <c r="H2" s="10"/>
      <c r="I2" s="10"/>
      <c r="J2" s="10"/>
      <c r="K2" s="10"/>
      <c r="L2" s="10"/>
      <c r="M2" s="20"/>
      <c r="N2" s="20"/>
      <c r="O2" s="28"/>
      <c r="P2" s="10"/>
      <c r="Q2" s="10" t="s">
        <v>1412</v>
      </c>
      <c r="R2" s="10"/>
      <c r="S2" s="37"/>
      <c r="T2" s="37"/>
      <c r="U2" s="37"/>
      <c r="V2" s="37"/>
      <c r="W2" s="37"/>
      <c r="X2" s="22" t="str">
        <f t="shared" ref="X2:X65" si="0">IF(S2="","",(S2+T2+U2+V2+W2)*2)</f>
        <v/>
      </c>
      <c r="Y2" s="35" t="str">
        <f>IF(S2="","",(X2-統計!$B$106)*10/SQRT(統計!$B$107)+50)</f>
        <v/>
      </c>
      <c r="Z2" s="35"/>
    </row>
    <row r="3" spans="1:26" ht="12" customHeight="1" x14ac:dyDescent="0.4">
      <c r="A3" s="9" t="s">
        <v>907</v>
      </c>
      <c r="B3" s="9" t="s">
        <v>1629</v>
      </c>
      <c r="C3" s="9" t="s">
        <v>362</v>
      </c>
      <c r="D3" s="9" t="s">
        <v>365</v>
      </c>
      <c r="E3" s="10" t="s">
        <v>731</v>
      </c>
      <c r="F3" s="10" t="s">
        <v>732</v>
      </c>
      <c r="G3" s="10" t="s">
        <v>723</v>
      </c>
      <c r="H3" s="10" t="s">
        <v>733</v>
      </c>
      <c r="I3" s="10" t="s">
        <v>734</v>
      </c>
      <c r="J3" s="10" t="s">
        <v>735</v>
      </c>
      <c r="K3" s="10" t="s">
        <v>727</v>
      </c>
      <c r="L3" s="10" t="s">
        <v>1850</v>
      </c>
      <c r="M3" s="20">
        <v>43202</v>
      </c>
      <c r="N3" s="20" t="s">
        <v>740</v>
      </c>
      <c r="O3" s="42" t="s">
        <v>1630</v>
      </c>
      <c r="P3" s="10" t="s">
        <v>1850</v>
      </c>
      <c r="Q3" s="10" t="s">
        <v>3</v>
      </c>
      <c r="R3" s="10" t="s">
        <v>3202</v>
      </c>
      <c r="S3" s="37">
        <v>10</v>
      </c>
      <c r="T3" s="37">
        <v>10</v>
      </c>
      <c r="U3" s="37">
        <v>10</v>
      </c>
      <c r="V3" s="37">
        <v>7</v>
      </c>
      <c r="W3" s="37">
        <v>9</v>
      </c>
      <c r="X3" s="22">
        <f t="shared" si="0"/>
        <v>92</v>
      </c>
      <c r="Y3" s="35">
        <f>IF(S3="","",(X3-統計!$B$106)*10/SQRT(統計!$B$107)+50)</f>
        <v>73.467497079672825</v>
      </c>
      <c r="Z3" s="35" t="str">
        <f>IF(X3="","",IF(((COUNTIF(視聴済作品!$X$2:$X$716,"&gt;="&amp;X3)+COUNTIF(視聴中作品!$X$29:$X$35,"&gt;="&amp;X3))/統計!$B$3)&lt;=0.05,"〇","-"))</f>
        <v>〇</v>
      </c>
    </row>
    <row r="4" spans="1:26" ht="12" customHeight="1" x14ac:dyDescent="0.4">
      <c r="A4" s="9" t="s">
        <v>907</v>
      </c>
      <c r="B4" s="9" t="s">
        <v>301</v>
      </c>
      <c r="C4" s="9" t="s">
        <v>301</v>
      </c>
      <c r="D4" s="9" t="s">
        <v>366</v>
      </c>
      <c r="E4" s="10" t="s">
        <v>721</v>
      </c>
      <c r="F4" s="10" t="s">
        <v>722</v>
      </c>
      <c r="G4" s="10" t="s">
        <v>723</v>
      </c>
      <c r="H4" s="10" t="s">
        <v>724</v>
      </c>
      <c r="I4" s="10" t="s">
        <v>725</v>
      </c>
      <c r="J4" s="10" t="s">
        <v>726</v>
      </c>
      <c r="K4" s="10" t="s">
        <v>727</v>
      </c>
      <c r="L4" s="10" t="s">
        <v>1850</v>
      </c>
      <c r="M4" s="20">
        <v>40639</v>
      </c>
      <c r="N4" s="20" t="s">
        <v>740</v>
      </c>
      <c r="O4" s="42" t="s">
        <v>1630</v>
      </c>
      <c r="P4" s="10" t="s">
        <v>1850</v>
      </c>
      <c r="Q4" s="10" t="s">
        <v>3</v>
      </c>
      <c r="R4" s="10" t="s">
        <v>3202</v>
      </c>
      <c r="S4" s="37">
        <v>10</v>
      </c>
      <c r="T4" s="37">
        <v>10</v>
      </c>
      <c r="U4" s="37">
        <v>10</v>
      </c>
      <c r="V4" s="37">
        <v>7</v>
      </c>
      <c r="W4" s="37">
        <v>9</v>
      </c>
      <c r="X4" s="22">
        <f t="shared" si="0"/>
        <v>92</v>
      </c>
      <c r="Y4" s="35">
        <f>IF(S4="","",(X4-統計!$B$106)*10/SQRT(統計!$B$107)+50)</f>
        <v>73.467497079672825</v>
      </c>
      <c r="Z4" s="35" t="str">
        <f>IF(X4="","",IF(((COUNTIF(視聴済作品!$X$2:$X$716,"&gt;="&amp;X4)+COUNTIF(視聴中作品!$X$29:$X$35,"&gt;="&amp;X4))/統計!$B$3)&lt;=0.05,"〇","-"))</f>
        <v>〇</v>
      </c>
    </row>
    <row r="5" spans="1:26" ht="12" customHeight="1" x14ac:dyDescent="0.4">
      <c r="A5" s="9" t="s">
        <v>1134</v>
      </c>
      <c r="B5" s="9" t="s">
        <v>535</v>
      </c>
      <c r="C5" s="9" t="s">
        <v>588</v>
      </c>
      <c r="D5" s="9" t="s">
        <v>447</v>
      </c>
      <c r="E5" s="10"/>
      <c r="F5" s="10"/>
      <c r="G5" s="10"/>
      <c r="H5" s="10"/>
      <c r="I5" s="10"/>
      <c r="J5" s="10"/>
      <c r="K5" s="10" t="s">
        <v>1268</v>
      </c>
      <c r="L5" s="10"/>
      <c r="M5" s="20"/>
      <c r="N5" s="20"/>
      <c r="O5" s="28"/>
      <c r="P5" s="10"/>
      <c r="Q5" s="10" t="s">
        <v>95</v>
      </c>
      <c r="R5" s="10"/>
      <c r="S5" s="37">
        <v>8</v>
      </c>
      <c r="T5" s="37">
        <v>9</v>
      </c>
      <c r="U5" s="37">
        <v>8</v>
      </c>
      <c r="V5" s="37">
        <v>10</v>
      </c>
      <c r="W5" s="37">
        <v>10</v>
      </c>
      <c r="X5" s="22">
        <f t="shared" si="0"/>
        <v>90</v>
      </c>
      <c r="Y5" s="35">
        <f>IF(S5="","",(X5-統計!$B$106)*10/SQRT(統計!$B$107)+50)</f>
        <v>72.244523867645881</v>
      </c>
      <c r="Z5" s="35" t="str">
        <f>IF(X5="","",IF(((COUNTIF(視聴済作品!$X$2:$X$716,"&gt;="&amp;X5)+COUNTIF(視聴中作品!$X$29:$X$35,"&gt;="&amp;X5))/統計!$B$3)&lt;=0.05,"〇","-"))</f>
        <v>〇</v>
      </c>
    </row>
    <row r="6" spans="1:26" ht="12" customHeight="1" x14ac:dyDescent="0.4">
      <c r="A6" s="9" t="s">
        <v>1134</v>
      </c>
      <c r="B6" s="9" t="s">
        <v>535</v>
      </c>
      <c r="C6" s="9" t="s">
        <v>3439</v>
      </c>
      <c r="D6" s="9" t="s">
        <v>589</v>
      </c>
      <c r="E6" s="10"/>
      <c r="F6" s="10"/>
      <c r="G6" s="10"/>
      <c r="H6" s="10"/>
      <c r="I6" s="10"/>
      <c r="J6" s="10" t="s">
        <v>1221</v>
      </c>
      <c r="K6" s="10" t="s">
        <v>1268</v>
      </c>
      <c r="L6" s="10"/>
      <c r="M6" s="20"/>
      <c r="N6" s="20"/>
      <c r="O6" s="28"/>
      <c r="P6" s="10"/>
      <c r="Q6" s="10" t="s">
        <v>6</v>
      </c>
      <c r="R6" s="10" t="s">
        <v>3202</v>
      </c>
      <c r="S6" s="37">
        <v>8</v>
      </c>
      <c r="T6" s="37">
        <v>9</v>
      </c>
      <c r="U6" s="37">
        <v>8</v>
      </c>
      <c r="V6" s="37">
        <v>10</v>
      </c>
      <c r="W6" s="37">
        <v>10</v>
      </c>
      <c r="X6" s="22">
        <f t="shared" si="0"/>
        <v>90</v>
      </c>
      <c r="Y6" s="35">
        <f>IF(S6="","",(X6-統計!$B$106)*10/SQRT(統計!$B$107)+50)</f>
        <v>72.244523867645881</v>
      </c>
      <c r="Z6" s="35" t="str">
        <f>IF(X6="","",IF(((COUNTIF(視聴済作品!$X$2:$X$716,"&gt;="&amp;X6)+COUNTIF(視聴中作品!$X$29:$X$35,"&gt;="&amp;X6))/統計!$B$3)&lt;=0.05,"〇","-"))</f>
        <v>〇</v>
      </c>
    </row>
    <row r="7" spans="1:26" ht="12" customHeight="1" x14ac:dyDescent="0.4">
      <c r="A7" s="9" t="s">
        <v>767</v>
      </c>
      <c r="B7" s="9" t="s">
        <v>768</v>
      </c>
      <c r="C7" s="9" t="s">
        <v>97</v>
      </c>
      <c r="D7" s="9" t="s">
        <v>88</v>
      </c>
      <c r="E7" s="10"/>
      <c r="F7" s="10"/>
      <c r="G7" s="10"/>
      <c r="H7" s="10"/>
      <c r="I7" s="10"/>
      <c r="J7" s="10"/>
      <c r="K7" s="10"/>
      <c r="L7" s="10"/>
      <c r="M7" s="20"/>
      <c r="N7" s="20"/>
      <c r="O7" s="28"/>
      <c r="P7" s="10"/>
      <c r="Q7" s="10" t="s">
        <v>6</v>
      </c>
      <c r="R7" s="10" t="s">
        <v>3204</v>
      </c>
      <c r="S7" s="37">
        <v>8</v>
      </c>
      <c r="T7" s="37">
        <v>8</v>
      </c>
      <c r="U7" s="37">
        <v>8</v>
      </c>
      <c r="V7" s="37">
        <v>10</v>
      </c>
      <c r="W7" s="37">
        <v>10</v>
      </c>
      <c r="X7" s="22">
        <f t="shared" si="0"/>
        <v>88</v>
      </c>
      <c r="Y7" s="35">
        <f>IF(S7="","",(X7-統計!$B$106)*10/SQRT(統計!$B$107)+50)</f>
        <v>71.02155065561891</v>
      </c>
      <c r="Z7" s="35" t="str">
        <f>IF(X7="","",IF(((COUNTIF(視聴済作品!$X$2:$X$716,"&gt;="&amp;X7)+COUNTIF(視聴中作品!$X$29:$X$35,"&gt;="&amp;X7))/統計!$B$3)&lt;=0.05,"〇","-"))</f>
        <v>〇</v>
      </c>
    </row>
    <row r="8" spans="1:26" ht="12" customHeight="1" x14ac:dyDescent="0.4">
      <c r="A8" s="9" t="s">
        <v>783</v>
      </c>
      <c r="B8" s="9" t="s">
        <v>54</v>
      </c>
      <c r="C8" s="9" t="s">
        <v>104</v>
      </c>
      <c r="D8" s="9" t="s">
        <v>48</v>
      </c>
      <c r="E8" s="10" t="s">
        <v>1898</v>
      </c>
      <c r="F8" s="10" t="s">
        <v>1899</v>
      </c>
      <c r="G8" s="10" t="s">
        <v>1901</v>
      </c>
      <c r="H8" s="10" t="s">
        <v>1902</v>
      </c>
      <c r="I8" s="10" t="s">
        <v>1903</v>
      </c>
      <c r="J8" s="10" t="s">
        <v>1904</v>
      </c>
      <c r="K8" s="10" t="s">
        <v>1905</v>
      </c>
      <c r="L8" s="10" t="s">
        <v>1909</v>
      </c>
      <c r="M8" s="20">
        <v>39727</v>
      </c>
      <c r="N8" s="20" t="s">
        <v>1908</v>
      </c>
      <c r="O8" s="42" t="s">
        <v>1906</v>
      </c>
      <c r="P8" s="10" t="s">
        <v>1907</v>
      </c>
      <c r="Q8" s="10" t="s">
        <v>3</v>
      </c>
      <c r="R8" s="10" t="s">
        <v>3202</v>
      </c>
      <c r="S8" s="37">
        <v>9</v>
      </c>
      <c r="T8" s="37">
        <v>7</v>
      </c>
      <c r="U8" s="37">
        <v>9</v>
      </c>
      <c r="V8" s="37">
        <v>9</v>
      </c>
      <c r="W8" s="37">
        <v>10</v>
      </c>
      <c r="X8" s="22">
        <f t="shared" si="0"/>
        <v>88</v>
      </c>
      <c r="Y8" s="35">
        <f>IF(S8="","",(X8-統計!$B$106)*10/SQRT(統計!$B$107)+50)</f>
        <v>71.02155065561891</v>
      </c>
      <c r="Z8" s="35" t="str">
        <f>IF(X8="","",IF(((COUNTIF(視聴済作品!$X$2:$X$716,"&gt;="&amp;X8)+COUNTIF(視聴中作品!$X$29:$X$35,"&gt;="&amp;X8))/統計!$B$3)&lt;=0.05,"〇","-"))</f>
        <v>〇</v>
      </c>
    </row>
    <row r="9" spans="1:26" ht="12" customHeight="1" x14ac:dyDescent="0.4">
      <c r="A9" s="9" t="s">
        <v>783</v>
      </c>
      <c r="B9" s="9" t="s">
        <v>54</v>
      </c>
      <c r="C9" s="9" t="s">
        <v>103</v>
      </c>
      <c r="D9" s="9" t="s">
        <v>48</v>
      </c>
      <c r="E9" s="10" t="s">
        <v>1898</v>
      </c>
      <c r="F9" s="10" t="s">
        <v>1899</v>
      </c>
      <c r="G9" s="10" t="s">
        <v>1902</v>
      </c>
      <c r="H9" s="10" t="s">
        <v>1902</v>
      </c>
      <c r="I9" s="10" t="s">
        <v>1903</v>
      </c>
      <c r="J9" s="10" t="s">
        <v>1904</v>
      </c>
      <c r="K9" s="10" t="s">
        <v>1905</v>
      </c>
      <c r="L9" s="10" t="s">
        <v>1909</v>
      </c>
      <c r="M9" s="20">
        <v>39361</v>
      </c>
      <c r="N9" s="20" t="s">
        <v>1908</v>
      </c>
      <c r="O9" s="42" t="s">
        <v>1906</v>
      </c>
      <c r="P9" s="10" t="s">
        <v>1907</v>
      </c>
      <c r="Q9" s="10" t="s">
        <v>3</v>
      </c>
      <c r="R9" s="10" t="s">
        <v>3202</v>
      </c>
      <c r="S9" s="37">
        <v>9</v>
      </c>
      <c r="T9" s="37">
        <v>7</v>
      </c>
      <c r="U9" s="37">
        <v>9</v>
      </c>
      <c r="V9" s="37">
        <v>9</v>
      </c>
      <c r="W9" s="37">
        <v>10</v>
      </c>
      <c r="X9" s="22">
        <f t="shared" si="0"/>
        <v>88</v>
      </c>
      <c r="Y9" s="35">
        <f>IF(S9="","",(X9-統計!$B$106)*10/SQRT(統計!$B$107)+50)</f>
        <v>71.02155065561891</v>
      </c>
      <c r="Z9" s="35" t="str">
        <f>IF(X9="","",IF(((COUNTIF(視聴済作品!$X$2:$X$716,"&gt;="&amp;X9)+COUNTIF(視聴中作品!$X$29:$X$35,"&gt;="&amp;X9))/統計!$B$3)&lt;=0.05,"〇","-"))</f>
        <v>〇</v>
      </c>
    </row>
    <row r="10" spans="1:26" ht="12" customHeight="1" x14ac:dyDescent="0.4">
      <c r="A10" s="9" t="s">
        <v>822</v>
      </c>
      <c r="B10" s="9" t="s">
        <v>130</v>
      </c>
      <c r="C10" s="9" t="s">
        <v>213</v>
      </c>
      <c r="D10" s="9" t="s">
        <v>214</v>
      </c>
      <c r="E10" s="10"/>
      <c r="F10" s="10"/>
      <c r="G10" s="10"/>
      <c r="H10" s="10"/>
      <c r="I10" s="10"/>
      <c r="J10" s="10"/>
      <c r="K10" s="10" t="s">
        <v>1269</v>
      </c>
      <c r="L10" s="10"/>
      <c r="M10" s="20"/>
      <c r="N10" s="20"/>
      <c r="O10" s="28"/>
      <c r="P10" s="10"/>
      <c r="Q10" s="10">
        <v>1</v>
      </c>
      <c r="R10" s="10" t="s">
        <v>3202</v>
      </c>
      <c r="S10" s="37">
        <v>9</v>
      </c>
      <c r="T10" s="37">
        <v>8</v>
      </c>
      <c r="U10" s="37">
        <v>8</v>
      </c>
      <c r="V10" s="37">
        <v>9</v>
      </c>
      <c r="W10" s="37">
        <v>10</v>
      </c>
      <c r="X10" s="22">
        <f t="shared" si="0"/>
        <v>88</v>
      </c>
      <c r="Y10" s="35">
        <f>IF(S10="","",(X10-統計!$B$106)*10/SQRT(統計!$B$107)+50)</f>
        <v>71.02155065561891</v>
      </c>
      <c r="Z10" s="35" t="str">
        <f>IF(X10="","",IF(((COUNTIF(視聴済作品!$X$2:$X$716,"&gt;="&amp;X10)+COUNTIF(視聴中作品!$X$29:$X$35,"&gt;="&amp;X10))/統計!$B$3)&lt;=0.05,"〇","-"))</f>
        <v>〇</v>
      </c>
    </row>
    <row r="11" spans="1:26" ht="12" customHeight="1" x14ac:dyDescent="0.4">
      <c r="A11" s="9" t="s">
        <v>822</v>
      </c>
      <c r="B11" s="9" t="s">
        <v>130</v>
      </c>
      <c r="C11" s="9" t="s">
        <v>130</v>
      </c>
      <c r="D11" s="9" t="s">
        <v>215</v>
      </c>
      <c r="E11" s="10"/>
      <c r="F11" s="10"/>
      <c r="G11" s="10"/>
      <c r="H11" s="10"/>
      <c r="I11" s="10"/>
      <c r="J11" s="10"/>
      <c r="K11" s="10" t="s">
        <v>1269</v>
      </c>
      <c r="L11" s="10"/>
      <c r="M11" s="20"/>
      <c r="N11" s="20"/>
      <c r="O11" s="28"/>
      <c r="P11" s="10"/>
      <c r="Q11" s="10" t="s">
        <v>95</v>
      </c>
      <c r="R11" s="10" t="s">
        <v>3202</v>
      </c>
      <c r="S11" s="37">
        <v>9</v>
      </c>
      <c r="T11" s="37">
        <v>8</v>
      </c>
      <c r="U11" s="37">
        <v>8</v>
      </c>
      <c r="V11" s="37">
        <v>9</v>
      </c>
      <c r="W11" s="37">
        <v>10</v>
      </c>
      <c r="X11" s="22">
        <f t="shared" si="0"/>
        <v>88</v>
      </c>
      <c r="Y11" s="35">
        <f>IF(S11="","",(X11-統計!$B$106)*10/SQRT(統計!$B$107)+50)</f>
        <v>71.02155065561891</v>
      </c>
      <c r="Z11" s="35" t="str">
        <f>IF(X11="","",IF(((COUNTIF(視聴済作品!$X$2:$X$716,"&gt;="&amp;X11)+COUNTIF(視聴中作品!$X$29:$X$35,"&gt;="&amp;X11))/統計!$B$3)&lt;=0.05,"〇","-"))</f>
        <v>〇</v>
      </c>
    </row>
    <row r="12" spans="1:26" ht="12" customHeight="1" x14ac:dyDescent="0.4">
      <c r="A12" s="9" t="s">
        <v>828</v>
      </c>
      <c r="B12" s="9" t="s">
        <v>136</v>
      </c>
      <c r="C12" s="9" t="s">
        <v>225</v>
      </c>
      <c r="D12" s="9" t="s">
        <v>3395</v>
      </c>
      <c r="E12" s="10" t="s">
        <v>1266</v>
      </c>
      <c r="F12" s="10" t="s">
        <v>1267</v>
      </c>
      <c r="G12" s="10" t="s">
        <v>1269</v>
      </c>
      <c r="H12" s="10" t="s">
        <v>1269</v>
      </c>
      <c r="I12" s="10" t="s">
        <v>1270</v>
      </c>
      <c r="J12" s="10" t="s">
        <v>1271</v>
      </c>
      <c r="K12" s="10" t="s">
        <v>1269</v>
      </c>
      <c r="L12" s="10" t="s">
        <v>1850</v>
      </c>
      <c r="M12" s="20">
        <v>44535</v>
      </c>
      <c r="N12" s="20" t="s">
        <v>1274</v>
      </c>
      <c r="O12" s="28" t="s">
        <v>1272</v>
      </c>
      <c r="P12" s="10" t="s">
        <v>1850</v>
      </c>
      <c r="Q12" s="10" t="s">
        <v>295</v>
      </c>
      <c r="R12" s="10" t="s">
        <v>3008</v>
      </c>
      <c r="S12" s="37">
        <v>8</v>
      </c>
      <c r="T12" s="37">
        <v>8</v>
      </c>
      <c r="U12" s="37">
        <v>8</v>
      </c>
      <c r="V12" s="37">
        <v>10</v>
      </c>
      <c r="W12" s="37">
        <v>10</v>
      </c>
      <c r="X12" s="22">
        <f t="shared" si="0"/>
        <v>88</v>
      </c>
      <c r="Y12" s="35">
        <f>IF(S12="","",(X12-統計!$B$106)*10/SQRT(統計!$B$107)+50)</f>
        <v>71.02155065561891</v>
      </c>
      <c r="Z12" s="35" t="str">
        <f>IF(X12="","",IF(((COUNTIF(視聴済作品!$X$2:$X$716,"&gt;="&amp;X12)+COUNTIF(視聴中作品!$X$29:$X$35,"&gt;="&amp;X12))/統計!$B$3)&lt;=0.05,"〇","-"))</f>
        <v>〇</v>
      </c>
    </row>
    <row r="13" spans="1:26" ht="12" customHeight="1" x14ac:dyDescent="0.4">
      <c r="A13" s="9" t="s">
        <v>828</v>
      </c>
      <c r="B13" s="9" t="s">
        <v>136</v>
      </c>
      <c r="C13" s="9" t="s">
        <v>224</v>
      </c>
      <c r="D13" s="9" t="s">
        <v>221</v>
      </c>
      <c r="E13" s="10" t="s">
        <v>1266</v>
      </c>
      <c r="F13" s="10" t="s">
        <v>1267</v>
      </c>
      <c r="G13" s="10" t="s">
        <v>1269</v>
      </c>
      <c r="H13" s="10" t="s">
        <v>1269</v>
      </c>
      <c r="I13" s="10" t="s">
        <v>1270</v>
      </c>
      <c r="J13" s="10" t="s">
        <v>1271</v>
      </c>
      <c r="K13" s="10" t="s">
        <v>1269</v>
      </c>
      <c r="L13" s="10" t="s">
        <v>1850</v>
      </c>
      <c r="M13" s="20">
        <v>44479</v>
      </c>
      <c r="N13" s="20" t="s">
        <v>1274</v>
      </c>
      <c r="O13" s="28" t="s">
        <v>1272</v>
      </c>
      <c r="P13" s="10" t="s">
        <v>1850</v>
      </c>
      <c r="Q13" s="10">
        <v>1</v>
      </c>
      <c r="R13" s="10" t="s">
        <v>3198</v>
      </c>
      <c r="S13" s="37">
        <v>8</v>
      </c>
      <c r="T13" s="37">
        <v>8</v>
      </c>
      <c r="U13" s="37">
        <v>8</v>
      </c>
      <c r="V13" s="37">
        <v>10</v>
      </c>
      <c r="W13" s="37">
        <v>10</v>
      </c>
      <c r="X13" s="22">
        <f t="shared" si="0"/>
        <v>88</v>
      </c>
      <c r="Y13" s="35">
        <f>IF(S13="","",(X13-統計!$B$106)*10/SQRT(統計!$B$107)+50)</f>
        <v>71.02155065561891</v>
      </c>
      <c r="Z13" s="35" t="str">
        <f>IF(X13="","",IF(((COUNTIF(視聴済作品!$X$2:$X$716,"&gt;="&amp;X13)+COUNTIF(視聴中作品!$X$29:$X$35,"&gt;="&amp;X13))/統計!$B$3)&lt;=0.05,"〇","-"))</f>
        <v>〇</v>
      </c>
    </row>
    <row r="14" spans="1:26" ht="12" customHeight="1" x14ac:dyDescent="0.4">
      <c r="A14" s="9" t="s">
        <v>828</v>
      </c>
      <c r="B14" s="9" t="s">
        <v>136</v>
      </c>
      <c r="C14" s="9" t="s">
        <v>223</v>
      </c>
      <c r="D14" s="9" t="s">
        <v>88</v>
      </c>
      <c r="E14" s="10" t="s">
        <v>1266</v>
      </c>
      <c r="F14" s="10" t="s">
        <v>1267</v>
      </c>
      <c r="G14" s="10" t="s">
        <v>1269</v>
      </c>
      <c r="H14" s="10" t="s">
        <v>1269</v>
      </c>
      <c r="I14" s="10" t="s">
        <v>1270</v>
      </c>
      <c r="J14" s="10" t="s">
        <v>1271</v>
      </c>
      <c r="K14" s="10" t="s">
        <v>1269</v>
      </c>
      <c r="L14" s="10" t="s">
        <v>1850</v>
      </c>
      <c r="M14" s="20">
        <v>44120</v>
      </c>
      <c r="N14" s="20" t="s">
        <v>1274</v>
      </c>
      <c r="O14" s="42" t="s">
        <v>1975</v>
      </c>
      <c r="P14" s="10" t="s">
        <v>1850</v>
      </c>
      <c r="Q14" s="10" t="s">
        <v>95</v>
      </c>
      <c r="R14" s="10" t="s">
        <v>3008</v>
      </c>
      <c r="S14" s="37">
        <v>8</v>
      </c>
      <c r="T14" s="37">
        <v>8</v>
      </c>
      <c r="U14" s="37">
        <v>8</v>
      </c>
      <c r="V14" s="37">
        <v>10</v>
      </c>
      <c r="W14" s="37">
        <v>10</v>
      </c>
      <c r="X14" s="22">
        <f t="shared" si="0"/>
        <v>88</v>
      </c>
      <c r="Y14" s="35">
        <f>IF(S14="","",(X14-統計!$B$106)*10/SQRT(統計!$B$107)+50)</f>
        <v>71.02155065561891</v>
      </c>
      <c r="Z14" s="35" t="str">
        <f>IF(X14="","",IF(((COUNTIF(視聴済作品!$X$2:$X$716,"&gt;="&amp;X14)+COUNTIF(視聴中作品!$X$29:$X$35,"&gt;="&amp;X14))/統計!$B$3)&lt;=0.05,"〇","-"))</f>
        <v>〇</v>
      </c>
    </row>
    <row r="15" spans="1:26" ht="12" customHeight="1" x14ac:dyDescent="0.4">
      <c r="A15" s="9" t="s">
        <v>828</v>
      </c>
      <c r="B15" s="9" t="s">
        <v>218</v>
      </c>
      <c r="C15" s="9" t="s">
        <v>219</v>
      </c>
      <c r="D15" s="9" t="s">
        <v>222</v>
      </c>
      <c r="E15" s="10" t="s">
        <v>1266</v>
      </c>
      <c r="F15" s="10" t="s">
        <v>1267</v>
      </c>
      <c r="G15" s="10" t="s">
        <v>1269</v>
      </c>
      <c r="H15" s="10" t="s">
        <v>1269</v>
      </c>
      <c r="I15" s="10" t="s">
        <v>1270</v>
      </c>
      <c r="J15" s="10" t="s">
        <v>1271</v>
      </c>
      <c r="K15" s="10" t="s">
        <v>1269</v>
      </c>
      <c r="L15" s="10" t="s">
        <v>1850</v>
      </c>
      <c r="M15" s="20">
        <v>43561</v>
      </c>
      <c r="N15" s="20" t="s">
        <v>1274</v>
      </c>
      <c r="O15" s="42" t="s">
        <v>1273</v>
      </c>
      <c r="P15" s="10" t="s">
        <v>1850</v>
      </c>
      <c r="Q15" s="10" t="s">
        <v>95</v>
      </c>
      <c r="R15" s="10" t="s">
        <v>3007</v>
      </c>
      <c r="S15" s="37">
        <v>8</v>
      </c>
      <c r="T15" s="37">
        <v>8</v>
      </c>
      <c r="U15" s="37">
        <v>8</v>
      </c>
      <c r="V15" s="37">
        <v>10</v>
      </c>
      <c r="W15" s="37">
        <v>10</v>
      </c>
      <c r="X15" s="22">
        <f t="shared" si="0"/>
        <v>88</v>
      </c>
      <c r="Y15" s="35">
        <f>IF(S15="","",(X15-統計!$B$106)*10/SQRT(統計!$B$107)+50)</f>
        <v>71.02155065561891</v>
      </c>
      <c r="Z15" s="35" t="str">
        <f>IF(X15="","",IF(((COUNTIF(視聴済作品!$X$2:$X$716,"&gt;="&amp;X15)+COUNTIF(視聴中作品!$X$29:$X$35,"&gt;="&amp;X15))/統計!$B$3)&lt;=0.05,"〇","-"))</f>
        <v>〇</v>
      </c>
    </row>
    <row r="16" spans="1:26" ht="12" customHeight="1" x14ac:dyDescent="0.4">
      <c r="A16" s="9" t="s">
        <v>901</v>
      </c>
      <c r="B16" s="9" t="s">
        <v>294</v>
      </c>
      <c r="C16" s="9" t="s">
        <v>2064</v>
      </c>
      <c r="D16" s="9" t="s">
        <v>361</v>
      </c>
      <c r="E16" s="10" t="s">
        <v>1953</v>
      </c>
      <c r="F16" s="10" t="s">
        <v>1954</v>
      </c>
      <c r="G16" s="10" t="s">
        <v>1955</v>
      </c>
      <c r="H16" s="10" t="s">
        <v>1953</v>
      </c>
      <c r="I16" s="10" t="s">
        <v>1956</v>
      </c>
      <c r="J16" s="10" t="s">
        <v>1957</v>
      </c>
      <c r="K16" s="10" t="s">
        <v>1958</v>
      </c>
      <c r="L16" s="10" t="s">
        <v>1959</v>
      </c>
      <c r="M16" s="20">
        <v>42190</v>
      </c>
      <c r="N16" s="20" t="s">
        <v>1961</v>
      </c>
      <c r="O16" s="42" t="s">
        <v>1960</v>
      </c>
      <c r="P16" s="10" t="s">
        <v>1955</v>
      </c>
      <c r="Q16" s="10" t="s">
        <v>3</v>
      </c>
      <c r="R16" s="10" t="s">
        <v>3202</v>
      </c>
      <c r="S16" s="37">
        <v>10</v>
      </c>
      <c r="T16" s="37">
        <v>9</v>
      </c>
      <c r="U16" s="37">
        <v>9</v>
      </c>
      <c r="V16" s="37">
        <v>8</v>
      </c>
      <c r="W16" s="37">
        <v>8</v>
      </c>
      <c r="X16" s="22">
        <f t="shared" si="0"/>
        <v>88</v>
      </c>
      <c r="Y16" s="35">
        <f>IF(S16="","",(X16-統計!$B$106)*10/SQRT(統計!$B$107)+50)</f>
        <v>71.02155065561891</v>
      </c>
      <c r="Z16" s="35" t="str">
        <f>IF(X16="","",IF(((COUNTIF(視聴済作品!$X$2:$X$716,"&gt;="&amp;X16)+COUNTIF(視聴中作品!$X$29:$X$35,"&gt;="&amp;X16))/統計!$B$3)&lt;=0.05,"〇","-"))</f>
        <v>〇</v>
      </c>
    </row>
    <row r="17" spans="1:26" ht="12" customHeight="1" x14ac:dyDescent="0.4">
      <c r="A17" s="9" t="s">
        <v>1146</v>
      </c>
      <c r="B17" s="9" t="s">
        <v>505</v>
      </c>
      <c r="C17" s="9" t="s">
        <v>597</v>
      </c>
      <c r="D17" s="9" t="s">
        <v>599</v>
      </c>
      <c r="E17" s="10" t="s">
        <v>1850</v>
      </c>
      <c r="F17" s="10" t="s">
        <v>1275</v>
      </c>
      <c r="G17" s="10" t="s">
        <v>1282</v>
      </c>
      <c r="H17" s="10" t="s">
        <v>1282</v>
      </c>
      <c r="I17" s="10" t="s">
        <v>1283</v>
      </c>
      <c r="J17" s="10" t="s">
        <v>1229</v>
      </c>
      <c r="K17" s="10" t="s">
        <v>1280</v>
      </c>
      <c r="L17" s="10" t="s">
        <v>2179</v>
      </c>
      <c r="M17" s="20">
        <v>44238</v>
      </c>
      <c r="N17" s="20" t="s">
        <v>2851</v>
      </c>
      <c r="O17" s="42" t="s">
        <v>1281</v>
      </c>
      <c r="P17" s="10" t="s">
        <v>1850</v>
      </c>
      <c r="Q17" s="10" t="s">
        <v>3246</v>
      </c>
      <c r="R17" s="10" t="s">
        <v>3202</v>
      </c>
      <c r="S17" s="37">
        <v>9</v>
      </c>
      <c r="T17" s="37">
        <v>9</v>
      </c>
      <c r="U17" s="37">
        <v>8</v>
      </c>
      <c r="V17" s="37">
        <v>8</v>
      </c>
      <c r="W17" s="37">
        <v>10</v>
      </c>
      <c r="X17" s="22">
        <f t="shared" si="0"/>
        <v>88</v>
      </c>
      <c r="Y17" s="35">
        <f>IF(S17="","",(X17-統計!$B$106)*10/SQRT(統計!$B$107)+50)</f>
        <v>71.02155065561891</v>
      </c>
      <c r="Z17" s="35" t="str">
        <f>IF(X17="","",IF(((COUNTIF(視聴済作品!$X$2:$X$716,"&gt;="&amp;X17)+COUNTIF(視聴中作品!$X$29:$X$35,"&gt;="&amp;X17))/統計!$B$3)&lt;=0.05,"〇","-"))</f>
        <v>〇</v>
      </c>
    </row>
    <row r="18" spans="1:26" ht="12" customHeight="1" x14ac:dyDescent="0.4">
      <c r="A18" s="9" t="s">
        <v>1146</v>
      </c>
      <c r="B18" s="9" t="s">
        <v>504</v>
      </c>
      <c r="C18" s="9" t="s">
        <v>505</v>
      </c>
      <c r="D18" s="9" t="s">
        <v>598</v>
      </c>
      <c r="E18" s="10" t="s">
        <v>1850</v>
      </c>
      <c r="F18" s="10" t="s">
        <v>1276</v>
      </c>
      <c r="G18" s="10" t="s">
        <v>1277</v>
      </c>
      <c r="H18" s="10" t="s">
        <v>1278</v>
      </c>
      <c r="I18" s="10" t="s">
        <v>1284</v>
      </c>
      <c r="J18" s="10" t="s">
        <v>1229</v>
      </c>
      <c r="K18" s="10" t="s">
        <v>1279</v>
      </c>
      <c r="L18" s="10" t="s">
        <v>1847</v>
      </c>
      <c r="M18" s="20">
        <v>42925</v>
      </c>
      <c r="N18" s="20" t="s">
        <v>1285</v>
      </c>
      <c r="O18" s="42" t="s">
        <v>1281</v>
      </c>
      <c r="P18" s="10" t="s">
        <v>1850</v>
      </c>
      <c r="Q18" s="10" t="s">
        <v>3246</v>
      </c>
      <c r="R18" s="10" t="s">
        <v>3202</v>
      </c>
      <c r="S18" s="37">
        <v>9</v>
      </c>
      <c r="T18" s="37">
        <v>9</v>
      </c>
      <c r="U18" s="37">
        <v>8</v>
      </c>
      <c r="V18" s="37">
        <v>8</v>
      </c>
      <c r="W18" s="37">
        <v>10</v>
      </c>
      <c r="X18" s="22">
        <f t="shared" si="0"/>
        <v>88</v>
      </c>
      <c r="Y18" s="35">
        <f>IF(S18="","",(X18-統計!$B$106)*10/SQRT(統計!$B$107)+50)</f>
        <v>71.02155065561891</v>
      </c>
      <c r="Z18" s="35" t="str">
        <f>IF(X18="","",IF(((COUNTIF(視聴済作品!$X$2:$X$716,"&gt;="&amp;X18)+COUNTIF(視聴中作品!$X$29:$X$35,"&gt;="&amp;X18))/統計!$B$3)&lt;=0.05,"〇","-"))</f>
        <v>〇</v>
      </c>
    </row>
    <row r="19" spans="1:26" ht="12" customHeight="1" x14ac:dyDescent="0.4">
      <c r="A19" s="9" t="s">
        <v>2323</v>
      </c>
      <c r="B19" s="9" t="s">
        <v>2322</v>
      </c>
      <c r="C19" s="9" t="s">
        <v>2345</v>
      </c>
      <c r="D19" s="9" t="s">
        <v>88</v>
      </c>
      <c r="E19" s="10" t="s">
        <v>2325</v>
      </c>
      <c r="F19" s="10" t="s">
        <v>2326</v>
      </c>
      <c r="G19" s="10" t="s">
        <v>19</v>
      </c>
      <c r="H19" s="10" t="s">
        <v>2327</v>
      </c>
      <c r="I19" s="10" t="s">
        <v>2328</v>
      </c>
      <c r="J19" s="10" t="s">
        <v>2329</v>
      </c>
      <c r="K19" s="10" t="s">
        <v>1549</v>
      </c>
      <c r="L19" s="10" t="s">
        <v>2356</v>
      </c>
      <c r="M19" s="19">
        <v>44351</v>
      </c>
      <c r="N19" s="20" t="s">
        <v>2331</v>
      </c>
      <c r="O19" s="42" t="s">
        <v>2330</v>
      </c>
      <c r="P19" s="10" t="s">
        <v>19</v>
      </c>
      <c r="Q19" s="10" t="s">
        <v>3246</v>
      </c>
      <c r="R19" s="10" t="s">
        <v>3202</v>
      </c>
      <c r="S19" s="37">
        <v>9</v>
      </c>
      <c r="T19" s="37">
        <v>8</v>
      </c>
      <c r="U19" s="37">
        <v>8</v>
      </c>
      <c r="V19" s="37">
        <v>9</v>
      </c>
      <c r="W19" s="37">
        <v>10</v>
      </c>
      <c r="X19" s="22">
        <f t="shared" si="0"/>
        <v>88</v>
      </c>
      <c r="Y19" s="35">
        <f>IF(S19="","",(X19-統計!$B$106)*10/SQRT(統計!$B$107)+50)</f>
        <v>71.02155065561891</v>
      </c>
      <c r="Z19" s="35" t="str">
        <f>IF(X19="","",IF(((COUNTIF(視聴済作品!$X$2:$X$716,"&gt;="&amp;X19)+COUNTIF(視聴中作品!$X$29:$X$35,"&gt;="&amp;X19))/統計!$B$3)&lt;=0.05,"〇","-"))</f>
        <v>〇</v>
      </c>
    </row>
    <row r="20" spans="1:26" ht="12" customHeight="1" x14ac:dyDescent="0.4">
      <c r="A20" s="9" t="s">
        <v>1134</v>
      </c>
      <c r="B20" s="9" t="s">
        <v>535</v>
      </c>
      <c r="C20" s="9" t="s">
        <v>538</v>
      </c>
      <c r="D20" s="9" t="s">
        <v>91</v>
      </c>
      <c r="E20" s="10" t="s">
        <v>1295</v>
      </c>
      <c r="F20" s="10" t="s">
        <v>1296</v>
      </c>
      <c r="G20" s="10" t="s">
        <v>1850</v>
      </c>
      <c r="H20" s="10" t="s">
        <v>1297</v>
      </c>
      <c r="I20" s="10" t="s">
        <v>1298</v>
      </c>
      <c r="J20" s="10" t="s">
        <v>1221</v>
      </c>
      <c r="K20" s="10" t="s">
        <v>1268</v>
      </c>
      <c r="L20" s="10" t="s">
        <v>1850</v>
      </c>
      <c r="M20" s="20">
        <v>40817</v>
      </c>
      <c r="N20" s="20" t="s">
        <v>1299</v>
      </c>
      <c r="O20" s="42" t="s">
        <v>1294</v>
      </c>
      <c r="P20" s="10" t="s">
        <v>1850</v>
      </c>
      <c r="Q20" s="10" t="s">
        <v>95</v>
      </c>
      <c r="R20" s="10"/>
      <c r="S20" s="37">
        <v>7</v>
      </c>
      <c r="T20" s="37">
        <v>8</v>
      </c>
      <c r="U20" s="37">
        <v>8</v>
      </c>
      <c r="V20" s="37">
        <v>10</v>
      </c>
      <c r="W20" s="37">
        <v>10</v>
      </c>
      <c r="X20" s="22">
        <f t="shared" si="0"/>
        <v>86</v>
      </c>
      <c r="Y20" s="35">
        <f>IF(S20="","",(X20-統計!$B$106)*10/SQRT(統計!$B$107)+50)</f>
        <v>69.798577443591967</v>
      </c>
      <c r="Z20" s="35" t="str">
        <f>IF(X20="","",IF(((COUNTIF(視聴済作品!$X$2:$X$716,"&gt;="&amp;X20)+COUNTIF(視聴中作品!$X$29:$X$35,"&gt;="&amp;X20))/統計!$B$3)&lt;=0.05,"〇","-"))</f>
        <v>〇</v>
      </c>
    </row>
    <row r="21" spans="1:26" ht="12" customHeight="1" x14ac:dyDescent="0.4">
      <c r="A21" s="9" t="s">
        <v>1170</v>
      </c>
      <c r="B21" s="9" t="s">
        <v>616</v>
      </c>
      <c r="C21" s="9" t="s">
        <v>615</v>
      </c>
      <c r="D21" s="9" t="s">
        <v>676</v>
      </c>
      <c r="E21" s="10" t="s">
        <v>1300</v>
      </c>
      <c r="F21" s="10" t="s">
        <v>1301</v>
      </c>
      <c r="G21" s="10" t="s">
        <v>1302</v>
      </c>
      <c r="H21" s="10" t="s">
        <v>1303</v>
      </c>
      <c r="I21" s="10" t="s">
        <v>1308</v>
      </c>
      <c r="J21" s="10" t="s">
        <v>1229</v>
      </c>
      <c r="K21" s="10" t="s">
        <v>1305</v>
      </c>
      <c r="L21" s="10" t="s">
        <v>1850</v>
      </c>
      <c r="M21" s="20">
        <v>41188</v>
      </c>
      <c r="N21" s="20" t="s">
        <v>1307</v>
      </c>
      <c r="O21" s="42" t="s">
        <v>1309</v>
      </c>
      <c r="P21" s="10" t="s">
        <v>1850</v>
      </c>
      <c r="Q21" s="10" t="s">
        <v>95</v>
      </c>
      <c r="R21" s="10"/>
      <c r="S21" s="37">
        <v>8</v>
      </c>
      <c r="T21" s="37">
        <v>8</v>
      </c>
      <c r="U21" s="37">
        <v>8</v>
      </c>
      <c r="V21" s="37">
        <v>9</v>
      </c>
      <c r="W21" s="37">
        <v>10</v>
      </c>
      <c r="X21" s="22">
        <f t="shared" si="0"/>
        <v>86</v>
      </c>
      <c r="Y21" s="35">
        <f>IF(S21="","",(X21-統計!$B$106)*10/SQRT(統計!$B$107)+50)</f>
        <v>69.798577443591967</v>
      </c>
      <c r="Z21" s="35" t="str">
        <f>IF(X21="","",IF(((COUNTIF(視聴済作品!$X$2:$X$716,"&gt;="&amp;X21)+COUNTIF(視聴中作品!$X$29:$X$35,"&gt;="&amp;X21))/統計!$B$3)&lt;=0.05,"〇","-"))</f>
        <v>〇</v>
      </c>
    </row>
    <row r="22" spans="1:26" ht="12" customHeight="1" x14ac:dyDescent="0.4">
      <c r="A22" s="9" t="s">
        <v>2323</v>
      </c>
      <c r="B22" s="9" t="s">
        <v>2322</v>
      </c>
      <c r="C22" s="9" t="s">
        <v>2324</v>
      </c>
      <c r="D22" s="9" t="s">
        <v>88</v>
      </c>
      <c r="E22" s="10" t="s">
        <v>2325</v>
      </c>
      <c r="F22" s="10" t="s">
        <v>2326</v>
      </c>
      <c r="G22" s="10" t="s">
        <v>2327</v>
      </c>
      <c r="H22" s="10" t="s">
        <v>2327</v>
      </c>
      <c r="I22" s="10" t="s">
        <v>2328</v>
      </c>
      <c r="J22" s="10" t="s">
        <v>2329</v>
      </c>
      <c r="K22" s="10" t="s">
        <v>1549</v>
      </c>
      <c r="L22" s="10" t="s">
        <v>2356</v>
      </c>
      <c r="M22" s="19">
        <v>44050</v>
      </c>
      <c r="N22" s="20" t="s">
        <v>2331</v>
      </c>
      <c r="O22" s="42" t="s">
        <v>2330</v>
      </c>
      <c r="P22" s="10" t="s">
        <v>19</v>
      </c>
      <c r="Q22" s="10" t="s">
        <v>3246</v>
      </c>
      <c r="R22" s="10" t="s">
        <v>3320</v>
      </c>
      <c r="S22" s="37">
        <v>9</v>
      </c>
      <c r="T22" s="37">
        <v>8</v>
      </c>
      <c r="U22" s="37">
        <v>8</v>
      </c>
      <c r="V22" s="37">
        <v>8</v>
      </c>
      <c r="W22" s="37">
        <v>10</v>
      </c>
      <c r="X22" s="22">
        <f t="shared" si="0"/>
        <v>86</v>
      </c>
      <c r="Y22" s="35">
        <f>IF(S22="","",(X22-統計!$B$106)*10/SQRT(統計!$B$107)+50)</f>
        <v>69.798577443591967</v>
      </c>
      <c r="Z22" s="35" t="str">
        <f>IF(X22="","",IF(((COUNTIF(視聴済作品!$X$2:$X$716,"&gt;="&amp;X22)+COUNTIF(視聴中作品!$X$29:$X$35,"&gt;="&amp;X22))/統計!$B$3)&lt;=0.05,"〇","-"))</f>
        <v>〇</v>
      </c>
    </row>
    <row r="23" spans="1:26" ht="12" customHeight="1" x14ac:dyDescent="0.4">
      <c r="A23" s="9" t="s">
        <v>2323</v>
      </c>
      <c r="B23" s="9" t="s">
        <v>2322</v>
      </c>
      <c r="C23" s="9" t="s">
        <v>2322</v>
      </c>
      <c r="D23" s="9" t="s">
        <v>3382</v>
      </c>
      <c r="E23" s="10" t="s">
        <v>2325</v>
      </c>
      <c r="F23" s="10" t="s">
        <v>2326</v>
      </c>
      <c r="G23" s="10" t="s">
        <v>2327</v>
      </c>
      <c r="H23" s="10" t="s">
        <v>2327</v>
      </c>
      <c r="I23" s="10" t="s">
        <v>2328</v>
      </c>
      <c r="J23" s="10" t="s">
        <v>2329</v>
      </c>
      <c r="K23" s="10" t="s">
        <v>1549</v>
      </c>
      <c r="L23" s="10" t="s">
        <v>2332</v>
      </c>
      <c r="M23" s="19">
        <v>43294</v>
      </c>
      <c r="N23" s="20" t="s">
        <v>2331</v>
      </c>
      <c r="O23" s="42" t="s">
        <v>2330</v>
      </c>
      <c r="P23" s="10" t="s">
        <v>19</v>
      </c>
      <c r="Q23" s="10" t="s">
        <v>3246</v>
      </c>
      <c r="R23" s="10" t="s">
        <v>3202</v>
      </c>
      <c r="S23" s="37">
        <v>9</v>
      </c>
      <c r="T23" s="37">
        <v>8</v>
      </c>
      <c r="U23" s="37">
        <v>8</v>
      </c>
      <c r="V23" s="37">
        <v>8</v>
      </c>
      <c r="W23" s="37">
        <v>10</v>
      </c>
      <c r="X23" s="22">
        <f t="shared" si="0"/>
        <v>86</v>
      </c>
      <c r="Y23" s="35">
        <f>IF(S23="","",(X23-統計!$B$106)*10/SQRT(統計!$B$107)+50)</f>
        <v>69.798577443591967</v>
      </c>
      <c r="Z23" s="35" t="str">
        <f>IF(X23="","",IF(((COUNTIF(視聴済作品!$X$2:$X$716,"&gt;="&amp;X23)+COUNTIF(視聴中作品!$X$29:$X$35,"&gt;="&amp;X23))/統計!$B$3)&lt;=0.05,"〇","-"))</f>
        <v>〇</v>
      </c>
    </row>
    <row r="24" spans="1:26" ht="12" customHeight="1" x14ac:dyDescent="0.4">
      <c r="A24" s="9" t="s">
        <v>767</v>
      </c>
      <c r="B24" s="9" t="s">
        <v>768</v>
      </c>
      <c r="C24" s="9" t="s">
        <v>96</v>
      </c>
      <c r="D24" s="9" t="s">
        <v>88</v>
      </c>
      <c r="E24" s="10"/>
      <c r="F24" s="10"/>
      <c r="G24" s="10"/>
      <c r="H24" s="10"/>
      <c r="I24" s="10"/>
      <c r="J24" s="10"/>
      <c r="K24" s="10"/>
      <c r="L24" s="10"/>
      <c r="M24" s="20"/>
      <c r="N24" s="20"/>
      <c r="O24" s="28"/>
      <c r="P24" s="10"/>
      <c r="Q24" s="10" t="s">
        <v>6</v>
      </c>
      <c r="R24" s="10"/>
      <c r="S24" s="37">
        <v>8</v>
      </c>
      <c r="T24" s="37">
        <v>8</v>
      </c>
      <c r="U24" s="37">
        <v>8</v>
      </c>
      <c r="V24" s="37">
        <v>9</v>
      </c>
      <c r="W24" s="37">
        <v>9</v>
      </c>
      <c r="X24" s="22">
        <f t="shared" si="0"/>
        <v>84</v>
      </c>
      <c r="Y24" s="35">
        <f>IF(S24="","",(X24-統計!$B$106)*10/SQRT(統計!$B$107)+50)</f>
        <v>68.575604231565009</v>
      </c>
      <c r="Z24" s="35" t="str">
        <f>IF(X24="","",IF(((COUNTIF(視聴済作品!$X$2:$X$716,"&gt;="&amp;X24)+COUNTIF(視聴中作品!$X$29:$X$35,"&gt;="&amp;X24))/統計!$B$3)&lt;=0.05,"〇","-"))</f>
        <v>〇</v>
      </c>
    </row>
    <row r="25" spans="1:26" ht="12" customHeight="1" x14ac:dyDescent="0.4">
      <c r="A25" s="9" t="s">
        <v>767</v>
      </c>
      <c r="B25" s="9" t="s">
        <v>768</v>
      </c>
      <c r="C25" s="9" t="s">
        <v>768</v>
      </c>
      <c r="D25" s="9" t="s">
        <v>98</v>
      </c>
      <c r="E25" s="10"/>
      <c r="F25" s="10"/>
      <c r="G25" s="10"/>
      <c r="H25" s="10"/>
      <c r="I25" s="10"/>
      <c r="J25" s="10"/>
      <c r="K25" s="10"/>
      <c r="L25" s="10"/>
      <c r="M25" s="20"/>
      <c r="N25" s="20"/>
      <c r="O25" s="28"/>
      <c r="P25" s="10"/>
      <c r="Q25" s="10" t="s">
        <v>6</v>
      </c>
      <c r="R25" s="10"/>
      <c r="S25" s="37">
        <v>8</v>
      </c>
      <c r="T25" s="37">
        <v>8</v>
      </c>
      <c r="U25" s="37">
        <v>8</v>
      </c>
      <c r="V25" s="37">
        <v>9</v>
      </c>
      <c r="W25" s="37">
        <v>9</v>
      </c>
      <c r="X25" s="22">
        <f t="shared" si="0"/>
        <v>84</v>
      </c>
      <c r="Y25" s="35">
        <f>IF(S25="","",(X25-統計!$B$106)*10/SQRT(統計!$B$107)+50)</f>
        <v>68.575604231565009</v>
      </c>
      <c r="Z25" s="35" t="str">
        <f>IF(X25="","",IF(((COUNTIF(視聴済作品!$X$2:$X$716,"&gt;="&amp;X25)+COUNTIF(視聴中作品!$X$29:$X$35,"&gt;="&amp;X25))/統計!$B$3)&lt;=0.05,"〇","-"))</f>
        <v>〇</v>
      </c>
    </row>
    <row r="26" spans="1:26" ht="12" customHeight="1" x14ac:dyDescent="0.4">
      <c r="A26" s="9" t="s">
        <v>781</v>
      </c>
      <c r="B26" s="9" t="s">
        <v>50</v>
      </c>
      <c r="C26" s="9" t="s">
        <v>81</v>
      </c>
      <c r="D26" s="9" t="s">
        <v>102</v>
      </c>
      <c r="E26" s="10"/>
      <c r="F26" s="10"/>
      <c r="G26" s="10"/>
      <c r="H26" s="10"/>
      <c r="I26" s="10"/>
      <c r="J26" s="10"/>
      <c r="K26" s="10"/>
      <c r="L26" s="10"/>
      <c r="M26" s="20"/>
      <c r="N26" s="20"/>
      <c r="O26" s="28"/>
      <c r="P26" s="10"/>
      <c r="Q26" s="10" t="s">
        <v>6</v>
      </c>
      <c r="R26" s="10" t="s">
        <v>3203</v>
      </c>
      <c r="S26" s="37">
        <v>8</v>
      </c>
      <c r="T26" s="37">
        <v>8</v>
      </c>
      <c r="U26" s="37">
        <v>9</v>
      </c>
      <c r="V26" s="37">
        <v>8</v>
      </c>
      <c r="W26" s="37">
        <v>9</v>
      </c>
      <c r="X26" s="22">
        <f t="shared" si="0"/>
        <v>84</v>
      </c>
      <c r="Y26" s="35">
        <f>IF(S26="","",(X26-統計!$B$106)*10/SQRT(統計!$B$107)+50)</f>
        <v>68.575604231565009</v>
      </c>
      <c r="Z26" s="35" t="str">
        <f>IF(X26="","",IF(((COUNTIF(視聴済作品!$X$2:$X$716,"&gt;="&amp;X26)+COUNTIF(視聴中作品!$X$29:$X$35,"&gt;="&amp;X26))/統計!$B$3)&lt;=0.05,"〇","-"))</f>
        <v>〇</v>
      </c>
    </row>
    <row r="27" spans="1:26" ht="12" customHeight="1" x14ac:dyDescent="0.4">
      <c r="A27" s="9" t="s">
        <v>922</v>
      </c>
      <c r="B27" s="9" t="s">
        <v>322</v>
      </c>
      <c r="C27" s="9" t="s">
        <v>323</v>
      </c>
      <c r="D27" s="9" t="s">
        <v>88</v>
      </c>
      <c r="E27" s="10"/>
      <c r="F27" s="10"/>
      <c r="G27" s="10"/>
      <c r="H27" s="10"/>
      <c r="I27" s="10"/>
      <c r="J27" s="10"/>
      <c r="K27" s="10"/>
      <c r="L27" s="10"/>
      <c r="M27" s="20"/>
      <c r="N27" s="20"/>
      <c r="O27" s="28"/>
      <c r="P27" s="10"/>
      <c r="Q27" s="10" t="s">
        <v>6</v>
      </c>
      <c r="R27" s="10"/>
      <c r="S27" s="37">
        <v>7</v>
      </c>
      <c r="T27" s="37">
        <v>9</v>
      </c>
      <c r="U27" s="37">
        <v>8</v>
      </c>
      <c r="V27" s="37">
        <v>10</v>
      </c>
      <c r="W27" s="37">
        <v>8</v>
      </c>
      <c r="X27" s="22">
        <f t="shared" si="0"/>
        <v>84</v>
      </c>
      <c r="Y27" s="35">
        <f>IF(S27="","",(X27-統計!$B$106)*10/SQRT(統計!$B$107)+50)</f>
        <v>68.575604231565009</v>
      </c>
      <c r="Z27" s="35" t="str">
        <f>IF(X27="","",IF(((COUNTIF(視聴済作品!$X$2:$X$716,"&gt;="&amp;X27)+COUNTIF(視聴中作品!$X$29:$X$35,"&gt;="&amp;X27))/統計!$B$3)&lt;=0.05,"〇","-"))</f>
        <v>〇</v>
      </c>
    </row>
    <row r="28" spans="1:26" ht="12" customHeight="1" x14ac:dyDescent="0.4">
      <c r="A28" s="9" t="s">
        <v>1170</v>
      </c>
      <c r="B28" s="9" t="s">
        <v>616</v>
      </c>
      <c r="C28" s="9" t="s">
        <v>614</v>
      </c>
      <c r="D28" s="9" t="s">
        <v>15</v>
      </c>
      <c r="E28" s="10" t="s">
        <v>1300</v>
      </c>
      <c r="F28" s="10" t="s">
        <v>1301</v>
      </c>
      <c r="G28" s="10" t="s">
        <v>1302</v>
      </c>
      <c r="H28" s="10" t="s">
        <v>1303</v>
      </c>
      <c r="I28" s="10" t="s">
        <v>1304</v>
      </c>
      <c r="J28" s="10" t="s">
        <v>1229</v>
      </c>
      <c r="K28" s="10" t="s">
        <v>1305</v>
      </c>
      <c r="L28" s="10" t="s">
        <v>1850</v>
      </c>
      <c r="M28" s="20">
        <v>40550</v>
      </c>
      <c r="N28" s="20" t="s">
        <v>1307</v>
      </c>
      <c r="O28" s="42" t="s">
        <v>1306</v>
      </c>
      <c r="P28" s="10" t="s">
        <v>1850</v>
      </c>
      <c r="Q28" s="10" t="s">
        <v>95</v>
      </c>
      <c r="R28" s="10"/>
      <c r="S28" s="37">
        <v>8</v>
      </c>
      <c r="T28" s="37">
        <v>8</v>
      </c>
      <c r="U28" s="37">
        <v>8</v>
      </c>
      <c r="V28" s="37">
        <v>8</v>
      </c>
      <c r="W28" s="37">
        <v>10</v>
      </c>
      <c r="X28" s="22">
        <f t="shared" si="0"/>
        <v>84</v>
      </c>
      <c r="Y28" s="35">
        <f>IF(S28="","",(X28-統計!$B$106)*10/SQRT(統計!$B$107)+50)</f>
        <v>68.575604231565009</v>
      </c>
      <c r="Z28" s="35" t="str">
        <f>IF(X28="","",IF(((COUNTIF(視聴済作品!$X$2:$X$716,"&gt;="&amp;X28)+COUNTIF(視聴中作品!$X$29:$X$35,"&gt;="&amp;X28))/統計!$B$3)&lt;=0.05,"〇","-"))</f>
        <v>〇</v>
      </c>
    </row>
    <row r="29" spans="1:26" ht="12" customHeight="1" x14ac:dyDescent="0.4">
      <c r="A29" s="9" t="s">
        <v>907</v>
      </c>
      <c r="B29" s="9" t="s">
        <v>301</v>
      </c>
      <c r="C29" s="9" t="s">
        <v>363</v>
      </c>
      <c r="D29" s="9" t="s">
        <v>88</v>
      </c>
      <c r="E29" s="10" t="s">
        <v>728</v>
      </c>
      <c r="F29" s="10" t="s">
        <v>730</v>
      </c>
      <c r="G29" s="10" t="s">
        <v>729</v>
      </c>
      <c r="H29" s="10" t="s">
        <v>1850</v>
      </c>
      <c r="I29" s="10" t="s">
        <v>725</v>
      </c>
      <c r="J29" s="10" t="s">
        <v>726</v>
      </c>
      <c r="K29" s="10" t="s">
        <v>727</v>
      </c>
      <c r="L29" s="10" t="s">
        <v>1850</v>
      </c>
      <c r="M29" s="20">
        <v>41384</v>
      </c>
      <c r="N29" s="20" t="s">
        <v>740</v>
      </c>
      <c r="O29" s="42" t="s">
        <v>1630</v>
      </c>
      <c r="P29" s="10" t="s">
        <v>1850</v>
      </c>
      <c r="Q29" s="10" t="s">
        <v>3</v>
      </c>
      <c r="R29" s="10" t="s">
        <v>3202</v>
      </c>
      <c r="S29" s="37">
        <v>9</v>
      </c>
      <c r="T29" s="37">
        <v>9</v>
      </c>
      <c r="U29" s="37">
        <v>8</v>
      </c>
      <c r="V29" s="37">
        <v>7</v>
      </c>
      <c r="W29" s="37">
        <v>8</v>
      </c>
      <c r="X29" s="22">
        <f t="shared" si="0"/>
        <v>82</v>
      </c>
      <c r="Y29" s="35">
        <f>IF(S29="","",(X29-統計!$B$106)*10/SQRT(統計!$B$107)+50)</f>
        <v>67.352631019538052</v>
      </c>
      <c r="Z29" s="35" t="str">
        <f>IF(X29="","",IF(((COUNTIF(視聴済作品!$X$2:$X$716,"&gt;="&amp;X29)+COUNTIF(視聴中作品!$X$29:$X$35,"&gt;="&amp;X29))/統計!$B$3)&lt;=0.05,"〇","-"))</f>
        <v>〇</v>
      </c>
    </row>
    <row r="30" spans="1:26" ht="12" customHeight="1" x14ac:dyDescent="0.4">
      <c r="A30" s="9" t="s">
        <v>922</v>
      </c>
      <c r="B30" s="9" t="s">
        <v>322</v>
      </c>
      <c r="C30" s="9" t="s">
        <v>377</v>
      </c>
      <c r="D30" s="9" t="s">
        <v>376</v>
      </c>
      <c r="E30" s="10"/>
      <c r="F30" s="10"/>
      <c r="G30" s="10"/>
      <c r="H30" s="10"/>
      <c r="I30" s="10"/>
      <c r="J30" s="10"/>
      <c r="K30" s="10"/>
      <c r="L30" s="10"/>
      <c r="M30" s="20"/>
      <c r="N30" s="20"/>
      <c r="O30" s="28"/>
      <c r="P30" s="10"/>
      <c r="Q30" s="10" t="s">
        <v>6</v>
      </c>
      <c r="R30" s="10"/>
      <c r="S30" s="37">
        <v>7</v>
      </c>
      <c r="T30" s="37">
        <v>9</v>
      </c>
      <c r="U30" s="37">
        <v>8</v>
      </c>
      <c r="V30" s="37">
        <v>9</v>
      </c>
      <c r="W30" s="37">
        <v>8</v>
      </c>
      <c r="X30" s="22">
        <f t="shared" si="0"/>
        <v>82</v>
      </c>
      <c r="Y30" s="35">
        <f>IF(S30="","",(X30-統計!$B$106)*10/SQRT(統計!$B$107)+50)</f>
        <v>67.352631019538052</v>
      </c>
      <c r="Z30" s="35" t="str">
        <f>IF(X30="","",IF(((COUNTIF(視聴済作品!$X$2:$X$716,"&gt;="&amp;X30)+COUNTIF(視聴中作品!$X$29:$X$35,"&gt;="&amp;X30))/統計!$B$3)&lt;=0.05,"〇","-"))</f>
        <v>〇</v>
      </c>
    </row>
    <row r="31" spans="1:26" ht="12" customHeight="1" x14ac:dyDescent="0.4">
      <c r="A31" s="9" t="s">
        <v>1802</v>
      </c>
      <c r="B31" s="9" t="s">
        <v>1808</v>
      </c>
      <c r="C31" s="9" t="s">
        <v>2178</v>
      </c>
      <c r="D31" s="9" t="s">
        <v>88</v>
      </c>
      <c r="E31" s="10" t="s">
        <v>1804</v>
      </c>
      <c r="F31" s="10" t="s">
        <v>1805</v>
      </c>
      <c r="G31" s="10" t="s">
        <v>1806</v>
      </c>
      <c r="H31" s="10" t="s">
        <v>19</v>
      </c>
      <c r="I31" s="10" t="s">
        <v>1800</v>
      </c>
      <c r="J31" s="10" t="s">
        <v>1807</v>
      </c>
      <c r="K31" s="10" t="s">
        <v>2201</v>
      </c>
      <c r="L31" s="10" t="s">
        <v>2179</v>
      </c>
      <c r="M31" s="20">
        <v>44652</v>
      </c>
      <c r="N31" s="20" t="s">
        <v>1809</v>
      </c>
      <c r="O31" s="42" t="s">
        <v>1811</v>
      </c>
      <c r="P31" s="10" t="s">
        <v>19</v>
      </c>
      <c r="Q31" s="10" t="s">
        <v>3</v>
      </c>
      <c r="R31" s="10"/>
      <c r="S31" s="37">
        <v>9</v>
      </c>
      <c r="T31" s="37">
        <v>9</v>
      </c>
      <c r="U31" s="37">
        <v>9</v>
      </c>
      <c r="V31" s="37">
        <v>6</v>
      </c>
      <c r="W31" s="37">
        <v>7</v>
      </c>
      <c r="X31" s="22">
        <f t="shared" si="0"/>
        <v>80</v>
      </c>
      <c r="Y31" s="35">
        <f>IF(S31="","",(X31-統計!$B$106)*10/SQRT(統計!$B$107)+50)</f>
        <v>66.129657807511094</v>
      </c>
      <c r="Z31" s="35" t="str">
        <f>IF(X31="","",IF(((COUNTIF(視聴済作品!$X$2:$X$716,"&gt;="&amp;X31)+COUNTIF(視聴中作品!$X$29:$X$35,"&gt;="&amp;X31))/統計!$B$3)&lt;=0.05,"〇","-"))</f>
        <v>-</v>
      </c>
    </row>
    <row r="32" spans="1:26" ht="12" customHeight="1" x14ac:dyDescent="0.4">
      <c r="A32" s="9" t="s">
        <v>1802</v>
      </c>
      <c r="B32" s="9" t="s">
        <v>1803</v>
      </c>
      <c r="C32" s="9" t="s">
        <v>1808</v>
      </c>
      <c r="D32" s="9" t="s">
        <v>41</v>
      </c>
      <c r="E32" s="10" t="s">
        <v>1804</v>
      </c>
      <c r="F32" s="10" t="s">
        <v>1805</v>
      </c>
      <c r="G32" s="10" t="s">
        <v>1806</v>
      </c>
      <c r="H32" s="10" t="s">
        <v>19</v>
      </c>
      <c r="I32" s="10" t="s">
        <v>1800</v>
      </c>
      <c r="J32" s="10" t="s">
        <v>1807</v>
      </c>
      <c r="K32" s="10" t="s">
        <v>2201</v>
      </c>
      <c r="L32" s="10" t="s">
        <v>2179</v>
      </c>
      <c r="M32" s="20">
        <v>44292</v>
      </c>
      <c r="N32" s="20" t="s">
        <v>1809</v>
      </c>
      <c r="O32" s="42" t="s">
        <v>1811</v>
      </c>
      <c r="P32" s="10" t="s">
        <v>19</v>
      </c>
      <c r="Q32" s="10" t="s">
        <v>1929</v>
      </c>
      <c r="R32" s="10"/>
      <c r="S32" s="37">
        <v>9</v>
      </c>
      <c r="T32" s="37">
        <v>9</v>
      </c>
      <c r="U32" s="37">
        <v>9</v>
      </c>
      <c r="V32" s="37">
        <v>6</v>
      </c>
      <c r="W32" s="37">
        <v>7</v>
      </c>
      <c r="X32" s="22">
        <f t="shared" si="0"/>
        <v>80</v>
      </c>
      <c r="Y32" s="35">
        <f>IF(S32="","",(X32-統計!$B$106)*10/SQRT(統計!$B$107)+50)</f>
        <v>66.129657807511094</v>
      </c>
      <c r="Z32" s="35" t="str">
        <f>IF(X32="","",IF(((COUNTIF(視聴済作品!$X$2:$X$716,"&gt;="&amp;X32)+COUNTIF(視聴中作品!$X$29:$X$35,"&gt;="&amp;X32))/統計!$B$3)&lt;=0.05,"〇","-"))</f>
        <v>-</v>
      </c>
    </row>
    <row r="33" spans="1:26" ht="12" customHeight="1" x14ac:dyDescent="0.4">
      <c r="A33" s="9" t="s">
        <v>827</v>
      </c>
      <c r="B33" s="9" t="s">
        <v>180</v>
      </c>
      <c r="C33" s="9" t="s">
        <v>180</v>
      </c>
      <c r="D33" s="9" t="s">
        <v>88</v>
      </c>
      <c r="E33" s="10" t="s">
        <v>2570</v>
      </c>
      <c r="F33" s="10" t="s">
        <v>2799</v>
      </c>
      <c r="G33" s="10" t="s">
        <v>184</v>
      </c>
      <c r="H33" s="10" t="s">
        <v>2570</v>
      </c>
      <c r="I33" s="10"/>
      <c r="J33" s="10" t="s">
        <v>2808</v>
      </c>
      <c r="K33" s="10" t="s">
        <v>2802</v>
      </c>
      <c r="L33" s="10" t="s">
        <v>2810</v>
      </c>
      <c r="M33" s="20"/>
      <c r="N33" s="20"/>
      <c r="O33" s="28"/>
      <c r="P33" s="10" t="s">
        <v>184</v>
      </c>
      <c r="Q33" s="10" t="s">
        <v>95</v>
      </c>
      <c r="R33" s="10" t="s">
        <v>3320</v>
      </c>
      <c r="S33" s="37">
        <v>8</v>
      </c>
      <c r="T33" s="37">
        <v>7</v>
      </c>
      <c r="U33" s="37">
        <v>8</v>
      </c>
      <c r="V33" s="37">
        <v>9</v>
      </c>
      <c r="W33" s="37">
        <v>8</v>
      </c>
      <c r="X33" s="22">
        <f t="shared" si="0"/>
        <v>80</v>
      </c>
      <c r="Y33" s="35">
        <f>IF(S33="","",(X33-統計!$B$106)*10/SQRT(統計!$B$107)+50)</f>
        <v>66.129657807511094</v>
      </c>
      <c r="Z33" s="35" t="str">
        <f>IF(X33="","",IF(((COUNTIF(視聴済作品!$X$2:$X$716,"&gt;="&amp;X33)+COUNTIF(視聴中作品!$X$29:$X$35,"&gt;="&amp;X33))/統計!$B$3)&lt;=0.05,"〇","-"))</f>
        <v>-</v>
      </c>
    </row>
    <row r="34" spans="1:26" ht="12" customHeight="1" x14ac:dyDescent="0.4">
      <c r="A34" s="9" t="s">
        <v>840</v>
      </c>
      <c r="B34" s="9" t="s">
        <v>187</v>
      </c>
      <c r="C34" s="9" t="s">
        <v>1875</v>
      </c>
      <c r="D34" s="9" t="s">
        <v>88</v>
      </c>
      <c r="E34" s="10"/>
      <c r="F34" s="10"/>
      <c r="G34" s="10"/>
      <c r="H34" s="10"/>
      <c r="I34" s="10"/>
      <c r="J34" s="10"/>
      <c r="K34" s="10"/>
      <c r="L34" s="10"/>
      <c r="M34" s="20"/>
      <c r="N34" s="20"/>
      <c r="O34" s="28"/>
      <c r="P34" s="10"/>
      <c r="Q34" s="10" t="s">
        <v>1929</v>
      </c>
      <c r="R34" s="10"/>
      <c r="S34" s="37">
        <v>8</v>
      </c>
      <c r="T34" s="37">
        <v>8</v>
      </c>
      <c r="U34" s="37">
        <v>8</v>
      </c>
      <c r="V34" s="37">
        <v>8</v>
      </c>
      <c r="W34" s="37">
        <v>8</v>
      </c>
      <c r="X34" s="22">
        <f t="shared" si="0"/>
        <v>80</v>
      </c>
      <c r="Y34" s="35">
        <f>IF(S34="","",(X34-統計!$B$106)*10/SQRT(統計!$B$107)+50)</f>
        <v>66.129657807511094</v>
      </c>
      <c r="Z34" s="35" t="str">
        <f>IF(X34="","",IF(((COUNTIF(視聴済作品!$X$2:$X$716,"&gt;="&amp;X34)+COUNTIF(視聴中作品!$X$29:$X$35,"&gt;="&amp;X34))/統計!$B$3)&lt;=0.05,"〇","-"))</f>
        <v>-</v>
      </c>
    </row>
    <row r="35" spans="1:26" ht="12" customHeight="1" x14ac:dyDescent="0.4">
      <c r="A35" s="9" t="s">
        <v>873</v>
      </c>
      <c r="B35" s="9" t="s">
        <v>167</v>
      </c>
      <c r="C35" s="9" t="s">
        <v>266</v>
      </c>
      <c r="D35" s="9" t="s">
        <v>267</v>
      </c>
      <c r="E35" s="10"/>
      <c r="F35" s="10"/>
      <c r="G35" s="10"/>
      <c r="H35" s="10"/>
      <c r="I35" s="10"/>
      <c r="J35" s="10"/>
      <c r="K35" s="10"/>
      <c r="L35" s="10"/>
      <c r="M35" s="20"/>
      <c r="N35" s="20"/>
      <c r="O35" s="28"/>
      <c r="P35" s="10"/>
      <c r="Q35" s="10" t="s">
        <v>3</v>
      </c>
      <c r="R35" s="10"/>
      <c r="S35" s="37">
        <v>8</v>
      </c>
      <c r="T35" s="37">
        <v>8</v>
      </c>
      <c r="U35" s="37">
        <v>9</v>
      </c>
      <c r="V35" s="37">
        <v>7</v>
      </c>
      <c r="W35" s="37">
        <v>8</v>
      </c>
      <c r="X35" s="22">
        <f t="shared" si="0"/>
        <v>80</v>
      </c>
      <c r="Y35" s="35">
        <f>IF(S35="","",(X35-統計!$B$106)*10/SQRT(統計!$B$107)+50)</f>
        <v>66.129657807511094</v>
      </c>
      <c r="Z35" s="35" t="str">
        <f>IF(X35="","",IF(((COUNTIF(視聴済作品!$X$2:$X$716,"&gt;="&amp;X35)+COUNTIF(視聴中作品!$X$29:$X$35,"&gt;="&amp;X35))/統計!$B$3)&lt;=0.05,"〇","-"))</f>
        <v>-</v>
      </c>
    </row>
    <row r="36" spans="1:26" ht="12" customHeight="1" x14ac:dyDescent="0.4">
      <c r="A36" s="9" t="s">
        <v>873</v>
      </c>
      <c r="B36" s="9" t="s">
        <v>202</v>
      </c>
      <c r="C36" s="9" t="s">
        <v>263</v>
      </c>
      <c r="D36" s="9" t="s">
        <v>1</v>
      </c>
      <c r="E36" s="10"/>
      <c r="F36" s="10"/>
      <c r="G36" s="10"/>
      <c r="H36" s="10"/>
      <c r="I36" s="10"/>
      <c r="J36" s="10"/>
      <c r="K36" s="10"/>
      <c r="L36" s="10"/>
      <c r="M36" s="20"/>
      <c r="N36" s="20"/>
      <c r="O36" s="28"/>
      <c r="P36" s="10"/>
      <c r="Q36" s="10" t="s">
        <v>94</v>
      </c>
      <c r="R36" s="10"/>
      <c r="S36" s="37">
        <v>8</v>
      </c>
      <c r="T36" s="37">
        <v>8</v>
      </c>
      <c r="U36" s="37">
        <v>9</v>
      </c>
      <c r="V36" s="37">
        <v>7</v>
      </c>
      <c r="W36" s="37">
        <v>8</v>
      </c>
      <c r="X36" s="22">
        <f t="shared" si="0"/>
        <v>80</v>
      </c>
      <c r="Y36" s="35">
        <f>IF(S36="","",(X36-統計!$B$106)*10/SQRT(統計!$B$107)+50)</f>
        <v>66.129657807511094</v>
      </c>
      <c r="Z36" s="35" t="str">
        <f>IF(X36="","",IF(((COUNTIF(視聴済作品!$X$2:$X$716,"&gt;="&amp;X36)+COUNTIF(視聴中作品!$X$29:$X$35,"&gt;="&amp;X36))/統計!$B$3)&lt;=0.05,"〇","-"))</f>
        <v>-</v>
      </c>
    </row>
    <row r="37" spans="1:26" ht="12" customHeight="1" x14ac:dyDescent="0.4">
      <c r="A37" s="9" t="s">
        <v>873</v>
      </c>
      <c r="B37" s="9" t="s">
        <v>202</v>
      </c>
      <c r="C37" s="9" t="s">
        <v>264</v>
      </c>
      <c r="D37" s="9" t="s">
        <v>1</v>
      </c>
      <c r="E37" s="10"/>
      <c r="F37" s="10"/>
      <c r="G37" s="10"/>
      <c r="H37" s="10"/>
      <c r="I37" s="10"/>
      <c r="J37" s="10"/>
      <c r="K37" s="10"/>
      <c r="L37" s="10"/>
      <c r="M37" s="20"/>
      <c r="N37" s="20"/>
      <c r="O37" s="28"/>
      <c r="P37" s="10"/>
      <c r="Q37" s="10" t="s">
        <v>3</v>
      </c>
      <c r="R37" s="10"/>
      <c r="S37" s="37">
        <v>8</v>
      </c>
      <c r="T37" s="37">
        <v>8</v>
      </c>
      <c r="U37" s="37">
        <v>9</v>
      </c>
      <c r="V37" s="37">
        <v>7</v>
      </c>
      <c r="W37" s="37">
        <v>8</v>
      </c>
      <c r="X37" s="22">
        <f t="shared" si="0"/>
        <v>80</v>
      </c>
      <c r="Y37" s="35">
        <f>IF(S37="","",(X37-統計!$B$106)*10/SQRT(統計!$B$107)+50)</f>
        <v>66.129657807511094</v>
      </c>
      <c r="Z37" s="35" t="str">
        <f>IF(X37="","",IF(((COUNTIF(視聴済作品!$X$2:$X$716,"&gt;="&amp;X37)+COUNTIF(視聴中作品!$X$29:$X$35,"&gt;="&amp;X37))/統計!$B$3)&lt;=0.05,"〇","-"))</f>
        <v>-</v>
      </c>
    </row>
    <row r="38" spans="1:26" ht="12" customHeight="1" x14ac:dyDescent="0.4">
      <c r="A38" s="9" t="s">
        <v>873</v>
      </c>
      <c r="B38" s="9" t="s">
        <v>202</v>
      </c>
      <c r="C38" s="9" t="s">
        <v>265</v>
      </c>
      <c r="D38" s="9" t="s">
        <v>1</v>
      </c>
      <c r="E38" s="10"/>
      <c r="F38" s="10"/>
      <c r="G38" s="10"/>
      <c r="H38" s="10"/>
      <c r="I38" s="10"/>
      <c r="J38" s="10"/>
      <c r="K38" s="10"/>
      <c r="L38" s="10"/>
      <c r="M38" s="20"/>
      <c r="N38" s="20"/>
      <c r="O38" s="28"/>
      <c r="P38" s="10"/>
      <c r="Q38" s="10" t="s">
        <v>3</v>
      </c>
      <c r="R38" s="10"/>
      <c r="S38" s="37">
        <v>8</v>
      </c>
      <c r="T38" s="37">
        <v>8</v>
      </c>
      <c r="U38" s="37">
        <v>9</v>
      </c>
      <c r="V38" s="37">
        <v>7</v>
      </c>
      <c r="W38" s="37">
        <v>8</v>
      </c>
      <c r="X38" s="22">
        <f t="shared" si="0"/>
        <v>80</v>
      </c>
      <c r="Y38" s="35">
        <f>IF(S38="","",(X38-統計!$B$106)*10/SQRT(統計!$B$107)+50)</f>
        <v>66.129657807511094</v>
      </c>
      <c r="Z38" s="35" t="str">
        <f>IF(X38="","",IF(((COUNTIF(視聴済作品!$X$2:$X$716,"&gt;="&amp;X38)+COUNTIF(視聴中作品!$X$29:$X$35,"&gt;="&amp;X38))/統計!$B$3)&lt;=0.05,"〇","-"))</f>
        <v>-</v>
      </c>
    </row>
    <row r="39" spans="1:26" ht="12" customHeight="1" x14ac:dyDescent="0.4">
      <c r="A39" s="9" t="s">
        <v>915</v>
      </c>
      <c r="B39" s="9" t="s">
        <v>310</v>
      </c>
      <c r="C39" s="9" t="s">
        <v>311</v>
      </c>
      <c r="D39" s="9" t="s">
        <v>312</v>
      </c>
      <c r="E39" s="10"/>
      <c r="F39" s="10"/>
      <c r="G39" s="10"/>
      <c r="H39" s="10"/>
      <c r="I39" s="10"/>
      <c r="J39" s="10"/>
      <c r="K39" s="10"/>
      <c r="L39" s="10"/>
      <c r="M39" s="20"/>
      <c r="N39" s="20"/>
      <c r="O39" s="28"/>
      <c r="P39" s="10"/>
      <c r="Q39" s="10" t="s">
        <v>3</v>
      </c>
      <c r="R39" s="10"/>
      <c r="S39" s="37">
        <v>8</v>
      </c>
      <c r="T39" s="37">
        <v>8</v>
      </c>
      <c r="U39" s="37">
        <v>8</v>
      </c>
      <c r="V39" s="37">
        <v>8</v>
      </c>
      <c r="W39" s="37">
        <v>8</v>
      </c>
      <c r="X39" s="22">
        <f t="shared" si="0"/>
        <v>80</v>
      </c>
      <c r="Y39" s="35">
        <f>IF(S39="","",(X39-統計!$B$106)*10/SQRT(統計!$B$107)+50)</f>
        <v>66.129657807511094</v>
      </c>
      <c r="Z39" s="35" t="str">
        <f>IF(X39="","",IF(((COUNTIF(視聴済作品!$X$2:$X$716,"&gt;="&amp;X39)+COUNTIF(視聴中作品!$X$29:$X$35,"&gt;="&amp;X39))/統計!$B$3)&lt;=0.05,"〇","-"))</f>
        <v>-</v>
      </c>
    </row>
    <row r="40" spans="1:26" ht="12" customHeight="1" x14ac:dyDescent="0.4">
      <c r="A40" s="9" t="s">
        <v>915</v>
      </c>
      <c r="B40" s="9" t="s">
        <v>309</v>
      </c>
      <c r="C40" s="9" t="s">
        <v>371</v>
      </c>
      <c r="D40" s="9" t="s">
        <v>48</v>
      </c>
      <c r="E40" s="10"/>
      <c r="F40" s="10"/>
      <c r="G40" s="10"/>
      <c r="H40" s="10"/>
      <c r="I40" s="10"/>
      <c r="J40" s="10"/>
      <c r="K40" s="10"/>
      <c r="L40" s="10"/>
      <c r="M40" s="20"/>
      <c r="N40" s="20"/>
      <c r="O40" s="28"/>
      <c r="P40" s="10"/>
      <c r="Q40" s="10" t="s">
        <v>3</v>
      </c>
      <c r="R40" s="10"/>
      <c r="S40" s="37">
        <v>8</v>
      </c>
      <c r="T40" s="37">
        <v>8</v>
      </c>
      <c r="U40" s="37">
        <v>8</v>
      </c>
      <c r="V40" s="37">
        <v>8</v>
      </c>
      <c r="W40" s="37">
        <v>8</v>
      </c>
      <c r="X40" s="22">
        <f t="shared" si="0"/>
        <v>80</v>
      </c>
      <c r="Y40" s="35">
        <f>IF(S40="","",(X40-統計!$B$106)*10/SQRT(統計!$B$107)+50)</f>
        <v>66.129657807511094</v>
      </c>
      <c r="Z40" s="35" t="str">
        <f>IF(X40="","",IF(((COUNTIF(視聴済作品!$X$2:$X$716,"&gt;="&amp;X40)+COUNTIF(視聴中作品!$X$29:$X$35,"&gt;="&amp;X40))/統計!$B$3)&lt;=0.05,"〇","-"))</f>
        <v>-</v>
      </c>
    </row>
    <row r="41" spans="1:26" ht="12" customHeight="1" x14ac:dyDescent="0.4">
      <c r="A41" s="9" t="s">
        <v>915</v>
      </c>
      <c r="B41" s="9" t="s">
        <v>309</v>
      </c>
      <c r="C41" s="9" t="s">
        <v>372</v>
      </c>
      <c r="D41" s="9" t="s">
        <v>352</v>
      </c>
      <c r="E41" s="10"/>
      <c r="F41" s="10"/>
      <c r="G41" s="10"/>
      <c r="H41" s="10"/>
      <c r="I41" s="10"/>
      <c r="J41" s="10"/>
      <c r="K41" s="10"/>
      <c r="L41" s="10"/>
      <c r="M41" s="20"/>
      <c r="N41" s="20"/>
      <c r="O41" s="28"/>
      <c r="P41" s="10"/>
      <c r="Q41" s="10" t="s">
        <v>3</v>
      </c>
      <c r="R41" s="10"/>
      <c r="S41" s="37">
        <v>8</v>
      </c>
      <c r="T41" s="37">
        <v>8</v>
      </c>
      <c r="U41" s="37">
        <v>8</v>
      </c>
      <c r="V41" s="37">
        <v>8</v>
      </c>
      <c r="W41" s="37">
        <v>8</v>
      </c>
      <c r="X41" s="22">
        <f t="shared" si="0"/>
        <v>80</v>
      </c>
      <c r="Y41" s="35">
        <f>IF(S41="","",(X41-統計!$B$106)*10/SQRT(統計!$B$107)+50)</f>
        <v>66.129657807511094</v>
      </c>
      <c r="Z41" s="35" t="str">
        <f>IF(X41="","",IF(((COUNTIF(視聴済作品!$X$2:$X$716,"&gt;="&amp;X41)+COUNTIF(視聴中作品!$X$29:$X$35,"&gt;="&amp;X41))/統計!$B$3)&lt;=0.05,"〇","-"))</f>
        <v>-</v>
      </c>
    </row>
    <row r="42" spans="1:26" ht="12" customHeight="1" x14ac:dyDescent="0.4">
      <c r="A42" s="9" t="s">
        <v>915</v>
      </c>
      <c r="B42" s="9" t="s">
        <v>309</v>
      </c>
      <c r="C42" s="9" t="s">
        <v>370</v>
      </c>
      <c r="D42" s="9" t="s">
        <v>92</v>
      </c>
      <c r="E42" s="10"/>
      <c r="F42" s="10"/>
      <c r="G42" s="10"/>
      <c r="H42" s="10"/>
      <c r="I42" s="10"/>
      <c r="J42" s="10"/>
      <c r="K42" s="10"/>
      <c r="L42" s="10"/>
      <c r="M42" s="20"/>
      <c r="N42" s="20"/>
      <c r="O42" s="28"/>
      <c r="P42" s="10"/>
      <c r="Q42" s="10" t="s">
        <v>3</v>
      </c>
      <c r="R42" s="10"/>
      <c r="S42" s="37">
        <v>8</v>
      </c>
      <c r="T42" s="37">
        <v>8</v>
      </c>
      <c r="U42" s="37">
        <v>8</v>
      </c>
      <c r="V42" s="37">
        <v>8</v>
      </c>
      <c r="W42" s="37">
        <v>8</v>
      </c>
      <c r="X42" s="22">
        <f t="shared" si="0"/>
        <v>80</v>
      </c>
      <c r="Y42" s="35">
        <f>IF(S42="","",(X42-統計!$B$106)*10/SQRT(統計!$B$107)+50)</f>
        <v>66.129657807511094</v>
      </c>
      <c r="Z42" s="35" t="str">
        <f>IF(X42="","",IF(((COUNTIF(視聴済作品!$X$2:$X$716,"&gt;="&amp;X42)+COUNTIF(視聴中作品!$X$29:$X$35,"&gt;="&amp;X42))/統計!$B$3)&lt;=0.05,"〇","-"))</f>
        <v>-</v>
      </c>
    </row>
    <row r="43" spans="1:26" ht="12" customHeight="1" x14ac:dyDescent="0.4">
      <c r="A43" s="9" t="s">
        <v>1989</v>
      </c>
      <c r="B43" s="9" t="s">
        <v>1990</v>
      </c>
      <c r="C43" s="9" t="s">
        <v>2000</v>
      </c>
      <c r="D43" s="9" t="s">
        <v>41</v>
      </c>
      <c r="E43" s="10" t="s">
        <v>1991</v>
      </c>
      <c r="F43" s="10" t="s">
        <v>1992</v>
      </c>
      <c r="G43" s="10" t="s">
        <v>1993</v>
      </c>
      <c r="H43" s="10" t="s">
        <v>184</v>
      </c>
      <c r="I43" s="10" t="s">
        <v>1994</v>
      </c>
      <c r="J43" s="10" t="s">
        <v>1941</v>
      </c>
      <c r="K43" s="10" t="s">
        <v>1996</v>
      </c>
      <c r="L43" s="10" t="s">
        <v>1997</v>
      </c>
      <c r="M43" s="20">
        <v>44294</v>
      </c>
      <c r="N43" s="20" t="s">
        <v>1998</v>
      </c>
      <c r="O43" s="28" t="s">
        <v>1942</v>
      </c>
      <c r="P43" s="10" t="s">
        <v>184</v>
      </c>
      <c r="Q43" s="10" t="s">
        <v>94</v>
      </c>
      <c r="R43" s="10"/>
      <c r="S43" s="37">
        <v>8</v>
      </c>
      <c r="T43" s="37">
        <v>8</v>
      </c>
      <c r="U43" s="37">
        <v>8</v>
      </c>
      <c r="V43" s="37">
        <v>7</v>
      </c>
      <c r="W43" s="37">
        <v>9</v>
      </c>
      <c r="X43" s="22">
        <f t="shared" si="0"/>
        <v>80</v>
      </c>
      <c r="Y43" s="35">
        <f>IF(S43="","",(X43-統計!$B$106)*10/SQRT(統計!$B$107)+50)</f>
        <v>66.129657807511094</v>
      </c>
      <c r="Z43" s="35" t="str">
        <f>IF(X43="","",IF(((COUNTIF(視聴済作品!$X$2:$X$716,"&gt;="&amp;X43)+COUNTIF(視聴中作品!$X$29:$X$35,"&gt;="&amp;X43))/統計!$B$3)&lt;=0.05,"〇","-"))</f>
        <v>-</v>
      </c>
    </row>
    <row r="44" spans="1:26" ht="12" customHeight="1" x14ac:dyDescent="0.4">
      <c r="A44" s="9" t="s">
        <v>1989</v>
      </c>
      <c r="B44" s="9" t="s">
        <v>1990</v>
      </c>
      <c r="C44" s="9" t="s">
        <v>1990</v>
      </c>
      <c r="D44" s="9" t="s">
        <v>2</v>
      </c>
      <c r="E44" s="10" t="s">
        <v>1991</v>
      </c>
      <c r="F44" s="10" t="s">
        <v>1992</v>
      </c>
      <c r="G44" s="10" t="s">
        <v>1993</v>
      </c>
      <c r="H44" s="10" t="s">
        <v>184</v>
      </c>
      <c r="I44" s="10" t="s">
        <v>1994</v>
      </c>
      <c r="J44" s="10" t="s">
        <v>1995</v>
      </c>
      <c r="K44" s="10" t="s">
        <v>1996</v>
      </c>
      <c r="L44" s="10" t="s">
        <v>1997</v>
      </c>
      <c r="M44" s="20">
        <v>43377</v>
      </c>
      <c r="N44" s="20" t="s">
        <v>1998</v>
      </c>
      <c r="O44" s="28" t="s">
        <v>1999</v>
      </c>
      <c r="P44" s="10" t="s">
        <v>184</v>
      </c>
      <c r="Q44" s="10" t="s">
        <v>94</v>
      </c>
      <c r="R44" s="10"/>
      <c r="S44" s="37">
        <v>8</v>
      </c>
      <c r="T44" s="37">
        <v>8</v>
      </c>
      <c r="U44" s="37">
        <v>8</v>
      </c>
      <c r="V44" s="37">
        <v>7</v>
      </c>
      <c r="W44" s="37">
        <v>9</v>
      </c>
      <c r="X44" s="22">
        <f t="shared" si="0"/>
        <v>80</v>
      </c>
      <c r="Y44" s="35">
        <f>IF(S44="","",(X44-統計!$B$106)*10/SQRT(統計!$B$107)+50)</f>
        <v>66.129657807511094</v>
      </c>
      <c r="Z44" s="35" t="str">
        <f>IF(X44="","",IF(((COUNTIF(視聴済作品!$X$2:$X$716,"&gt;="&amp;X44)+COUNTIF(視聴中作品!$X$29:$X$35,"&gt;="&amp;X44))/統計!$B$3)&lt;=0.05,"〇","-"))</f>
        <v>-</v>
      </c>
    </row>
    <row r="45" spans="1:26" ht="12" customHeight="1" x14ac:dyDescent="0.4">
      <c r="A45" s="9" t="s">
        <v>1119</v>
      </c>
      <c r="B45" s="9" t="s">
        <v>528</v>
      </c>
      <c r="C45" s="9" t="s">
        <v>528</v>
      </c>
      <c r="D45" s="9" t="s">
        <v>24</v>
      </c>
      <c r="E45" s="10"/>
      <c r="F45" s="10"/>
      <c r="G45" s="10"/>
      <c r="H45" s="10"/>
      <c r="I45" s="10"/>
      <c r="J45" s="10"/>
      <c r="K45" s="10"/>
      <c r="L45" s="10"/>
      <c r="M45" s="20"/>
      <c r="N45" s="20"/>
      <c r="O45" s="28"/>
      <c r="P45" s="10"/>
      <c r="Q45" s="10" t="s">
        <v>95</v>
      </c>
      <c r="R45" s="10" t="s">
        <v>3198</v>
      </c>
      <c r="S45" s="37">
        <v>9</v>
      </c>
      <c r="T45" s="37">
        <v>9</v>
      </c>
      <c r="U45" s="37">
        <v>9</v>
      </c>
      <c r="V45" s="37">
        <v>6</v>
      </c>
      <c r="W45" s="37">
        <v>7</v>
      </c>
      <c r="X45" s="22">
        <f t="shared" si="0"/>
        <v>80</v>
      </c>
      <c r="Y45" s="35">
        <f>IF(S45="","",(X45-統計!$B$106)*10/SQRT(統計!$B$107)+50)</f>
        <v>66.129657807511094</v>
      </c>
      <c r="Z45" s="35" t="str">
        <f>IF(X45="","",IF(((COUNTIF(視聴済作品!$X$2:$X$716,"&gt;="&amp;X45)+COUNTIF(視聴中作品!$X$29:$X$35,"&gt;="&amp;X45))/統計!$B$3)&lt;=0.05,"〇","-"))</f>
        <v>-</v>
      </c>
    </row>
    <row r="46" spans="1:26" ht="12" customHeight="1" x14ac:dyDescent="0.4">
      <c r="A46" s="9" t="s">
        <v>1119</v>
      </c>
      <c r="B46" s="9" t="s">
        <v>528</v>
      </c>
      <c r="C46" s="9" t="s">
        <v>564</v>
      </c>
      <c r="D46" s="9" t="s">
        <v>565</v>
      </c>
      <c r="E46" s="10"/>
      <c r="F46" s="10"/>
      <c r="G46" s="10"/>
      <c r="H46" s="10"/>
      <c r="I46" s="10"/>
      <c r="J46" s="10"/>
      <c r="K46" s="10"/>
      <c r="L46" s="10"/>
      <c r="M46" s="20"/>
      <c r="N46" s="20"/>
      <c r="O46" s="28"/>
      <c r="P46" s="10"/>
      <c r="Q46" s="10" t="s">
        <v>6</v>
      </c>
      <c r="R46" s="10" t="s">
        <v>3198</v>
      </c>
      <c r="S46" s="37">
        <v>9</v>
      </c>
      <c r="T46" s="37">
        <v>9</v>
      </c>
      <c r="U46" s="37">
        <v>9</v>
      </c>
      <c r="V46" s="37">
        <v>6</v>
      </c>
      <c r="W46" s="37">
        <v>7</v>
      </c>
      <c r="X46" s="22">
        <f t="shared" si="0"/>
        <v>80</v>
      </c>
      <c r="Y46" s="35">
        <f>IF(S46="","",(X46-統計!$B$106)*10/SQRT(統計!$B$107)+50)</f>
        <v>66.129657807511094</v>
      </c>
      <c r="Z46" s="35" t="str">
        <f>IF(X46="","",IF(((COUNTIF(視聴済作品!$X$2:$X$716,"&gt;="&amp;X46)+COUNTIF(視聴中作品!$X$29:$X$35,"&gt;="&amp;X46))/統計!$B$3)&lt;=0.05,"〇","-"))</f>
        <v>-</v>
      </c>
    </row>
    <row r="47" spans="1:26" ht="12" customHeight="1" x14ac:dyDescent="0.4">
      <c r="A47" s="9" t="s">
        <v>748</v>
      </c>
      <c r="B47" s="9" t="s">
        <v>10</v>
      </c>
      <c r="C47" s="9" t="s">
        <v>10</v>
      </c>
      <c r="D47" s="9" t="s">
        <v>2</v>
      </c>
      <c r="E47" s="10"/>
      <c r="F47" s="10"/>
      <c r="G47" s="10"/>
      <c r="H47" s="10"/>
      <c r="I47" s="10"/>
      <c r="J47" s="10"/>
      <c r="K47" s="10"/>
      <c r="L47" s="10"/>
      <c r="M47" s="20"/>
      <c r="N47" s="20"/>
      <c r="O47" s="28"/>
      <c r="P47" s="10"/>
      <c r="Q47" s="10" t="s">
        <v>3</v>
      </c>
      <c r="R47" s="10"/>
      <c r="S47" s="37">
        <v>8</v>
      </c>
      <c r="T47" s="37">
        <v>8</v>
      </c>
      <c r="U47" s="37">
        <v>7</v>
      </c>
      <c r="V47" s="37">
        <v>8</v>
      </c>
      <c r="W47" s="37">
        <v>8</v>
      </c>
      <c r="X47" s="22">
        <f t="shared" si="0"/>
        <v>78</v>
      </c>
      <c r="Y47" s="35">
        <f>IF(S47="","",(X47-統計!$B$106)*10/SQRT(統計!$B$107)+50)</f>
        <v>64.906684595484137</v>
      </c>
      <c r="Z47" s="35" t="str">
        <f>IF(X47="","",IF(((COUNTIF(視聴済作品!$X$2:$X$716,"&gt;="&amp;X47)+COUNTIF(視聴中作品!$X$29:$X$35,"&gt;="&amp;X47))/統計!$B$3)&lt;=0.05,"〇","-"))</f>
        <v>-</v>
      </c>
    </row>
    <row r="48" spans="1:26" ht="12" customHeight="1" x14ac:dyDescent="0.4">
      <c r="A48" s="9" t="s">
        <v>843</v>
      </c>
      <c r="B48" s="9" t="s">
        <v>146</v>
      </c>
      <c r="C48" s="9" t="s">
        <v>235</v>
      </c>
      <c r="D48" s="9" t="s">
        <v>237</v>
      </c>
      <c r="E48" s="10"/>
      <c r="F48" s="10"/>
      <c r="G48" s="10"/>
      <c r="H48" s="10"/>
      <c r="I48" s="10"/>
      <c r="J48" s="10"/>
      <c r="K48" s="10"/>
      <c r="L48" s="10"/>
      <c r="M48" s="20"/>
      <c r="N48" s="20"/>
      <c r="O48" s="28"/>
      <c r="P48" s="10"/>
      <c r="Q48" s="10" t="s">
        <v>95</v>
      </c>
      <c r="R48" s="10"/>
      <c r="S48" s="37">
        <v>9</v>
      </c>
      <c r="T48" s="37">
        <v>8</v>
      </c>
      <c r="U48" s="37">
        <v>7</v>
      </c>
      <c r="V48" s="37">
        <v>8</v>
      </c>
      <c r="W48" s="37">
        <v>7</v>
      </c>
      <c r="X48" s="22">
        <f t="shared" si="0"/>
        <v>78</v>
      </c>
      <c r="Y48" s="35">
        <f>IF(S48="","",(X48-統計!$B$106)*10/SQRT(統計!$B$107)+50)</f>
        <v>64.906684595484137</v>
      </c>
      <c r="Z48" s="35" t="str">
        <f>IF(X48="","",IF(((COUNTIF(視聴済作品!$X$2:$X$716,"&gt;="&amp;X48)+COUNTIF(視聴中作品!$X$29:$X$35,"&gt;="&amp;X48))/統計!$B$3)&lt;=0.05,"〇","-"))</f>
        <v>-</v>
      </c>
    </row>
    <row r="49" spans="1:26" ht="12" customHeight="1" x14ac:dyDescent="0.4">
      <c r="A49" s="9" t="s">
        <v>843</v>
      </c>
      <c r="B49" s="9" t="s">
        <v>234</v>
      </c>
      <c r="C49" s="9" t="s">
        <v>236</v>
      </c>
      <c r="D49" s="9" t="s">
        <v>238</v>
      </c>
      <c r="E49" s="10"/>
      <c r="F49" s="10"/>
      <c r="G49" s="10"/>
      <c r="H49" s="10"/>
      <c r="I49" s="10"/>
      <c r="J49" s="10"/>
      <c r="K49" s="10"/>
      <c r="L49" s="10"/>
      <c r="M49" s="20"/>
      <c r="N49" s="20"/>
      <c r="O49" s="42"/>
      <c r="P49" s="10"/>
      <c r="Q49" s="10" t="s">
        <v>6</v>
      </c>
      <c r="R49" s="10"/>
      <c r="S49" s="37">
        <v>9</v>
      </c>
      <c r="T49" s="37">
        <v>8</v>
      </c>
      <c r="U49" s="37">
        <v>7</v>
      </c>
      <c r="V49" s="37">
        <v>8</v>
      </c>
      <c r="W49" s="37">
        <v>7</v>
      </c>
      <c r="X49" s="22">
        <f t="shared" si="0"/>
        <v>78</v>
      </c>
      <c r="Y49" s="35">
        <f>IF(S49="","",(X49-統計!$B$106)*10/SQRT(統計!$B$107)+50)</f>
        <v>64.906684595484137</v>
      </c>
      <c r="Z49" s="35" t="str">
        <f>IF(X49="","",IF(((COUNTIF(視聴済作品!$X$2:$X$716,"&gt;="&amp;X49)+COUNTIF(視聴中作品!$X$29:$X$35,"&gt;="&amp;X49))/統計!$B$3)&lt;=0.05,"〇","-"))</f>
        <v>-</v>
      </c>
    </row>
    <row r="50" spans="1:26" ht="12" customHeight="1" x14ac:dyDescent="0.4">
      <c r="A50" s="9" t="s">
        <v>846</v>
      </c>
      <c r="B50" s="9" t="s">
        <v>243</v>
      </c>
      <c r="C50" s="9" t="s">
        <v>245</v>
      </c>
      <c r="D50" s="9" t="s">
        <v>88</v>
      </c>
      <c r="E50" s="10"/>
      <c r="F50" s="10"/>
      <c r="G50" s="10"/>
      <c r="H50" s="10"/>
      <c r="I50" s="10"/>
      <c r="J50" s="10"/>
      <c r="K50" s="10"/>
      <c r="L50" s="10"/>
      <c r="M50" s="20"/>
      <c r="N50" s="20"/>
      <c r="O50" s="28"/>
      <c r="P50" s="10"/>
      <c r="Q50" s="10" t="s">
        <v>6</v>
      </c>
      <c r="R50" s="10"/>
      <c r="S50" s="37">
        <v>8</v>
      </c>
      <c r="T50" s="37">
        <v>8</v>
      </c>
      <c r="U50" s="37">
        <v>7</v>
      </c>
      <c r="V50" s="37">
        <v>9</v>
      </c>
      <c r="W50" s="37">
        <v>7</v>
      </c>
      <c r="X50" s="22">
        <f t="shared" si="0"/>
        <v>78</v>
      </c>
      <c r="Y50" s="35">
        <f>IF(S50="","",(X50-統計!$B$106)*10/SQRT(統計!$B$107)+50)</f>
        <v>64.906684595484137</v>
      </c>
      <c r="Z50" s="35" t="str">
        <f>IF(X50="","",IF(((COUNTIF(視聴済作品!$X$2:$X$716,"&gt;="&amp;X50)+COUNTIF(視聴中作品!$X$29:$X$35,"&gt;="&amp;X50))/統計!$B$3)&lt;=0.05,"〇","-"))</f>
        <v>-</v>
      </c>
    </row>
    <row r="51" spans="1:26" ht="12" customHeight="1" x14ac:dyDescent="0.4">
      <c r="A51" s="9" t="s">
        <v>846</v>
      </c>
      <c r="B51" s="9" t="s">
        <v>243</v>
      </c>
      <c r="C51" s="9" t="s">
        <v>243</v>
      </c>
      <c r="D51" s="9" t="s">
        <v>1</v>
      </c>
      <c r="E51" s="10"/>
      <c r="F51" s="10"/>
      <c r="G51" s="10"/>
      <c r="H51" s="10"/>
      <c r="I51" s="10"/>
      <c r="J51" s="10"/>
      <c r="K51" s="10"/>
      <c r="L51" s="10"/>
      <c r="M51" s="20"/>
      <c r="N51" s="20"/>
      <c r="O51" s="28"/>
      <c r="P51" s="10"/>
      <c r="Q51" s="10" t="s">
        <v>95</v>
      </c>
      <c r="R51" s="10"/>
      <c r="S51" s="37">
        <v>8</v>
      </c>
      <c r="T51" s="37">
        <v>8</v>
      </c>
      <c r="U51" s="37">
        <v>7</v>
      </c>
      <c r="V51" s="37">
        <v>9</v>
      </c>
      <c r="W51" s="37">
        <v>7</v>
      </c>
      <c r="X51" s="22">
        <f t="shared" si="0"/>
        <v>78</v>
      </c>
      <c r="Y51" s="35">
        <f>IF(S51="","",(X51-統計!$B$106)*10/SQRT(統計!$B$107)+50)</f>
        <v>64.906684595484137</v>
      </c>
      <c r="Z51" s="35" t="str">
        <f>IF(X51="","",IF(((COUNTIF(視聴済作品!$X$2:$X$716,"&gt;="&amp;X51)+COUNTIF(視聴中作品!$X$29:$X$35,"&gt;="&amp;X51))/統計!$B$3)&lt;=0.05,"〇","-"))</f>
        <v>-</v>
      </c>
    </row>
    <row r="52" spans="1:26" ht="12" customHeight="1" x14ac:dyDescent="0.4">
      <c r="A52" s="9" t="s">
        <v>846</v>
      </c>
      <c r="B52" s="9" t="s">
        <v>243</v>
      </c>
      <c r="C52" s="9" t="s">
        <v>244</v>
      </c>
      <c r="D52" s="9" t="s">
        <v>132</v>
      </c>
      <c r="E52" s="10"/>
      <c r="F52" s="10"/>
      <c r="G52" s="10"/>
      <c r="H52" s="10"/>
      <c r="I52" s="10"/>
      <c r="J52" s="10"/>
      <c r="K52" s="10"/>
      <c r="L52" s="10"/>
      <c r="M52" s="20"/>
      <c r="N52" s="20"/>
      <c r="O52" s="28"/>
      <c r="P52" s="10"/>
      <c r="Q52" s="10" t="s">
        <v>6</v>
      </c>
      <c r="R52" s="10"/>
      <c r="S52" s="37">
        <v>8</v>
      </c>
      <c r="T52" s="37">
        <v>8</v>
      </c>
      <c r="U52" s="37">
        <v>7</v>
      </c>
      <c r="V52" s="37">
        <v>9</v>
      </c>
      <c r="W52" s="37">
        <v>7</v>
      </c>
      <c r="X52" s="22">
        <f t="shared" si="0"/>
        <v>78</v>
      </c>
      <c r="Y52" s="35">
        <f>IF(S52="","",(X52-統計!$B$106)*10/SQRT(統計!$B$107)+50)</f>
        <v>64.906684595484137</v>
      </c>
      <c r="Z52" s="35" t="str">
        <f>IF(X52="","",IF(((COUNTIF(視聴済作品!$X$2:$X$716,"&gt;="&amp;X52)+COUNTIF(視聴中作品!$X$29:$X$35,"&gt;="&amp;X52))/統計!$B$3)&lt;=0.05,"〇","-"))</f>
        <v>-</v>
      </c>
    </row>
    <row r="53" spans="1:26" ht="12" customHeight="1" x14ac:dyDescent="0.4">
      <c r="A53" s="9" t="s">
        <v>907</v>
      </c>
      <c r="B53" s="9" t="s">
        <v>301</v>
      </c>
      <c r="C53" s="9" t="s">
        <v>367</v>
      </c>
      <c r="D53" s="9" t="s">
        <v>368</v>
      </c>
      <c r="E53" s="10" t="s">
        <v>728</v>
      </c>
      <c r="F53" s="10" t="s">
        <v>736</v>
      </c>
      <c r="G53" s="10" t="s">
        <v>1850</v>
      </c>
      <c r="H53" s="10" t="s">
        <v>737</v>
      </c>
      <c r="I53" s="10" t="s">
        <v>725</v>
      </c>
      <c r="J53" s="10" t="s">
        <v>1850</v>
      </c>
      <c r="K53" s="10" t="s">
        <v>727</v>
      </c>
      <c r="L53" s="10" t="s">
        <v>1850</v>
      </c>
      <c r="M53" s="20">
        <v>41384</v>
      </c>
      <c r="N53" s="20" t="s">
        <v>740</v>
      </c>
      <c r="O53" s="42" t="s">
        <v>1630</v>
      </c>
      <c r="P53" s="10" t="s">
        <v>1850</v>
      </c>
      <c r="Q53" s="10" t="s">
        <v>3</v>
      </c>
      <c r="R53" s="10"/>
      <c r="S53" s="37">
        <v>7</v>
      </c>
      <c r="T53" s="37">
        <v>9</v>
      </c>
      <c r="U53" s="37">
        <v>7</v>
      </c>
      <c r="V53" s="37">
        <v>7</v>
      </c>
      <c r="W53" s="37">
        <v>9</v>
      </c>
      <c r="X53" s="22">
        <f t="shared" si="0"/>
        <v>78</v>
      </c>
      <c r="Y53" s="35">
        <f>IF(S53="","",(X53-統計!$B$106)*10/SQRT(統計!$B$107)+50)</f>
        <v>64.906684595484137</v>
      </c>
      <c r="Z53" s="35" t="str">
        <f>IF(X53="","",IF(((COUNTIF(視聴済作品!$X$2:$X$716,"&gt;="&amp;X53)+COUNTIF(視聴中作品!$X$29:$X$35,"&gt;="&amp;X53))/統計!$B$3)&lt;=0.05,"〇","-"))</f>
        <v>-</v>
      </c>
    </row>
    <row r="54" spans="1:26" ht="12" customHeight="1" x14ac:dyDescent="0.4">
      <c r="A54" s="9" t="s">
        <v>908</v>
      </c>
      <c r="B54" s="9" t="s">
        <v>302</v>
      </c>
      <c r="C54" s="9" t="s">
        <v>302</v>
      </c>
      <c r="D54" s="9" t="s">
        <v>2</v>
      </c>
      <c r="E54" s="10"/>
      <c r="F54" s="10"/>
      <c r="G54" s="10"/>
      <c r="H54" s="10"/>
      <c r="I54" s="10"/>
      <c r="J54" s="10"/>
      <c r="K54" s="10"/>
      <c r="L54" s="10"/>
      <c r="M54" s="20"/>
      <c r="N54" s="20"/>
      <c r="O54" s="28"/>
      <c r="P54" s="10"/>
      <c r="Q54" s="10" t="s">
        <v>6</v>
      </c>
      <c r="R54" s="10"/>
      <c r="S54" s="37">
        <v>8</v>
      </c>
      <c r="T54" s="37">
        <v>8</v>
      </c>
      <c r="U54" s="37">
        <v>8</v>
      </c>
      <c r="V54" s="37">
        <v>7</v>
      </c>
      <c r="W54" s="37">
        <v>8</v>
      </c>
      <c r="X54" s="22">
        <f t="shared" si="0"/>
        <v>78</v>
      </c>
      <c r="Y54" s="35">
        <f>IF(S54="","",(X54-統計!$B$106)*10/SQRT(統計!$B$107)+50)</f>
        <v>64.906684595484137</v>
      </c>
      <c r="Z54" s="35" t="str">
        <f>IF(X54="","",IF(((COUNTIF(視聴済作品!$X$2:$X$716,"&gt;="&amp;X54)+COUNTIF(視聴中作品!$X$29:$X$35,"&gt;="&amp;X54))/統計!$B$3)&lt;=0.05,"〇","-"))</f>
        <v>-</v>
      </c>
    </row>
    <row r="55" spans="1:26" ht="12" customHeight="1" x14ac:dyDescent="0.4">
      <c r="A55" s="9" t="s">
        <v>915</v>
      </c>
      <c r="B55" s="9" t="s">
        <v>309</v>
      </c>
      <c r="C55" s="9" t="s">
        <v>3518</v>
      </c>
      <c r="D55" s="9" t="s">
        <v>373</v>
      </c>
      <c r="E55" s="10"/>
      <c r="F55" s="10"/>
      <c r="G55" s="10"/>
      <c r="H55" s="10"/>
      <c r="I55" s="10"/>
      <c r="J55" s="10"/>
      <c r="K55" s="10"/>
      <c r="L55" s="10"/>
      <c r="M55" s="20"/>
      <c r="N55" s="20"/>
      <c r="O55" s="28"/>
      <c r="P55" s="10"/>
      <c r="Q55" s="10" t="s">
        <v>3</v>
      </c>
      <c r="R55" s="10"/>
      <c r="S55" s="37">
        <v>7</v>
      </c>
      <c r="T55" s="37">
        <v>8</v>
      </c>
      <c r="U55" s="37">
        <v>8</v>
      </c>
      <c r="V55" s="37">
        <v>8</v>
      </c>
      <c r="W55" s="37">
        <v>8</v>
      </c>
      <c r="X55" s="22">
        <f t="shared" si="0"/>
        <v>78</v>
      </c>
      <c r="Y55" s="35">
        <f>IF(S55="","",(X55-統計!$B$106)*10/SQRT(統計!$B$107)+50)</f>
        <v>64.906684595484137</v>
      </c>
      <c r="Z55" s="35" t="str">
        <f>IF(X55="","",IF(((COUNTIF(視聴済作品!$X$2:$X$716,"&gt;="&amp;X55)+COUNTIF(視聴中作品!$X$29:$X$35,"&gt;="&amp;X55))/統計!$B$3)&lt;=0.05,"〇","-"))</f>
        <v>-</v>
      </c>
    </row>
    <row r="56" spans="1:26" ht="12" customHeight="1" x14ac:dyDescent="0.4">
      <c r="A56" s="9" t="s">
        <v>918</v>
      </c>
      <c r="B56" s="9" t="s">
        <v>316</v>
      </c>
      <c r="C56" s="9" t="s">
        <v>316</v>
      </c>
      <c r="D56" s="9" t="s">
        <v>318</v>
      </c>
      <c r="E56" s="10"/>
      <c r="F56" s="10"/>
      <c r="G56" s="10"/>
      <c r="H56" s="10"/>
      <c r="I56" s="10"/>
      <c r="J56" s="10"/>
      <c r="K56" s="10"/>
      <c r="L56" s="10"/>
      <c r="M56" s="20"/>
      <c r="N56" s="20"/>
      <c r="O56" s="28"/>
      <c r="P56" s="10"/>
      <c r="Q56" s="10" t="s">
        <v>6</v>
      </c>
      <c r="R56" s="10"/>
      <c r="S56" s="37">
        <v>8</v>
      </c>
      <c r="T56" s="37">
        <v>7</v>
      </c>
      <c r="U56" s="37">
        <v>10</v>
      </c>
      <c r="V56" s="37">
        <v>7</v>
      </c>
      <c r="W56" s="37">
        <v>7</v>
      </c>
      <c r="X56" s="22">
        <f t="shared" si="0"/>
        <v>78</v>
      </c>
      <c r="Y56" s="35">
        <f>IF(S56="","",(X56-統計!$B$106)*10/SQRT(統計!$B$107)+50)</f>
        <v>64.906684595484137</v>
      </c>
      <c r="Z56" s="35" t="str">
        <f>IF(X56="","",IF(((COUNTIF(視聴済作品!$X$2:$X$716,"&gt;="&amp;X56)+COUNTIF(視聴中作品!$X$29:$X$35,"&gt;="&amp;X56))/統計!$B$3)&lt;=0.05,"〇","-"))</f>
        <v>-</v>
      </c>
    </row>
    <row r="57" spans="1:26" ht="12" customHeight="1" x14ac:dyDescent="0.4">
      <c r="A57" s="9" t="s">
        <v>2798</v>
      </c>
      <c r="B57" s="9" t="s">
        <v>2797</v>
      </c>
      <c r="C57" s="9" t="s">
        <v>2797</v>
      </c>
      <c r="D57" s="9" t="s">
        <v>88</v>
      </c>
      <c r="E57" s="10" t="s">
        <v>2799</v>
      </c>
      <c r="F57" s="10" t="s">
        <v>2799</v>
      </c>
      <c r="G57" s="10" t="s">
        <v>19</v>
      </c>
      <c r="H57" s="10" t="s">
        <v>2799</v>
      </c>
      <c r="I57" s="10" t="s">
        <v>2800</v>
      </c>
      <c r="J57" s="10" t="s">
        <v>2801</v>
      </c>
      <c r="K57" s="10" t="s">
        <v>2802</v>
      </c>
      <c r="L57" s="10" t="s">
        <v>19</v>
      </c>
      <c r="M57" s="20">
        <v>44876</v>
      </c>
      <c r="N57" s="20" t="s">
        <v>2804</v>
      </c>
      <c r="O57" s="42" t="s">
        <v>2803</v>
      </c>
      <c r="P57" s="10" t="s">
        <v>19</v>
      </c>
      <c r="Q57" s="10" t="s">
        <v>1411</v>
      </c>
      <c r="R57" s="10"/>
      <c r="S57" s="37">
        <v>7</v>
      </c>
      <c r="T57" s="37">
        <v>7</v>
      </c>
      <c r="U57" s="37">
        <v>7</v>
      </c>
      <c r="V57" s="37">
        <v>10</v>
      </c>
      <c r="W57" s="37">
        <v>8</v>
      </c>
      <c r="X57" s="22">
        <f t="shared" si="0"/>
        <v>78</v>
      </c>
      <c r="Y57" s="35">
        <f>IF(S57="","",(X57-統計!$B$106)*10/SQRT(統計!$B$107)+50)</f>
        <v>64.906684595484137</v>
      </c>
      <c r="Z57" s="35" t="str">
        <f>IF(X57="","",IF(((COUNTIF(視聴済作品!$X$2:$X$716,"&gt;="&amp;X57)+COUNTIF(視聴中作品!$X$29:$X$35,"&gt;="&amp;X57))/統計!$B$3)&lt;=0.05,"〇","-"))</f>
        <v>-</v>
      </c>
    </row>
    <row r="58" spans="1:26" ht="12" customHeight="1" x14ac:dyDescent="0.4">
      <c r="A58" s="9" t="s">
        <v>1105</v>
      </c>
      <c r="B58" s="9" t="s">
        <v>474</v>
      </c>
      <c r="C58" s="9" t="s">
        <v>557</v>
      </c>
      <c r="D58" s="9" t="s">
        <v>558</v>
      </c>
      <c r="E58" s="10"/>
      <c r="F58" s="10"/>
      <c r="G58" s="10"/>
      <c r="H58" s="10"/>
      <c r="I58" s="10"/>
      <c r="J58" s="10"/>
      <c r="K58" s="10"/>
      <c r="L58" s="10"/>
      <c r="M58" s="20"/>
      <c r="N58" s="20"/>
      <c r="O58" s="28"/>
      <c r="P58" s="10"/>
      <c r="Q58" s="10" t="s">
        <v>6</v>
      </c>
      <c r="R58" s="10"/>
      <c r="S58" s="37">
        <v>9</v>
      </c>
      <c r="T58" s="37">
        <v>8</v>
      </c>
      <c r="U58" s="37">
        <v>9</v>
      </c>
      <c r="V58" s="37">
        <v>6</v>
      </c>
      <c r="W58" s="37">
        <v>7</v>
      </c>
      <c r="X58" s="22">
        <f t="shared" si="0"/>
        <v>78</v>
      </c>
      <c r="Y58" s="35">
        <f>IF(S58="","",(X58-統計!$B$106)*10/SQRT(統計!$B$107)+50)</f>
        <v>64.906684595484137</v>
      </c>
      <c r="Z58" s="35" t="str">
        <f>IF(X58="","",IF(((COUNTIF(視聴済作品!$X$2:$X$716,"&gt;="&amp;X58)+COUNTIF(視聴中作品!$X$29:$X$35,"&gt;="&amp;X58))/統計!$B$3)&lt;=0.05,"〇","-"))</f>
        <v>-</v>
      </c>
    </row>
    <row r="59" spans="1:26" ht="12" customHeight="1" x14ac:dyDescent="0.4">
      <c r="A59" s="9" t="s">
        <v>770</v>
      </c>
      <c r="B59" s="9" t="s">
        <v>742</v>
      </c>
      <c r="C59" s="9" t="s">
        <v>34</v>
      </c>
      <c r="D59" s="9" t="s">
        <v>99</v>
      </c>
      <c r="E59" s="10"/>
      <c r="F59" s="10"/>
      <c r="G59" s="10"/>
      <c r="H59" s="10"/>
      <c r="I59" s="10"/>
      <c r="J59" s="10"/>
      <c r="K59" s="10"/>
      <c r="L59" s="10"/>
      <c r="M59" s="20"/>
      <c r="N59" s="20"/>
      <c r="O59" s="28"/>
      <c r="P59" s="10"/>
      <c r="Q59" s="10" t="s">
        <v>6</v>
      </c>
      <c r="R59" s="10"/>
      <c r="S59" s="37">
        <v>8</v>
      </c>
      <c r="T59" s="37">
        <v>7</v>
      </c>
      <c r="U59" s="37">
        <v>7</v>
      </c>
      <c r="V59" s="37">
        <v>8</v>
      </c>
      <c r="W59" s="37">
        <v>8</v>
      </c>
      <c r="X59" s="22">
        <f t="shared" si="0"/>
        <v>76</v>
      </c>
      <c r="Y59" s="35">
        <f>IF(S59="","",(X59-統計!$B$106)*10/SQRT(統計!$B$107)+50)</f>
        <v>63.683711383457172</v>
      </c>
      <c r="Z59" s="35" t="str">
        <f>IF(X59="","",IF(((COUNTIF(視聴済作品!$X$2:$X$716,"&gt;="&amp;X59)+COUNTIF(視聴中作品!$X$29:$X$35,"&gt;="&amp;X59))/統計!$B$3)&lt;=0.05,"〇","-"))</f>
        <v>-</v>
      </c>
    </row>
    <row r="60" spans="1:26" ht="12" customHeight="1" x14ac:dyDescent="0.4">
      <c r="A60" s="9" t="s">
        <v>3067</v>
      </c>
      <c r="B60" s="9" t="s">
        <v>1919</v>
      </c>
      <c r="C60" s="9" t="s">
        <v>1927</v>
      </c>
      <c r="D60" s="9" t="s">
        <v>133</v>
      </c>
      <c r="E60" s="10" t="s">
        <v>1862</v>
      </c>
      <c r="F60" s="10" t="s">
        <v>1920</v>
      </c>
      <c r="G60" s="10" t="s">
        <v>1921</v>
      </c>
      <c r="H60" s="10" t="s">
        <v>1922</v>
      </c>
      <c r="I60" s="10" t="s">
        <v>1863</v>
      </c>
      <c r="J60" s="10" t="s">
        <v>1923</v>
      </c>
      <c r="K60" s="10" t="s">
        <v>1924</v>
      </c>
      <c r="L60" s="10" t="s">
        <v>1892</v>
      </c>
      <c r="M60" s="20">
        <v>43654</v>
      </c>
      <c r="N60" s="20" t="s">
        <v>1925</v>
      </c>
      <c r="O60" s="28" t="s">
        <v>1926</v>
      </c>
      <c r="P60" s="10" t="s">
        <v>184</v>
      </c>
      <c r="Q60" s="10" t="s">
        <v>1929</v>
      </c>
      <c r="R60" s="10"/>
      <c r="S60" s="37">
        <v>8</v>
      </c>
      <c r="T60" s="37">
        <v>8</v>
      </c>
      <c r="U60" s="37">
        <v>8</v>
      </c>
      <c r="V60" s="37">
        <v>7</v>
      </c>
      <c r="W60" s="37">
        <v>7</v>
      </c>
      <c r="X60" s="22">
        <f t="shared" si="0"/>
        <v>76</v>
      </c>
      <c r="Y60" s="35">
        <f>IF(S60="","",(X60-統計!$B$106)*10/SQRT(統計!$B$107)+50)</f>
        <v>63.683711383457172</v>
      </c>
      <c r="Z60" s="35" t="str">
        <f>IF(X60="","",IF(((COUNTIF(視聴済作品!$X$2:$X$716,"&gt;="&amp;X60)+COUNTIF(視聴中作品!$X$29:$X$35,"&gt;="&amp;X60))/統計!$B$3)&lt;=0.05,"〇","-"))</f>
        <v>-</v>
      </c>
    </row>
    <row r="61" spans="1:26" ht="12" customHeight="1" x14ac:dyDescent="0.4">
      <c r="A61" s="9" t="s">
        <v>791</v>
      </c>
      <c r="B61" s="9" t="s">
        <v>65</v>
      </c>
      <c r="C61" s="9" t="s">
        <v>65</v>
      </c>
      <c r="D61" s="9" t="s">
        <v>48</v>
      </c>
      <c r="E61" s="10"/>
      <c r="F61" s="10"/>
      <c r="G61" s="10"/>
      <c r="H61" s="10"/>
      <c r="I61" s="10"/>
      <c r="J61" s="10"/>
      <c r="K61" s="10"/>
      <c r="L61" s="10"/>
      <c r="M61" s="20"/>
      <c r="N61" s="20"/>
      <c r="O61" s="28"/>
      <c r="P61" s="10"/>
      <c r="Q61" s="10" t="s">
        <v>6</v>
      </c>
      <c r="R61" s="10"/>
      <c r="S61" s="37">
        <v>8</v>
      </c>
      <c r="T61" s="37">
        <v>8</v>
      </c>
      <c r="U61" s="37">
        <v>8</v>
      </c>
      <c r="V61" s="37">
        <v>7</v>
      </c>
      <c r="W61" s="37">
        <v>7</v>
      </c>
      <c r="X61" s="22">
        <f t="shared" si="0"/>
        <v>76</v>
      </c>
      <c r="Y61" s="35">
        <f>IF(S61="","",(X61-統計!$B$106)*10/SQRT(統計!$B$107)+50)</f>
        <v>63.683711383457172</v>
      </c>
      <c r="Z61" s="35" t="str">
        <f>IF(X61="","",IF(((COUNTIF(視聴済作品!$X$2:$X$716,"&gt;="&amp;X61)+COUNTIF(視聴中作品!$X$29:$X$35,"&gt;="&amp;X61))/統計!$B$3)&lt;=0.05,"〇","-"))</f>
        <v>-</v>
      </c>
    </row>
    <row r="62" spans="1:26" ht="12" customHeight="1" x14ac:dyDescent="0.4">
      <c r="A62" s="9" t="s">
        <v>841</v>
      </c>
      <c r="B62" s="9" t="s">
        <v>144</v>
      </c>
      <c r="C62" s="9" t="s">
        <v>144</v>
      </c>
      <c r="D62" s="9" t="s">
        <v>88</v>
      </c>
      <c r="E62" s="10" t="s">
        <v>2570</v>
      </c>
      <c r="F62" s="10" t="s">
        <v>2799</v>
      </c>
      <c r="G62" s="10" t="s">
        <v>184</v>
      </c>
      <c r="H62" s="10" t="s">
        <v>2570</v>
      </c>
      <c r="I62" s="10"/>
      <c r="J62" s="10" t="s">
        <v>2806</v>
      </c>
      <c r="K62" s="10" t="s">
        <v>2802</v>
      </c>
      <c r="L62" s="10" t="s">
        <v>184</v>
      </c>
      <c r="M62" s="20"/>
      <c r="N62" s="20"/>
      <c r="O62" s="28"/>
      <c r="P62" s="10" t="s">
        <v>184</v>
      </c>
      <c r="Q62" s="10" t="s">
        <v>95</v>
      </c>
      <c r="R62" s="10"/>
      <c r="S62" s="37">
        <v>8</v>
      </c>
      <c r="T62" s="37">
        <v>6</v>
      </c>
      <c r="U62" s="37">
        <v>8</v>
      </c>
      <c r="V62" s="37">
        <v>7</v>
      </c>
      <c r="W62" s="37">
        <v>9</v>
      </c>
      <c r="X62" s="22">
        <f t="shared" si="0"/>
        <v>76</v>
      </c>
      <c r="Y62" s="35">
        <f>IF(S62="","",(X62-統計!$B$106)*10/SQRT(統計!$B$107)+50)</f>
        <v>63.683711383457172</v>
      </c>
      <c r="Z62" s="35" t="str">
        <f>IF(X62="","",IF(((COUNTIF(視聴済作品!$X$2:$X$716,"&gt;="&amp;X62)+COUNTIF(視聴中作品!$X$29:$X$35,"&gt;="&amp;X62))/統計!$B$3)&lt;=0.05,"〇","-"))</f>
        <v>-</v>
      </c>
    </row>
    <row r="63" spans="1:26" ht="12" customHeight="1" x14ac:dyDescent="0.4">
      <c r="A63" s="9" t="s">
        <v>894</v>
      </c>
      <c r="B63" s="9" t="s">
        <v>287</v>
      </c>
      <c r="C63" s="9" t="s">
        <v>358</v>
      </c>
      <c r="D63" s="9" t="s">
        <v>88</v>
      </c>
      <c r="E63" s="10"/>
      <c r="F63" s="10"/>
      <c r="G63" s="10"/>
      <c r="H63" s="10"/>
      <c r="I63" s="10"/>
      <c r="J63" s="10"/>
      <c r="K63" s="10"/>
      <c r="L63" s="10"/>
      <c r="M63" s="20"/>
      <c r="N63" s="20"/>
      <c r="O63" s="42"/>
      <c r="P63" s="10"/>
      <c r="Q63" s="10" t="s">
        <v>3</v>
      </c>
      <c r="R63" s="10"/>
      <c r="S63" s="37">
        <v>7</v>
      </c>
      <c r="T63" s="37">
        <v>8</v>
      </c>
      <c r="U63" s="37">
        <v>8</v>
      </c>
      <c r="V63" s="37">
        <v>8</v>
      </c>
      <c r="W63" s="37">
        <v>7</v>
      </c>
      <c r="X63" s="22">
        <f t="shared" si="0"/>
        <v>76</v>
      </c>
      <c r="Y63" s="35">
        <f>IF(S63="","",(X63-統計!$B$106)*10/SQRT(統計!$B$107)+50)</f>
        <v>63.683711383457172</v>
      </c>
      <c r="Z63" s="35" t="str">
        <f>IF(X63="","",IF(((COUNTIF(視聴済作品!$X$2:$X$716,"&gt;="&amp;X63)+COUNTIF(視聴中作品!$X$29:$X$35,"&gt;="&amp;X63))/統計!$B$3)&lt;=0.05,"〇","-"))</f>
        <v>-</v>
      </c>
    </row>
    <row r="64" spans="1:26" ht="12" customHeight="1" x14ac:dyDescent="0.4">
      <c r="A64" s="9" t="s">
        <v>966</v>
      </c>
      <c r="B64" s="9" t="s">
        <v>391</v>
      </c>
      <c r="C64" s="9" t="s">
        <v>391</v>
      </c>
      <c r="D64" s="9" t="s">
        <v>88</v>
      </c>
      <c r="E64" s="10" t="s">
        <v>2570</v>
      </c>
      <c r="F64" s="10" t="s">
        <v>2799</v>
      </c>
      <c r="G64" s="10" t="s">
        <v>184</v>
      </c>
      <c r="H64" s="10" t="s">
        <v>2570</v>
      </c>
      <c r="I64" s="10"/>
      <c r="J64" s="10" t="s">
        <v>2808</v>
      </c>
      <c r="K64" s="10" t="s">
        <v>2802</v>
      </c>
      <c r="L64" s="10" t="s">
        <v>2810</v>
      </c>
      <c r="M64" s="20"/>
      <c r="N64" s="20"/>
      <c r="O64" s="28"/>
      <c r="P64" s="10" t="s">
        <v>184</v>
      </c>
      <c r="Q64" s="10" t="s">
        <v>95</v>
      </c>
      <c r="R64" s="10"/>
      <c r="S64" s="37">
        <v>7</v>
      </c>
      <c r="T64" s="37">
        <v>7</v>
      </c>
      <c r="U64" s="37">
        <v>7</v>
      </c>
      <c r="V64" s="37">
        <v>9</v>
      </c>
      <c r="W64" s="37">
        <v>8</v>
      </c>
      <c r="X64" s="22">
        <f t="shared" si="0"/>
        <v>76</v>
      </c>
      <c r="Y64" s="35">
        <f>IF(S64="","",(X64-統計!$B$106)*10/SQRT(統計!$B$107)+50)</f>
        <v>63.683711383457172</v>
      </c>
      <c r="Z64" s="35" t="str">
        <f>IF(X64="","",IF(((COUNTIF(視聴済作品!$X$2:$X$716,"&gt;="&amp;X64)+COUNTIF(視聴中作品!$X$29:$X$35,"&gt;="&amp;X64))/統計!$B$3)&lt;=0.05,"〇","-"))</f>
        <v>-</v>
      </c>
    </row>
    <row r="65" spans="1:26" ht="12" customHeight="1" x14ac:dyDescent="0.4">
      <c r="A65" s="9" t="s">
        <v>1134</v>
      </c>
      <c r="B65" s="9" t="s">
        <v>535</v>
      </c>
      <c r="C65" s="9" t="s">
        <v>497</v>
      </c>
      <c r="D65" s="9" t="s">
        <v>107</v>
      </c>
      <c r="E65" s="10"/>
      <c r="F65" s="10"/>
      <c r="G65" s="10"/>
      <c r="H65" s="10"/>
      <c r="I65" s="10"/>
      <c r="J65" s="10"/>
      <c r="K65" s="10"/>
      <c r="L65" s="10"/>
      <c r="M65" s="20"/>
      <c r="N65" s="20"/>
      <c r="O65" s="28"/>
      <c r="P65" s="10"/>
      <c r="Q65" s="10" t="s">
        <v>95</v>
      </c>
      <c r="R65" s="10"/>
      <c r="S65" s="37">
        <v>8</v>
      </c>
      <c r="T65" s="37">
        <v>9</v>
      </c>
      <c r="U65" s="37">
        <v>8</v>
      </c>
      <c r="V65" s="37">
        <v>5</v>
      </c>
      <c r="W65" s="37">
        <v>8</v>
      </c>
      <c r="X65" s="22">
        <f t="shared" si="0"/>
        <v>76</v>
      </c>
      <c r="Y65" s="35">
        <f>IF(S65="","",(X65-統計!$B$106)*10/SQRT(統計!$B$107)+50)</f>
        <v>63.683711383457172</v>
      </c>
      <c r="Z65" s="35" t="str">
        <f>IF(X65="","",IF(((COUNTIF(視聴済作品!$X$2:$X$716,"&gt;="&amp;X65)+COUNTIF(視聴中作品!$X$29:$X$35,"&gt;="&amp;X65))/統計!$B$3)&lt;=0.05,"〇","-"))</f>
        <v>-</v>
      </c>
    </row>
    <row r="66" spans="1:26" ht="12" customHeight="1" x14ac:dyDescent="0.4">
      <c r="A66" s="9" t="s">
        <v>1158</v>
      </c>
      <c r="B66" s="9" t="s">
        <v>514</v>
      </c>
      <c r="C66" s="9" t="s">
        <v>514</v>
      </c>
      <c r="D66" s="9" t="s">
        <v>88</v>
      </c>
      <c r="E66" s="10" t="s">
        <v>2570</v>
      </c>
      <c r="F66" s="10" t="s">
        <v>2799</v>
      </c>
      <c r="G66" s="10" t="s">
        <v>184</v>
      </c>
      <c r="H66" s="10" t="s">
        <v>2570</v>
      </c>
      <c r="I66" s="10"/>
      <c r="J66" s="10" t="s">
        <v>2806</v>
      </c>
      <c r="K66" s="10" t="s">
        <v>2802</v>
      </c>
      <c r="L66" s="10" t="s">
        <v>184</v>
      </c>
      <c r="M66" s="20"/>
      <c r="N66" s="20"/>
      <c r="O66" s="28"/>
      <c r="P66" s="10" t="s">
        <v>184</v>
      </c>
      <c r="Q66" s="10" t="s">
        <v>95</v>
      </c>
      <c r="R66" s="10"/>
      <c r="S66" s="37">
        <v>7</v>
      </c>
      <c r="T66" s="37">
        <v>7</v>
      </c>
      <c r="U66" s="37">
        <v>8</v>
      </c>
      <c r="V66" s="37">
        <v>7</v>
      </c>
      <c r="W66" s="37">
        <v>9</v>
      </c>
      <c r="X66" s="22">
        <f t="shared" ref="X66:X129" si="1">IF(S66="","",(S66+T66+U66+V66+W66)*2)</f>
        <v>76</v>
      </c>
      <c r="Y66" s="35">
        <f>IF(S66="","",(X66-統計!$B$106)*10/SQRT(統計!$B$107)+50)</f>
        <v>63.683711383457172</v>
      </c>
      <c r="Z66" s="35" t="str">
        <f>IF(X66="","",IF(((COUNTIF(視聴済作品!$X$2:$X$716,"&gt;="&amp;X66)+COUNTIF(視聴中作品!$X$29:$X$35,"&gt;="&amp;X66))/統計!$B$3)&lt;=0.05,"〇","-"))</f>
        <v>-</v>
      </c>
    </row>
    <row r="67" spans="1:26" ht="12" customHeight="1" x14ac:dyDescent="0.4">
      <c r="A67" s="9" t="s">
        <v>1181</v>
      </c>
      <c r="B67" s="9" t="s">
        <v>652</v>
      </c>
      <c r="C67" s="9" t="s">
        <v>686</v>
      </c>
      <c r="D67" s="9" t="s">
        <v>1931</v>
      </c>
      <c r="E67" s="10" t="s">
        <v>1544</v>
      </c>
      <c r="F67" s="10" t="s">
        <v>1545</v>
      </c>
      <c r="G67" s="10" t="s">
        <v>19</v>
      </c>
      <c r="H67" s="10" t="s">
        <v>1546</v>
      </c>
      <c r="I67" s="10" t="s">
        <v>2171</v>
      </c>
      <c r="J67" s="10" t="s">
        <v>1548</v>
      </c>
      <c r="K67" s="10" t="s">
        <v>1549</v>
      </c>
      <c r="L67" s="10" t="s">
        <v>2175</v>
      </c>
      <c r="M67" s="20">
        <v>43847</v>
      </c>
      <c r="N67" s="20" t="s">
        <v>1550</v>
      </c>
      <c r="O67" s="42" t="s">
        <v>2176</v>
      </c>
      <c r="P67" s="10" t="s">
        <v>2175</v>
      </c>
      <c r="Q67" s="10" t="s">
        <v>6</v>
      </c>
      <c r="R67" s="10"/>
      <c r="S67" s="37">
        <v>8</v>
      </c>
      <c r="T67" s="37">
        <v>8</v>
      </c>
      <c r="U67" s="37">
        <v>8</v>
      </c>
      <c r="V67" s="37">
        <v>7</v>
      </c>
      <c r="W67" s="37">
        <v>7</v>
      </c>
      <c r="X67" s="22">
        <f t="shared" si="1"/>
        <v>76</v>
      </c>
      <c r="Y67" s="35">
        <f>IF(S67="","",(X67-統計!$B$106)*10/SQRT(統計!$B$107)+50)</f>
        <v>63.683711383457172</v>
      </c>
      <c r="Z67" s="35" t="str">
        <f>IF(X67="","",IF(((COUNTIF(視聴済作品!$X$2:$X$716,"&gt;="&amp;X67)+COUNTIF(視聴中作品!$X$29:$X$35,"&gt;="&amp;X67))/統計!$B$3)&lt;=0.05,"〇","-"))</f>
        <v>-</v>
      </c>
    </row>
    <row r="68" spans="1:26" ht="12" customHeight="1" x14ac:dyDescent="0.4">
      <c r="A68" s="9" t="s">
        <v>1181</v>
      </c>
      <c r="B68" s="9" t="s">
        <v>652</v>
      </c>
      <c r="C68" s="9" t="s">
        <v>652</v>
      </c>
      <c r="D68" s="9" t="s">
        <v>40</v>
      </c>
      <c r="E68" s="10" t="s">
        <v>1544</v>
      </c>
      <c r="F68" s="10" t="s">
        <v>1545</v>
      </c>
      <c r="G68" s="10" t="s">
        <v>1546</v>
      </c>
      <c r="H68" s="10" t="s">
        <v>2172</v>
      </c>
      <c r="I68" s="10" t="s">
        <v>2171</v>
      </c>
      <c r="J68" s="10" t="s">
        <v>1548</v>
      </c>
      <c r="K68" s="10" t="s">
        <v>1549</v>
      </c>
      <c r="L68" s="10" t="s">
        <v>2173</v>
      </c>
      <c r="M68" s="20">
        <v>42923</v>
      </c>
      <c r="N68" s="20" t="s">
        <v>1550</v>
      </c>
      <c r="O68" s="42" t="s">
        <v>1542</v>
      </c>
      <c r="P68" s="10" t="s">
        <v>2174</v>
      </c>
      <c r="Q68" s="10" t="s">
        <v>6</v>
      </c>
      <c r="R68" s="10"/>
      <c r="S68" s="37">
        <v>8</v>
      </c>
      <c r="T68" s="37">
        <v>8</v>
      </c>
      <c r="U68" s="37">
        <v>8</v>
      </c>
      <c r="V68" s="37">
        <v>7</v>
      </c>
      <c r="W68" s="37">
        <v>7</v>
      </c>
      <c r="X68" s="22">
        <f t="shared" si="1"/>
        <v>76</v>
      </c>
      <c r="Y68" s="35">
        <f>IF(S68="","",(X68-統計!$B$106)*10/SQRT(統計!$B$107)+50)</f>
        <v>63.683711383457172</v>
      </c>
      <c r="Z68" s="35" t="str">
        <f>IF(X68="","",IF(((COUNTIF(視聴済作品!$X$2:$X$716,"&gt;="&amp;X68)+COUNTIF(視聴中作品!$X$29:$X$35,"&gt;="&amp;X68))/統計!$B$3)&lt;=0.05,"〇","-"))</f>
        <v>-</v>
      </c>
    </row>
    <row r="69" spans="1:26" ht="12" customHeight="1" x14ac:dyDescent="0.4">
      <c r="A69" s="9" t="s">
        <v>2385</v>
      </c>
      <c r="B69" s="9" t="s">
        <v>2384</v>
      </c>
      <c r="C69" s="9" t="s">
        <v>2384</v>
      </c>
      <c r="D69" s="9" t="s">
        <v>1</v>
      </c>
      <c r="E69" s="10" t="s">
        <v>2426</v>
      </c>
      <c r="F69" s="10" t="s">
        <v>1063</v>
      </c>
      <c r="G69" s="10" t="s">
        <v>2427</v>
      </c>
      <c r="H69" s="10" t="s">
        <v>19</v>
      </c>
      <c r="I69" s="10" t="s">
        <v>2428</v>
      </c>
      <c r="J69" s="10" t="s">
        <v>2429</v>
      </c>
      <c r="K69" s="10" t="s">
        <v>1007</v>
      </c>
      <c r="L69" s="10" t="s">
        <v>3370</v>
      </c>
      <c r="M69" s="20">
        <v>44841</v>
      </c>
      <c r="N69" s="20" t="s">
        <v>2430</v>
      </c>
      <c r="O69" s="39" t="s">
        <v>2383</v>
      </c>
      <c r="P69" s="10" t="s">
        <v>19</v>
      </c>
      <c r="Q69" s="10" t="s">
        <v>3</v>
      </c>
      <c r="R69" s="10" t="s">
        <v>3009</v>
      </c>
      <c r="S69" s="37">
        <v>6</v>
      </c>
      <c r="T69" s="37">
        <v>7</v>
      </c>
      <c r="U69" s="37">
        <v>8</v>
      </c>
      <c r="V69" s="37">
        <v>8</v>
      </c>
      <c r="W69" s="37">
        <v>8</v>
      </c>
      <c r="X69" s="22">
        <f t="shared" si="1"/>
        <v>74</v>
      </c>
      <c r="Y69" s="35">
        <f>IF(S69="","",(X69-統計!$B$106)*10/SQRT(統計!$B$107)+50)</f>
        <v>62.460738171430222</v>
      </c>
      <c r="Z69" s="35"/>
    </row>
    <row r="70" spans="1:26" ht="12" customHeight="1" x14ac:dyDescent="0.4">
      <c r="A70" s="9" t="s">
        <v>819</v>
      </c>
      <c r="B70" s="9" t="s">
        <v>127</v>
      </c>
      <c r="C70" s="9" t="s">
        <v>127</v>
      </c>
      <c r="D70" s="9" t="s">
        <v>15</v>
      </c>
      <c r="E70" s="10"/>
      <c r="F70" s="10"/>
      <c r="G70" s="10"/>
      <c r="H70" s="10"/>
      <c r="I70" s="10"/>
      <c r="J70" s="10"/>
      <c r="K70" s="10"/>
      <c r="L70" s="10"/>
      <c r="M70" s="20"/>
      <c r="N70" s="20"/>
      <c r="O70" s="28"/>
      <c r="P70" s="10"/>
      <c r="Q70" s="10" t="s">
        <v>95</v>
      </c>
      <c r="R70" s="10" t="s">
        <v>3202</v>
      </c>
      <c r="S70" s="37">
        <v>8</v>
      </c>
      <c r="T70" s="37">
        <v>7</v>
      </c>
      <c r="U70" s="37">
        <v>7</v>
      </c>
      <c r="V70" s="37">
        <v>7</v>
      </c>
      <c r="W70" s="37">
        <v>8</v>
      </c>
      <c r="X70" s="22">
        <f t="shared" si="1"/>
        <v>74</v>
      </c>
      <c r="Y70" s="35">
        <f>IF(S70="","",(X70-統計!$B$106)*10/SQRT(統計!$B$107)+50)</f>
        <v>62.460738171430222</v>
      </c>
      <c r="Z70" s="35" t="str">
        <f>IF(X70="","",IF(((COUNTIF(視聴済作品!$X$2:$X$716,"&gt;="&amp;X70)+COUNTIF(視聴中作品!$X$29:$X$35,"&gt;="&amp;X70))/統計!$B$3)&lt;=0.05,"〇","-"))</f>
        <v>-</v>
      </c>
    </row>
    <row r="71" spans="1:26" ht="12" customHeight="1" x14ac:dyDescent="0.4">
      <c r="A71" s="9" t="s">
        <v>851</v>
      </c>
      <c r="B71" s="9" t="s">
        <v>149</v>
      </c>
      <c r="C71" s="9" t="s">
        <v>852</v>
      </c>
      <c r="D71" s="9" t="s">
        <v>247</v>
      </c>
      <c r="E71" s="10"/>
      <c r="F71" s="10"/>
      <c r="G71" s="10"/>
      <c r="H71" s="10"/>
      <c r="I71" s="10"/>
      <c r="J71" s="10"/>
      <c r="K71" s="10"/>
      <c r="L71" s="10"/>
      <c r="M71" s="20"/>
      <c r="N71" s="20"/>
      <c r="O71" s="28"/>
      <c r="P71" s="10"/>
      <c r="Q71" s="10" t="s">
        <v>94</v>
      </c>
      <c r="R71" s="10"/>
      <c r="S71" s="37">
        <v>9</v>
      </c>
      <c r="T71" s="37">
        <v>6</v>
      </c>
      <c r="U71" s="37">
        <v>8</v>
      </c>
      <c r="V71" s="37">
        <v>6</v>
      </c>
      <c r="W71" s="37">
        <v>8</v>
      </c>
      <c r="X71" s="22">
        <f t="shared" si="1"/>
        <v>74</v>
      </c>
      <c r="Y71" s="35">
        <f>IF(S71="","",(X71-統計!$B$106)*10/SQRT(統計!$B$107)+50)</f>
        <v>62.460738171430222</v>
      </c>
      <c r="Z71" s="35" t="str">
        <f>IF(X71="","",IF(((COUNTIF(視聴済作品!$X$2:$X$716,"&gt;="&amp;X71)+COUNTIF(視聴中作品!$X$29:$X$35,"&gt;="&amp;X71))/統計!$B$3)&lt;=0.05,"〇","-"))</f>
        <v>-</v>
      </c>
    </row>
    <row r="72" spans="1:26" ht="12" customHeight="1" x14ac:dyDescent="0.4">
      <c r="A72" s="9" t="s">
        <v>886</v>
      </c>
      <c r="B72" s="9" t="s">
        <v>279</v>
      </c>
      <c r="C72" s="9" t="s">
        <v>2709</v>
      </c>
      <c r="D72" s="9" t="s">
        <v>88</v>
      </c>
      <c r="E72" s="10" t="s">
        <v>19</v>
      </c>
      <c r="F72" s="10" t="s">
        <v>2296</v>
      </c>
      <c r="G72" s="10" t="s">
        <v>19</v>
      </c>
      <c r="H72" s="10" t="s">
        <v>2296</v>
      </c>
      <c r="I72" s="10" t="s">
        <v>2712</v>
      </c>
      <c r="J72" s="10" t="s">
        <v>2184</v>
      </c>
      <c r="K72" s="10" t="s">
        <v>1007</v>
      </c>
      <c r="L72" s="10" t="s">
        <v>1845</v>
      </c>
      <c r="M72" s="20">
        <v>43155</v>
      </c>
      <c r="N72" s="20" t="s">
        <v>2711</v>
      </c>
      <c r="O72" s="42" t="s">
        <v>2710</v>
      </c>
      <c r="P72" s="10" t="s">
        <v>19</v>
      </c>
      <c r="Q72" s="10" t="s">
        <v>3</v>
      </c>
      <c r="R72" s="10" t="s">
        <v>3202</v>
      </c>
      <c r="S72" s="37">
        <v>8</v>
      </c>
      <c r="T72" s="37">
        <v>7</v>
      </c>
      <c r="U72" s="37">
        <v>8</v>
      </c>
      <c r="V72" s="37">
        <v>7</v>
      </c>
      <c r="W72" s="37">
        <v>7</v>
      </c>
      <c r="X72" s="22">
        <f t="shared" si="1"/>
        <v>74</v>
      </c>
      <c r="Y72" s="35">
        <f>IF(S72="","",(X72-統計!$B$106)*10/SQRT(統計!$B$107)+50)</f>
        <v>62.460738171430222</v>
      </c>
      <c r="Z72" s="35" t="str">
        <f>IF(X72="","",IF(((COUNTIF(視聴済作品!$X$2:$X$716,"&gt;="&amp;X72)+COUNTIF(視聴中作品!$X$29:$X$35,"&gt;="&amp;X72))/統計!$B$3)&lt;=0.05,"〇","-"))</f>
        <v>-</v>
      </c>
    </row>
    <row r="73" spans="1:26" ht="12" customHeight="1" x14ac:dyDescent="0.4">
      <c r="A73" s="9" t="s">
        <v>894</v>
      </c>
      <c r="B73" s="9" t="s">
        <v>287</v>
      </c>
      <c r="C73" s="9" t="s">
        <v>357</v>
      </c>
      <c r="D73" s="9" t="s">
        <v>88</v>
      </c>
      <c r="E73" s="10"/>
      <c r="F73" s="10"/>
      <c r="G73" s="10"/>
      <c r="H73" s="10"/>
      <c r="I73" s="10"/>
      <c r="J73" s="10"/>
      <c r="K73" s="10"/>
      <c r="L73" s="10"/>
      <c r="M73" s="20"/>
      <c r="N73" s="20"/>
      <c r="O73" s="42"/>
      <c r="P73" s="10"/>
      <c r="Q73" s="10" t="s">
        <v>3</v>
      </c>
      <c r="R73" s="10"/>
      <c r="S73" s="37">
        <v>7</v>
      </c>
      <c r="T73" s="37">
        <v>8</v>
      </c>
      <c r="U73" s="37">
        <v>8</v>
      </c>
      <c r="V73" s="37">
        <v>7</v>
      </c>
      <c r="W73" s="37">
        <v>7</v>
      </c>
      <c r="X73" s="22">
        <f t="shared" si="1"/>
        <v>74</v>
      </c>
      <c r="Y73" s="35">
        <f>IF(S73="","",(X73-統計!$B$106)*10/SQRT(統計!$B$107)+50)</f>
        <v>62.460738171430222</v>
      </c>
      <c r="Z73" s="35" t="str">
        <f>IF(X73="","",IF(((COUNTIF(視聴済作品!$X$2:$X$716,"&gt;="&amp;X73)+COUNTIF(視聴中作品!$X$29:$X$35,"&gt;="&amp;X73))/統計!$B$3)&lt;=0.05,"〇","-"))</f>
        <v>-</v>
      </c>
    </row>
    <row r="74" spans="1:26" ht="12" customHeight="1" x14ac:dyDescent="0.4">
      <c r="A74" s="9" t="s">
        <v>894</v>
      </c>
      <c r="B74" s="9" t="s">
        <v>287</v>
      </c>
      <c r="C74" s="9" t="s">
        <v>287</v>
      </c>
      <c r="D74" s="9" t="s">
        <v>15</v>
      </c>
      <c r="E74" s="10"/>
      <c r="F74" s="10"/>
      <c r="G74" s="10"/>
      <c r="H74" s="10"/>
      <c r="I74" s="10"/>
      <c r="J74" s="10"/>
      <c r="K74" s="10"/>
      <c r="L74" s="10"/>
      <c r="M74" s="20"/>
      <c r="N74" s="20"/>
      <c r="O74" s="42"/>
      <c r="P74" s="10"/>
      <c r="Q74" s="10" t="s">
        <v>3</v>
      </c>
      <c r="R74" s="10"/>
      <c r="S74" s="37">
        <v>7</v>
      </c>
      <c r="T74" s="37">
        <v>8</v>
      </c>
      <c r="U74" s="37">
        <v>8</v>
      </c>
      <c r="V74" s="37">
        <v>7</v>
      </c>
      <c r="W74" s="37">
        <v>7</v>
      </c>
      <c r="X74" s="22">
        <f t="shared" si="1"/>
        <v>74</v>
      </c>
      <c r="Y74" s="35">
        <f>IF(S74="","",(X74-統計!$B$106)*10/SQRT(統計!$B$107)+50)</f>
        <v>62.460738171430222</v>
      </c>
      <c r="Z74" s="35" t="str">
        <f>IF(X74="","",IF(((COUNTIF(視聴済作品!$X$2:$X$716,"&gt;="&amp;X74)+COUNTIF(視聴中作品!$X$29:$X$35,"&gt;="&amp;X74))/統計!$B$3)&lt;=0.05,"〇","-"))</f>
        <v>-</v>
      </c>
    </row>
    <row r="75" spans="1:26" ht="12" customHeight="1" x14ac:dyDescent="0.4">
      <c r="A75" s="9" t="s">
        <v>894</v>
      </c>
      <c r="B75" s="9" t="s">
        <v>287</v>
      </c>
      <c r="C75" s="9" t="s">
        <v>356</v>
      </c>
      <c r="D75" s="9" t="s">
        <v>15</v>
      </c>
      <c r="E75" s="10"/>
      <c r="F75" s="10"/>
      <c r="G75" s="10"/>
      <c r="H75" s="10"/>
      <c r="I75" s="10"/>
      <c r="J75" s="10"/>
      <c r="K75" s="10"/>
      <c r="L75" s="10"/>
      <c r="M75" s="20"/>
      <c r="N75" s="20"/>
      <c r="O75" s="28"/>
      <c r="P75" s="10"/>
      <c r="Q75" s="10" t="s">
        <v>3</v>
      </c>
      <c r="R75" s="10"/>
      <c r="S75" s="37">
        <v>7</v>
      </c>
      <c r="T75" s="37">
        <v>8</v>
      </c>
      <c r="U75" s="37">
        <v>8</v>
      </c>
      <c r="V75" s="37">
        <v>7</v>
      </c>
      <c r="W75" s="37">
        <v>7</v>
      </c>
      <c r="X75" s="22">
        <f t="shared" si="1"/>
        <v>74</v>
      </c>
      <c r="Y75" s="35">
        <f>IF(S75="","",(X75-統計!$B$106)*10/SQRT(統計!$B$107)+50)</f>
        <v>62.460738171430222</v>
      </c>
      <c r="Z75" s="35" t="str">
        <f>IF(X75="","",IF(((COUNTIF(視聴済作品!$X$2:$X$716,"&gt;="&amp;X75)+COUNTIF(視聴中作品!$X$29:$X$35,"&gt;="&amp;X75))/統計!$B$3)&lt;=0.05,"〇","-"))</f>
        <v>-</v>
      </c>
    </row>
    <row r="76" spans="1:26" ht="12" customHeight="1" x14ac:dyDescent="0.4">
      <c r="A76" s="9" t="s">
        <v>937</v>
      </c>
      <c r="B76" s="9" t="s">
        <v>340</v>
      </c>
      <c r="C76" s="13" t="s">
        <v>378</v>
      </c>
      <c r="D76" s="9" t="s">
        <v>383</v>
      </c>
      <c r="E76" s="10" t="s">
        <v>1234</v>
      </c>
      <c r="F76" s="10" t="s">
        <v>1235</v>
      </c>
      <c r="G76" s="10" t="s">
        <v>1850</v>
      </c>
      <c r="H76" s="10" t="s">
        <v>1850</v>
      </c>
      <c r="I76" s="10" t="s">
        <v>1246</v>
      </c>
      <c r="J76" s="10" t="s">
        <v>1221</v>
      </c>
      <c r="K76" s="10" t="s">
        <v>1237</v>
      </c>
      <c r="L76" s="10" t="s">
        <v>1850</v>
      </c>
      <c r="M76" s="20">
        <v>41825</v>
      </c>
      <c r="N76" s="20" t="s">
        <v>1248</v>
      </c>
      <c r="O76" s="28" t="s">
        <v>1233</v>
      </c>
      <c r="P76" s="10" t="s">
        <v>1850</v>
      </c>
      <c r="Q76" s="10" t="s">
        <v>6</v>
      </c>
      <c r="R76" s="10"/>
      <c r="S76" s="37">
        <v>7</v>
      </c>
      <c r="T76" s="37">
        <v>7</v>
      </c>
      <c r="U76" s="37">
        <v>7</v>
      </c>
      <c r="V76" s="37">
        <v>7</v>
      </c>
      <c r="W76" s="37">
        <v>9</v>
      </c>
      <c r="X76" s="22">
        <f t="shared" si="1"/>
        <v>74</v>
      </c>
      <c r="Y76" s="35">
        <f>IF(S76="","",(X76-統計!$B$106)*10/SQRT(統計!$B$107)+50)</f>
        <v>62.460738171430222</v>
      </c>
      <c r="Z76" s="35" t="str">
        <f>IF(X76="","",IF(((COUNTIF(視聴済作品!$X$2:$X$716,"&gt;="&amp;X76)+COUNTIF(視聴中作品!$X$29:$X$35,"&gt;="&amp;X76))/統計!$B$3)&lt;=0.05,"〇","-"))</f>
        <v>-</v>
      </c>
    </row>
    <row r="77" spans="1:26" ht="12" customHeight="1" x14ac:dyDescent="0.4">
      <c r="A77" s="9" t="s">
        <v>937</v>
      </c>
      <c r="B77" s="9" t="s">
        <v>340</v>
      </c>
      <c r="C77" s="9" t="s">
        <v>341</v>
      </c>
      <c r="D77" s="9" t="s">
        <v>384</v>
      </c>
      <c r="E77" s="10" t="s">
        <v>1234</v>
      </c>
      <c r="F77" s="10" t="s">
        <v>1235</v>
      </c>
      <c r="G77" s="10" t="s">
        <v>1850</v>
      </c>
      <c r="H77" s="10" t="s">
        <v>1850</v>
      </c>
      <c r="I77" s="10" t="s">
        <v>1236</v>
      </c>
      <c r="J77" s="10" t="s">
        <v>1221</v>
      </c>
      <c r="K77" s="10" t="s">
        <v>1237</v>
      </c>
      <c r="L77" s="10" t="s">
        <v>1850</v>
      </c>
      <c r="M77" s="20">
        <v>41098</v>
      </c>
      <c r="N77" s="20" t="s">
        <v>1247</v>
      </c>
      <c r="O77" s="42" t="s">
        <v>1233</v>
      </c>
      <c r="P77" s="10" t="s">
        <v>1850</v>
      </c>
      <c r="Q77" s="10" t="s">
        <v>8</v>
      </c>
      <c r="R77" s="10"/>
      <c r="S77" s="37">
        <v>7</v>
      </c>
      <c r="T77" s="37">
        <v>7</v>
      </c>
      <c r="U77" s="37">
        <v>7</v>
      </c>
      <c r="V77" s="37">
        <v>7</v>
      </c>
      <c r="W77" s="37">
        <v>9</v>
      </c>
      <c r="X77" s="22">
        <f t="shared" si="1"/>
        <v>74</v>
      </c>
      <c r="Y77" s="35">
        <f>IF(S77="","",(X77-統計!$B$106)*10/SQRT(統計!$B$107)+50)</f>
        <v>62.460738171430222</v>
      </c>
      <c r="Z77" s="35" t="str">
        <f>IF(X77="","",IF(((COUNTIF(視聴済作品!$X$2:$X$716,"&gt;="&amp;X77)+COUNTIF(視聴中作品!$X$29:$X$35,"&gt;="&amp;X77))/統計!$B$3)&lt;=0.05,"〇","-"))</f>
        <v>-</v>
      </c>
    </row>
    <row r="78" spans="1:26" ht="12" customHeight="1" x14ac:dyDescent="0.4">
      <c r="A78" s="9" t="s">
        <v>937</v>
      </c>
      <c r="B78" s="9" t="s">
        <v>340</v>
      </c>
      <c r="C78" s="9" t="s">
        <v>382</v>
      </c>
      <c r="D78" s="9" t="s">
        <v>2651</v>
      </c>
      <c r="E78" s="10" t="s">
        <v>1234</v>
      </c>
      <c r="F78" s="10" t="s">
        <v>1243</v>
      </c>
      <c r="G78" s="10" t="s">
        <v>19</v>
      </c>
      <c r="H78" s="10" t="s">
        <v>1245</v>
      </c>
      <c r="I78" s="10" t="s">
        <v>1244</v>
      </c>
      <c r="J78" s="10" t="s">
        <v>1221</v>
      </c>
      <c r="K78" s="10" t="s">
        <v>1237</v>
      </c>
      <c r="L78" s="10" t="s">
        <v>19</v>
      </c>
      <c r="M78" s="20">
        <v>44499</v>
      </c>
      <c r="N78" s="20" t="s">
        <v>1250</v>
      </c>
      <c r="O78" s="28" t="s">
        <v>1233</v>
      </c>
      <c r="P78" s="10" t="s">
        <v>19</v>
      </c>
      <c r="Q78" s="10" t="s">
        <v>295</v>
      </c>
      <c r="R78" s="10"/>
      <c r="S78" s="37">
        <v>6</v>
      </c>
      <c r="T78" s="37">
        <v>7</v>
      </c>
      <c r="U78" s="37">
        <v>7</v>
      </c>
      <c r="V78" s="37">
        <v>8</v>
      </c>
      <c r="W78" s="37">
        <v>9</v>
      </c>
      <c r="X78" s="22">
        <f t="shared" si="1"/>
        <v>74</v>
      </c>
      <c r="Y78" s="35">
        <f>IF(S78="","",(X78-統計!$B$106)*10/SQRT(統計!$B$107)+50)</f>
        <v>62.460738171430222</v>
      </c>
      <c r="Z78" s="35" t="str">
        <f>IF(X78="","",IF(((COUNTIF(視聴済作品!$X$2:$X$716,"&gt;="&amp;X78)+COUNTIF(視聴中作品!$X$29:$X$35,"&gt;="&amp;X78))/統計!$B$3)&lt;=0.05,"〇","-"))</f>
        <v>-</v>
      </c>
    </row>
    <row r="79" spans="1:26" ht="12" customHeight="1" x14ac:dyDescent="0.4">
      <c r="A79" s="9" t="s">
        <v>945</v>
      </c>
      <c r="B79" s="9" t="s">
        <v>404</v>
      </c>
      <c r="C79" s="9" t="s">
        <v>404</v>
      </c>
      <c r="D79" s="9" t="s">
        <v>1</v>
      </c>
      <c r="E79" s="10"/>
      <c r="F79" s="10"/>
      <c r="G79" s="10"/>
      <c r="H79" s="10"/>
      <c r="I79" s="10"/>
      <c r="J79" s="10"/>
      <c r="K79" s="10"/>
      <c r="L79" s="10"/>
      <c r="M79" s="20"/>
      <c r="N79" s="20"/>
      <c r="O79" s="28"/>
      <c r="P79" s="10"/>
      <c r="Q79" s="10" t="s">
        <v>94</v>
      </c>
      <c r="R79" s="10"/>
      <c r="S79" s="37">
        <v>7</v>
      </c>
      <c r="T79" s="37">
        <v>8</v>
      </c>
      <c r="U79" s="37">
        <v>7</v>
      </c>
      <c r="V79" s="37">
        <v>7</v>
      </c>
      <c r="W79" s="37">
        <v>8</v>
      </c>
      <c r="X79" s="22">
        <f t="shared" si="1"/>
        <v>74</v>
      </c>
      <c r="Y79" s="35">
        <f>IF(S79="","",(X79-統計!$B$106)*10/SQRT(統計!$B$107)+50)</f>
        <v>62.460738171430222</v>
      </c>
      <c r="Z79" s="35" t="str">
        <f>IF(X79="","",IF(((COUNTIF(視聴済作品!$X$2:$X$716,"&gt;="&amp;X79)+COUNTIF(視聴中作品!$X$29:$X$35,"&gt;="&amp;X79))/統計!$B$3)&lt;=0.05,"〇","-"))</f>
        <v>-</v>
      </c>
    </row>
    <row r="80" spans="1:26" ht="12" customHeight="1" x14ac:dyDescent="0.4">
      <c r="A80" s="9" t="s">
        <v>956</v>
      </c>
      <c r="B80" s="9" t="s">
        <v>443</v>
      </c>
      <c r="C80" s="9" t="s">
        <v>444</v>
      </c>
      <c r="D80" s="9" t="s">
        <v>88</v>
      </c>
      <c r="E80" s="10"/>
      <c r="F80" s="10"/>
      <c r="G80" s="10"/>
      <c r="H80" s="10"/>
      <c r="I80" s="10"/>
      <c r="J80" s="10"/>
      <c r="K80" s="10"/>
      <c r="L80" s="10"/>
      <c r="M80" s="20"/>
      <c r="N80" s="20"/>
      <c r="O80" s="28"/>
      <c r="P80" s="10"/>
      <c r="Q80" s="10" t="s">
        <v>6</v>
      </c>
      <c r="R80" s="10"/>
      <c r="S80" s="37">
        <v>7</v>
      </c>
      <c r="T80" s="37">
        <v>8</v>
      </c>
      <c r="U80" s="37">
        <v>6</v>
      </c>
      <c r="V80" s="37">
        <v>9</v>
      </c>
      <c r="W80" s="37">
        <v>7</v>
      </c>
      <c r="X80" s="22">
        <f t="shared" si="1"/>
        <v>74</v>
      </c>
      <c r="Y80" s="35">
        <f>IF(S80="","",(X80-統計!$B$106)*10/SQRT(統計!$B$107)+50)</f>
        <v>62.460738171430222</v>
      </c>
      <c r="Z80" s="35" t="str">
        <f>IF(X80="","",IF(((COUNTIF(視聴済作品!$X$2:$X$716,"&gt;="&amp;X80)+COUNTIF(視聴中作品!$X$29:$X$35,"&gt;="&amp;X80))/統計!$B$3)&lt;=0.05,"〇","-"))</f>
        <v>-</v>
      </c>
    </row>
    <row r="81" spans="1:26" ht="12" customHeight="1" x14ac:dyDescent="0.4">
      <c r="A81" s="9" t="s">
        <v>956</v>
      </c>
      <c r="B81" s="9" t="s">
        <v>443</v>
      </c>
      <c r="C81" s="9" t="s">
        <v>443</v>
      </c>
      <c r="D81" s="9" t="s">
        <v>15</v>
      </c>
      <c r="E81" s="10"/>
      <c r="F81" s="10"/>
      <c r="G81" s="10"/>
      <c r="H81" s="10"/>
      <c r="I81" s="10"/>
      <c r="J81" s="10"/>
      <c r="K81" s="10"/>
      <c r="L81" s="10"/>
      <c r="M81" s="20"/>
      <c r="N81" s="20"/>
      <c r="O81" s="28"/>
      <c r="P81" s="10"/>
      <c r="Q81" s="10" t="s">
        <v>95</v>
      </c>
      <c r="R81" s="10"/>
      <c r="S81" s="37">
        <v>7</v>
      </c>
      <c r="T81" s="37">
        <v>8</v>
      </c>
      <c r="U81" s="37">
        <v>6</v>
      </c>
      <c r="V81" s="37">
        <v>9</v>
      </c>
      <c r="W81" s="37">
        <v>7</v>
      </c>
      <c r="X81" s="22">
        <f t="shared" si="1"/>
        <v>74</v>
      </c>
      <c r="Y81" s="35">
        <f>IF(S81="","",(X81-統計!$B$106)*10/SQRT(統計!$B$107)+50)</f>
        <v>62.460738171430222</v>
      </c>
      <c r="Z81" s="35" t="str">
        <f>IF(X81="","",IF(((COUNTIF(視聴済作品!$X$2:$X$716,"&gt;="&amp;X81)+COUNTIF(視聴中作品!$X$29:$X$35,"&gt;="&amp;X81))/統計!$B$3)&lt;=0.05,"〇","-"))</f>
        <v>-</v>
      </c>
    </row>
    <row r="82" spans="1:26" ht="12" customHeight="1" x14ac:dyDescent="0.4">
      <c r="A82" s="9" t="s">
        <v>956</v>
      </c>
      <c r="B82" s="9" t="s">
        <v>443</v>
      </c>
      <c r="C82" s="9" t="s">
        <v>442</v>
      </c>
      <c r="D82" s="9" t="s">
        <v>48</v>
      </c>
      <c r="E82" s="10"/>
      <c r="F82" s="10"/>
      <c r="G82" s="10"/>
      <c r="H82" s="10"/>
      <c r="I82" s="10"/>
      <c r="J82" s="10"/>
      <c r="K82" s="10"/>
      <c r="L82" s="10"/>
      <c r="M82" s="20"/>
      <c r="N82" s="20"/>
      <c r="O82" s="28"/>
      <c r="P82" s="10"/>
      <c r="Q82" s="10" t="s">
        <v>6</v>
      </c>
      <c r="R82" s="10"/>
      <c r="S82" s="37">
        <v>7</v>
      </c>
      <c r="T82" s="37">
        <v>8</v>
      </c>
      <c r="U82" s="37">
        <v>6</v>
      </c>
      <c r="V82" s="37">
        <v>9</v>
      </c>
      <c r="W82" s="37">
        <v>7</v>
      </c>
      <c r="X82" s="22">
        <f t="shared" si="1"/>
        <v>74</v>
      </c>
      <c r="Y82" s="35">
        <f>IF(S82="","",(X82-統計!$B$106)*10/SQRT(統計!$B$107)+50)</f>
        <v>62.460738171430222</v>
      </c>
      <c r="Z82" s="35" t="str">
        <f>IF(X82="","",IF(((COUNTIF(視聴済作品!$X$2:$X$716,"&gt;="&amp;X82)+COUNTIF(視聴中作品!$X$29:$X$35,"&gt;="&amp;X82))/統計!$B$3)&lt;=0.05,"〇","-"))</f>
        <v>-</v>
      </c>
    </row>
    <row r="83" spans="1:26" ht="12" customHeight="1" x14ac:dyDescent="0.4">
      <c r="A83" s="9" t="s">
        <v>1105</v>
      </c>
      <c r="B83" s="9" t="s">
        <v>474</v>
      </c>
      <c r="C83" s="9" t="s">
        <v>559</v>
      </c>
      <c r="D83" s="9" t="s">
        <v>88</v>
      </c>
      <c r="E83" s="10"/>
      <c r="F83" s="10"/>
      <c r="G83" s="10"/>
      <c r="H83" s="10"/>
      <c r="I83" s="10"/>
      <c r="J83" s="10"/>
      <c r="K83" s="10"/>
      <c r="L83" s="10"/>
      <c r="M83" s="20"/>
      <c r="N83" s="20"/>
      <c r="O83" s="28"/>
      <c r="P83" s="10"/>
      <c r="Q83" s="10" t="s">
        <v>6</v>
      </c>
      <c r="R83" s="10"/>
      <c r="S83" s="37">
        <v>8</v>
      </c>
      <c r="T83" s="37">
        <v>8</v>
      </c>
      <c r="U83" s="37">
        <v>8</v>
      </c>
      <c r="V83" s="37">
        <v>6</v>
      </c>
      <c r="W83" s="37">
        <v>7</v>
      </c>
      <c r="X83" s="22">
        <f t="shared" si="1"/>
        <v>74</v>
      </c>
      <c r="Y83" s="35">
        <f>IF(S83="","",(X83-統計!$B$106)*10/SQRT(統計!$B$107)+50)</f>
        <v>62.460738171430222</v>
      </c>
      <c r="Z83" s="35" t="str">
        <f>IF(X83="","",IF(((COUNTIF(視聴済作品!$X$2:$X$716,"&gt;="&amp;X83)+COUNTIF(視聴中作品!$X$29:$X$35,"&gt;="&amp;X83))/統計!$B$3)&lt;=0.05,"〇","-"))</f>
        <v>-</v>
      </c>
    </row>
    <row r="84" spans="1:26" ht="12" customHeight="1" x14ac:dyDescent="0.4">
      <c r="A84" s="9" t="s">
        <v>1121</v>
      </c>
      <c r="B84" s="9" t="s">
        <v>529</v>
      </c>
      <c r="C84" s="9" t="s">
        <v>568</v>
      </c>
      <c r="D84" s="9" t="s">
        <v>108</v>
      </c>
      <c r="E84" s="10"/>
      <c r="F84" s="10"/>
      <c r="G84" s="10"/>
      <c r="H84" s="10"/>
      <c r="I84" s="10"/>
      <c r="J84" s="10"/>
      <c r="K84" s="10"/>
      <c r="L84" s="10"/>
      <c r="M84" s="20"/>
      <c r="N84" s="20"/>
      <c r="O84" s="28"/>
      <c r="P84" s="10"/>
      <c r="Q84" s="10" t="s">
        <v>6</v>
      </c>
      <c r="R84" s="10"/>
      <c r="S84" s="37">
        <v>8</v>
      </c>
      <c r="T84" s="37">
        <v>8</v>
      </c>
      <c r="U84" s="37">
        <v>8</v>
      </c>
      <c r="V84" s="37">
        <v>5</v>
      </c>
      <c r="W84" s="37">
        <v>8</v>
      </c>
      <c r="X84" s="22">
        <f t="shared" si="1"/>
        <v>74</v>
      </c>
      <c r="Y84" s="35">
        <f>IF(S84="","",(X84-統計!$B$106)*10/SQRT(統計!$B$107)+50)</f>
        <v>62.460738171430222</v>
      </c>
      <c r="Z84" s="35" t="str">
        <f>IF(X84="","",IF(((COUNTIF(視聴済作品!$X$2:$X$716,"&gt;="&amp;X84)+COUNTIF(視聴中作品!$X$29:$X$35,"&gt;="&amp;X84))/統計!$B$3)&lt;=0.05,"〇","-"))</f>
        <v>-</v>
      </c>
    </row>
    <row r="85" spans="1:26" ht="12" customHeight="1" x14ac:dyDescent="0.4">
      <c r="A85" s="9" t="s">
        <v>1121</v>
      </c>
      <c r="B85" s="9" t="s">
        <v>529</v>
      </c>
      <c r="C85" s="9" t="s">
        <v>484</v>
      </c>
      <c r="D85" s="9" t="s">
        <v>438</v>
      </c>
      <c r="E85" s="10"/>
      <c r="F85" s="10"/>
      <c r="G85" s="10"/>
      <c r="H85" s="10"/>
      <c r="I85" s="10"/>
      <c r="J85" s="10"/>
      <c r="K85" s="10"/>
      <c r="L85" s="10"/>
      <c r="M85" s="20"/>
      <c r="N85" s="20"/>
      <c r="O85" s="28"/>
      <c r="P85" s="10"/>
      <c r="Q85" s="10" t="s">
        <v>95</v>
      </c>
      <c r="R85" s="10"/>
      <c r="S85" s="37">
        <v>8</v>
      </c>
      <c r="T85" s="37">
        <v>8</v>
      </c>
      <c r="U85" s="37">
        <v>8</v>
      </c>
      <c r="V85" s="37">
        <v>5</v>
      </c>
      <c r="W85" s="37">
        <v>8</v>
      </c>
      <c r="X85" s="22">
        <f t="shared" si="1"/>
        <v>74</v>
      </c>
      <c r="Y85" s="35">
        <f>IF(S85="","",(X85-統計!$B$106)*10/SQRT(統計!$B$107)+50)</f>
        <v>62.460738171430222</v>
      </c>
      <c r="Z85" s="35" t="str">
        <f>IF(X85="","",IF(((COUNTIF(視聴済作品!$X$2:$X$716,"&gt;="&amp;X85)+COUNTIF(視聴中作品!$X$29:$X$35,"&gt;="&amp;X85))/統計!$B$3)&lt;=0.05,"〇","-"))</f>
        <v>-</v>
      </c>
    </row>
    <row r="86" spans="1:26" ht="12" customHeight="1" x14ac:dyDescent="0.4">
      <c r="A86" s="9" t="s">
        <v>1142</v>
      </c>
      <c r="B86" s="9" t="s">
        <v>545</v>
      </c>
      <c r="C86" s="9" t="s">
        <v>545</v>
      </c>
      <c r="D86" s="9" t="s">
        <v>88</v>
      </c>
      <c r="E86" s="10"/>
      <c r="F86" s="10"/>
      <c r="G86" s="10"/>
      <c r="H86" s="10"/>
      <c r="I86" s="10"/>
      <c r="J86" s="10"/>
      <c r="K86" s="10"/>
      <c r="L86" s="10"/>
      <c r="M86" s="20"/>
      <c r="N86" s="20"/>
      <c r="O86" s="28"/>
      <c r="P86" s="10"/>
      <c r="Q86" s="10" t="s">
        <v>94</v>
      </c>
      <c r="R86" s="10"/>
      <c r="S86" s="37">
        <v>7</v>
      </c>
      <c r="T86" s="37">
        <v>7</v>
      </c>
      <c r="U86" s="37">
        <v>8</v>
      </c>
      <c r="V86" s="37">
        <v>8</v>
      </c>
      <c r="W86" s="37">
        <v>7</v>
      </c>
      <c r="X86" s="22">
        <f t="shared" si="1"/>
        <v>74</v>
      </c>
      <c r="Y86" s="35">
        <f>IF(S86="","",(X86-統計!$B$106)*10/SQRT(統計!$B$107)+50)</f>
        <v>62.460738171430222</v>
      </c>
      <c r="Z86" s="35" t="str">
        <f>IF(X86="","",IF(((COUNTIF(視聴済作品!$X$2:$X$716,"&gt;="&amp;X86)+COUNTIF(視聴中作品!$X$29:$X$35,"&gt;="&amp;X86))/統計!$B$3)&lt;=0.05,"〇","-"))</f>
        <v>-</v>
      </c>
    </row>
    <row r="87" spans="1:26" ht="12" customHeight="1" x14ac:dyDescent="0.4">
      <c r="A87" s="9" t="s">
        <v>1152</v>
      </c>
      <c r="B87" s="9" t="s">
        <v>509</v>
      </c>
      <c r="C87" s="9" t="s">
        <v>509</v>
      </c>
      <c r="D87" s="9" t="s">
        <v>15</v>
      </c>
      <c r="E87" s="10" t="s">
        <v>1286</v>
      </c>
      <c r="F87" s="10" t="s">
        <v>1287</v>
      </c>
      <c r="G87" s="10" t="s">
        <v>1288</v>
      </c>
      <c r="H87" s="10" t="s">
        <v>1289</v>
      </c>
      <c r="I87" s="10" t="s">
        <v>1290</v>
      </c>
      <c r="J87" s="10" t="s">
        <v>1229</v>
      </c>
      <c r="K87" s="10" t="s">
        <v>1291</v>
      </c>
      <c r="L87" s="10" t="s">
        <v>1850</v>
      </c>
      <c r="M87" s="20">
        <v>42377</v>
      </c>
      <c r="N87" s="20" t="s">
        <v>1293</v>
      </c>
      <c r="O87" s="42" t="s">
        <v>1292</v>
      </c>
      <c r="P87" s="10" t="s">
        <v>1850</v>
      </c>
      <c r="Q87" s="10" t="s">
        <v>95</v>
      </c>
      <c r="R87" s="10"/>
      <c r="S87" s="37">
        <v>8</v>
      </c>
      <c r="T87" s="37">
        <v>7</v>
      </c>
      <c r="U87" s="37">
        <v>7</v>
      </c>
      <c r="V87" s="37">
        <v>7</v>
      </c>
      <c r="W87" s="37">
        <v>8</v>
      </c>
      <c r="X87" s="22">
        <f t="shared" si="1"/>
        <v>74</v>
      </c>
      <c r="Y87" s="35">
        <f>IF(S87="","",(X87-統計!$B$106)*10/SQRT(統計!$B$107)+50)</f>
        <v>62.460738171430222</v>
      </c>
      <c r="Z87" s="35" t="str">
        <f>IF(X87="","",IF(((COUNTIF(視聴済作品!$X$2:$X$716,"&gt;="&amp;X87)+COUNTIF(視聴中作品!$X$29:$X$35,"&gt;="&amp;X87))/統計!$B$3)&lt;=0.05,"〇","-"))</f>
        <v>-</v>
      </c>
    </row>
    <row r="88" spans="1:26" ht="12" customHeight="1" x14ac:dyDescent="0.4">
      <c r="A88" s="9" t="s">
        <v>2389</v>
      </c>
      <c r="B88" s="9" t="s">
        <v>2388</v>
      </c>
      <c r="C88" s="9" t="s">
        <v>2388</v>
      </c>
      <c r="D88" s="9" t="s">
        <v>1</v>
      </c>
      <c r="E88" s="10" t="s">
        <v>2439</v>
      </c>
      <c r="F88" s="10" t="s">
        <v>2440</v>
      </c>
      <c r="G88" s="10" t="s">
        <v>2441</v>
      </c>
      <c r="H88" s="10" t="s">
        <v>2441</v>
      </c>
      <c r="I88" s="10" t="s">
        <v>2442</v>
      </c>
      <c r="J88" s="10" t="s">
        <v>2443</v>
      </c>
      <c r="K88" s="10" t="s">
        <v>1524</v>
      </c>
      <c r="L88" s="10" t="s">
        <v>2649</v>
      </c>
      <c r="M88" s="20">
        <v>44843</v>
      </c>
      <c r="N88" s="20" t="s">
        <v>2444</v>
      </c>
      <c r="O88" s="39" t="s">
        <v>2390</v>
      </c>
      <c r="P88" s="10" t="s">
        <v>19</v>
      </c>
      <c r="Q88" s="10" t="s">
        <v>3246</v>
      </c>
      <c r="R88" s="10" t="s">
        <v>3008</v>
      </c>
      <c r="S88" s="37">
        <v>7</v>
      </c>
      <c r="T88" s="37">
        <v>7</v>
      </c>
      <c r="U88" s="37">
        <v>6</v>
      </c>
      <c r="V88" s="37">
        <v>8</v>
      </c>
      <c r="W88" s="37">
        <v>9</v>
      </c>
      <c r="X88" s="22">
        <f t="shared" si="1"/>
        <v>74</v>
      </c>
      <c r="Y88" s="35">
        <f>IF(S88="","",(X88-統計!$B$106)*10/SQRT(統計!$B$107)+50)</f>
        <v>62.460738171430222</v>
      </c>
      <c r="Z88" s="35"/>
    </row>
    <row r="89" spans="1:26" ht="12" customHeight="1" x14ac:dyDescent="0.4">
      <c r="A89" s="9" t="s">
        <v>3266</v>
      </c>
      <c r="B89" s="9" t="s">
        <v>3265</v>
      </c>
      <c r="C89" s="9" t="s">
        <v>3265</v>
      </c>
      <c r="D89" s="9" t="s">
        <v>48</v>
      </c>
      <c r="E89" s="10" t="s">
        <v>3267</v>
      </c>
      <c r="F89" s="10" t="s">
        <v>3099</v>
      </c>
      <c r="G89" s="10" t="s">
        <v>3268</v>
      </c>
      <c r="H89" s="10" t="s">
        <v>3269</v>
      </c>
      <c r="I89" s="10" t="s">
        <v>3270</v>
      </c>
      <c r="J89" s="10" t="s">
        <v>3271</v>
      </c>
      <c r="K89" s="10" t="s">
        <v>2437</v>
      </c>
      <c r="L89" s="10" t="s">
        <v>2343</v>
      </c>
      <c r="M89" s="19">
        <v>43925</v>
      </c>
      <c r="N89" s="20" t="s">
        <v>3273</v>
      </c>
      <c r="O89" s="31" t="s">
        <v>3272</v>
      </c>
      <c r="P89" s="10" t="s">
        <v>19</v>
      </c>
      <c r="Q89" s="10" t="s">
        <v>3246</v>
      </c>
      <c r="R89" s="10" t="s">
        <v>3008</v>
      </c>
      <c r="S89" s="37">
        <v>7</v>
      </c>
      <c r="T89" s="37">
        <v>7</v>
      </c>
      <c r="U89" s="37">
        <v>7</v>
      </c>
      <c r="V89" s="37">
        <v>8</v>
      </c>
      <c r="W89" s="37">
        <v>8</v>
      </c>
      <c r="X89" s="22">
        <f t="shared" si="1"/>
        <v>74</v>
      </c>
      <c r="Y89" s="35">
        <f>IF(S89="","",(X89-統計!$B$106)*10/SQRT(統計!$B$107)+50)</f>
        <v>62.460738171430222</v>
      </c>
      <c r="Z89" s="35"/>
    </row>
    <row r="90" spans="1:26" ht="12" customHeight="1" x14ac:dyDescent="0.4">
      <c r="A90" s="9" t="s">
        <v>1200</v>
      </c>
      <c r="B90" s="9" t="s">
        <v>666</v>
      </c>
      <c r="C90" s="9" t="s">
        <v>666</v>
      </c>
      <c r="D90" s="9" t="s">
        <v>499</v>
      </c>
      <c r="E90" s="10"/>
      <c r="F90" s="10"/>
      <c r="G90" s="10"/>
      <c r="H90" s="10"/>
      <c r="I90" s="10"/>
      <c r="J90" s="10"/>
      <c r="K90" s="10"/>
      <c r="L90" s="10"/>
      <c r="M90" s="20"/>
      <c r="N90" s="20"/>
      <c r="O90" s="28"/>
      <c r="P90" s="10"/>
      <c r="Q90" s="10" t="s">
        <v>6</v>
      </c>
      <c r="R90" s="10"/>
      <c r="S90" s="37">
        <v>7</v>
      </c>
      <c r="T90" s="37">
        <v>8</v>
      </c>
      <c r="U90" s="37">
        <v>7</v>
      </c>
      <c r="V90" s="37">
        <v>7</v>
      </c>
      <c r="W90" s="37">
        <v>8</v>
      </c>
      <c r="X90" s="22">
        <f t="shared" si="1"/>
        <v>74</v>
      </c>
      <c r="Y90" s="35">
        <f>IF(S90="","",(X90-統計!$B$106)*10/SQRT(統計!$B$107)+50)</f>
        <v>62.460738171430222</v>
      </c>
      <c r="Z90" s="35" t="str">
        <f>IF(X90="","",IF(((COUNTIF(視聴済作品!$X$2:$X$716,"&gt;="&amp;X90)+COUNTIF(視聴中作品!$X$29:$X$35,"&gt;="&amp;X90))/統計!$B$3)&lt;=0.05,"〇","-"))</f>
        <v>-</v>
      </c>
    </row>
    <row r="91" spans="1:26" ht="12" customHeight="1" x14ac:dyDescent="0.4">
      <c r="A91" s="9" t="s">
        <v>1200</v>
      </c>
      <c r="B91" s="9" t="s">
        <v>666</v>
      </c>
      <c r="C91" s="9" t="s">
        <v>702</v>
      </c>
      <c r="D91" s="9" t="s">
        <v>92</v>
      </c>
      <c r="E91" s="10"/>
      <c r="F91" s="10"/>
      <c r="G91" s="10"/>
      <c r="H91" s="10"/>
      <c r="I91" s="10"/>
      <c r="J91" s="10"/>
      <c r="K91" s="10"/>
      <c r="L91" s="10"/>
      <c r="M91" s="20"/>
      <c r="N91" s="20"/>
      <c r="O91" s="28"/>
      <c r="P91" s="10"/>
      <c r="Q91" s="10" t="s">
        <v>6</v>
      </c>
      <c r="R91" s="10"/>
      <c r="S91" s="37">
        <v>7</v>
      </c>
      <c r="T91" s="37">
        <v>8</v>
      </c>
      <c r="U91" s="37">
        <v>7</v>
      </c>
      <c r="V91" s="37">
        <v>7</v>
      </c>
      <c r="W91" s="37">
        <v>8</v>
      </c>
      <c r="X91" s="22">
        <f t="shared" si="1"/>
        <v>74</v>
      </c>
      <c r="Y91" s="35">
        <f>IF(S91="","",(X91-統計!$B$106)*10/SQRT(統計!$B$107)+50)</f>
        <v>62.460738171430222</v>
      </c>
      <c r="Z91" s="35" t="str">
        <f>IF(X91="","",IF(((COUNTIF(視聴済作品!$X$2:$X$716,"&gt;="&amp;X91)+COUNTIF(視聴中作品!$X$29:$X$35,"&gt;="&amp;X91))/統計!$B$3)&lt;=0.05,"〇","-"))</f>
        <v>-</v>
      </c>
    </row>
    <row r="92" spans="1:26" ht="12" customHeight="1" x14ac:dyDescent="0.4">
      <c r="A92" s="9" t="s">
        <v>2812</v>
      </c>
      <c r="B92" s="9" t="s">
        <v>2813</v>
      </c>
      <c r="C92" s="9" t="s">
        <v>2823</v>
      </c>
      <c r="D92" s="9" t="s">
        <v>2</v>
      </c>
      <c r="E92" s="10" t="s">
        <v>2814</v>
      </c>
      <c r="F92" s="10" t="s">
        <v>2815</v>
      </c>
      <c r="G92" s="10" t="s">
        <v>2816</v>
      </c>
      <c r="H92" s="10" t="s">
        <v>2817</v>
      </c>
      <c r="I92" s="10" t="s">
        <v>2818</v>
      </c>
      <c r="J92" s="10" t="s">
        <v>2819</v>
      </c>
      <c r="K92" s="10" t="s">
        <v>2820</v>
      </c>
      <c r="L92" s="10" t="s">
        <v>1858</v>
      </c>
      <c r="M92" s="20">
        <v>44861</v>
      </c>
      <c r="N92" s="20" t="s">
        <v>2821</v>
      </c>
      <c r="O92" s="28" t="s">
        <v>2822</v>
      </c>
      <c r="P92" s="10" t="s">
        <v>184</v>
      </c>
      <c r="Q92" s="10" t="s">
        <v>2861</v>
      </c>
      <c r="R92" s="10"/>
      <c r="S92" s="37">
        <v>8</v>
      </c>
      <c r="T92" s="37">
        <v>8</v>
      </c>
      <c r="U92" s="37">
        <v>8</v>
      </c>
      <c r="V92" s="37">
        <v>7</v>
      </c>
      <c r="W92" s="37">
        <v>6</v>
      </c>
      <c r="X92" s="22">
        <f t="shared" si="1"/>
        <v>74</v>
      </c>
      <c r="Y92" s="35">
        <f>IF(S92="","",(X92-統計!$B$106)*10/SQRT(統計!$B$107)+50)</f>
        <v>62.460738171430222</v>
      </c>
      <c r="Z92" s="35" t="str">
        <f>IF(X92="","",IF(((COUNTIF(視聴済作品!$X$2:$X$716,"&gt;="&amp;X92)+COUNTIF(視聴中作品!$X$29:$X$35,"&gt;="&amp;X92))/統計!$B$3)&lt;=0.05,"〇","-"))</f>
        <v>-</v>
      </c>
    </row>
    <row r="93" spans="1:26" ht="12" customHeight="1" x14ac:dyDescent="0.4">
      <c r="A93" s="9" t="s">
        <v>2684</v>
      </c>
      <c r="B93" s="9" t="s">
        <v>2683</v>
      </c>
      <c r="C93" s="9" t="s">
        <v>2683</v>
      </c>
      <c r="D93" s="9" t="s">
        <v>88</v>
      </c>
      <c r="E93" s="10" t="s">
        <v>19</v>
      </c>
      <c r="F93" s="10" t="s">
        <v>2685</v>
      </c>
      <c r="G93" s="10" t="s">
        <v>19</v>
      </c>
      <c r="H93" s="10" t="s">
        <v>2686</v>
      </c>
      <c r="I93" s="10" t="s">
        <v>2688</v>
      </c>
      <c r="J93" s="10" t="s">
        <v>2689</v>
      </c>
      <c r="K93" s="10" t="s">
        <v>1649</v>
      </c>
      <c r="L93" s="10" t="s">
        <v>2698</v>
      </c>
      <c r="M93" s="19">
        <v>44820</v>
      </c>
      <c r="N93" s="20" t="s">
        <v>2690</v>
      </c>
      <c r="O93" s="42" t="s">
        <v>2687</v>
      </c>
      <c r="P93" s="10" t="s">
        <v>2699</v>
      </c>
      <c r="Q93" s="10" t="s">
        <v>3</v>
      </c>
      <c r="R93" s="10"/>
      <c r="S93" s="37">
        <v>7</v>
      </c>
      <c r="T93" s="37">
        <v>8</v>
      </c>
      <c r="U93" s="37">
        <v>7</v>
      </c>
      <c r="V93" s="37">
        <v>8</v>
      </c>
      <c r="W93" s="37">
        <v>6</v>
      </c>
      <c r="X93" s="22">
        <f t="shared" si="1"/>
        <v>72</v>
      </c>
      <c r="Y93" s="35">
        <f>IF(S93="","",(X93-統計!$B$106)*10/SQRT(統計!$B$107)+50)</f>
        <v>61.237764959403265</v>
      </c>
      <c r="Z93" s="35" t="str">
        <f>IF(X93="","",IF(((COUNTIF(視聴済作品!$X$2:$X$716,"&gt;="&amp;X93)+COUNTIF(視聴中作品!$X$29:$X$35,"&gt;="&amp;X93))/統計!$B$3)&lt;=0.05,"〇","-"))</f>
        <v>-</v>
      </c>
    </row>
    <row r="94" spans="1:26" ht="12" customHeight="1" x14ac:dyDescent="0.4">
      <c r="A94" s="9" t="s">
        <v>773</v>
      </c>
      <c r="B94" s="9" t="s">
        <v>37</v>
      </c>
      <c r="C94" s="9" t="s">
        <v>1910</v>
      </c>
      <c r="D94" s="9" t="s">
        <v>88</v>
      </c>
      <c r="E94" s="10" t="s">
        <v>1913</v>
      </c>
      <c r="F94" s="10" t="s">
        <v>1914</v>
      </c>
      <c r="G94" s="10" t="s">
        <v>1907</v>
      </c>
      <c r="H94" s="10" t="s">
        <v>1915</v>
      </c>
      <c r="I94" s="10" t="s">
        <v>1917</v>
      </c>
      <c r="J94" s="10" t="s">
        <v>1916</v>
      </c>
      <c r="K94" s="10" t="s">
        <v>1905</v>
      </c>
      <c r="L94" s="10" t="s">
        <v>1909</v>
      </c>
      <c r="M94" s="20">
        <v>42965</v>
      </c>
      <c r="N94" s="20" t="s">
        <v>1911</v>
      </c>
      <c r="O94" s="28" t="s">
        <v>1912</v>
      </c>
      <c r="P94" s="10" t="s">
        <v>1918</v>
      </c>
      <c r="Q94" s="10" t="s">
        <v>6</v>
      </c>
      <c r="R94" s="10"/>
      <c r="S94" s="37">
        <v>8</v>
      </c>
      <c r="T94" s="37">
        <v>6</v>
      </c>
      <c r="U94" s="37">
        <v>6</v>
      </c>
      <c r="V94" s="37">
        <v>9</v>
      </c>
      <c r="W94" s="37">
        <v>7</v>
      </c>
      <c r="X94" s="22">
        <f t="shared" si="1"/>
        <v>72</v>
      </c>
      <c r="Y94" s="35">
        <f>IF(S94="","",(X94-統計!$B$106)*10/SQRT(統計!$B$107)+50)</f>
        <v>61.237764959403265</v>
      </c>
      <c r="Z94" s="35" t="str">
        <f>IF(X94="","",IF(((COUNTIF(視聴済作品!$X$2:$X$716,"&gt;="&amp;X94)+COUNTIF(視聴中作品!$X$29:$X$35,"&gt;="&amp;X94))/統計!$B$3)&lt;=0.05,"〇","-"))</f>
        <v>-</v>
      </c>
    </row>
    <row r="95" spans="1:26" ht="12" customHeight="1" x14ac:dyDescent="0.4">
      <c r="A95" s="9" t="s">
        <v>780</v>
      </c>
      <c r="B95" s="9" t="s">
        <v>49</v>
      </c>
      <c r="C95" s="9" t="s">
        <v>49</v>
      </c>
      <c r="D95" s="9" t="s">
        <v>88</v>
      </c>
      <c r="E95" s="10"/>
      <c r="F95" s="10"/>
      <c r="G95" s="10"/>
      <c r="H95" s="10"/>
      <c r="I95" s="10"/>
      <c r="J95" s="10"/>
      <c r="K95" s="10"/>
      <c r="L95" s="10"/>
      <c r="M95" s="20"/>
      <c r="N95" s="20"/>
      <c r="O95" s="28"/>
      <c r="P95" s="10"/>
      <c r="Q95" s="10" t="s">
        <v>3</v>
      </c>
      <c r="R95" s="10"/>
      <c r="S95" s="37">
        <v>8</v>
      </c>
      <c r="T95" s="37">
        <v>7</v>
      </c>
      <c r="U95" s="37">
        <v>7</v>
      </c>
      <c r="V95" s="37">
        <v>8</v>
      </c>
      <c r="W95" s="37">
        <v>6</v>
      </c>
      <c r="X95" s="22">
        <f t="shared" si="1"/>
        <v>72</v>
      </c>
      <c r="Y95" s="35">
        <f>IF(S95="","",(X95-統計!$B$106)*10/SQRT(統計!$B$107)+50)</f>
        <v>61.237764959403265</v>
      </c>
      <c r="Z95" s="35" t="str">
        <f>IF(X95="","",IF(((COUNTIF(視聴済作品!$X$2:$X$716,"&gt;="&amp;X95)+COUNTIF(視聴中作品!$X$29:$X$35,"&gt;="&amp;X95))/統計!$B$3)&lt;=0.05,"〇","-"))</f>
        <v>-</v>
      </c>
    </row>
    <row r="96" spans="1:26" ht="12" customHeight="1" x14ac:dyDescent="0.4">
      <c r="A96" s="9" t="s">
        <v>828</v>
      </c>
      <c r="B96" s="9" t="s">
        <v>218</v>
      </c>
      <c r="C96" s="9" t="s">
        <v>220</v>
      </c>
      <c r="D96" s="9" t="s">
        <v>221</v>
      </c>
      <c r="E96" s="10" t="s">
        <v>1266</v>
      </c>
      <c r="F96" s="10" t="s">
        <v>1267</v>
      </c>
      <c r="G96" s="10" t="s">
        <v>1269</v>
      </c>
      <c r="H96" s="10" t="s">
        <v>1269</v>
      </c>
      <c r="I96" s="10" t="s">
        <v>1270</v>
      </c>
      <c r="J96" s="10" t="s">
        <v>1271</v>
      </c>
      <c r="K96" s="10" t="s">
        <v>1269</v>
      </c>
      <c r="L96" s="10" t="s">
        <v>1850</v>
      </c>
      <c r="M96" s="20" t="s">
        <v>19</v>
      </c>
      <c r="N96" s="20" t="s">
        <v>1274</v>
      </c>
      <c r="O96" s="28" t="s">
        <v>1272</v>
      </c>
      <c r="P96" s="10" t="s">
        <v>1850</v>
      </c>
      <c r="Q96" s="10">
        <v>1</v>
      </c>
      <c r="R96" s="10" t="s">
        <v>3008</v>
      </c>
      <c r="S96" s="37">
        <v>6</v>
      </c>
      <c r="T96" s="37">
        <v>7</v>
      </c>
      <c r="U96" s="37">
        <v>6</v>
      </c>
      <c r="V96" s="37">
        <v>9</v>
      </c>
      <c r="W96" s="37">
        <v>8</v>
      </c>
      <c r="X96" s="22">
        <f t="shared" si="1"/>
        <v>72</v>
      </c>
      <c r="Y96" s="35">
        <f>IF(S96="","",(X96-統計!$B$106)*10/SQRT(統計!$B$107)+50)</f>
        <v>61.237764959403265</v>
      </c>
      <c r="Z96" s="35" t="str">
        <f>IF(X96="","",IF(((COUNTIF(視聴済作品!$X$2:$X$716,"&gt;="&amp;X96)+COUNTIF(視聴中作品!$X$29:$X$35,"&gt;="&amp;X96))/統計!$B$3)&lt;=0.05,"〇","-"))</f>
        <v>-</v>
      </c>
    </row>
    <row r="97" spans="1:26" ht="12" customHeight="1" x14ac:dyDescent="0.4">
      <c r="A97" s="9" t="s">
        <v>2880</v>
      </c>
      <c r="B97" s="9" t="s">
        <v>2879</v>
      </c>
      <c r="C97" s="9" t="s">
        <v>2879</v>
      </c>
      <c r="D97" s="9" t="s">
        <v>2</v>
      </c>
      <c r="E97" s="10" t="s">
        <v>2881</v>
      </c>
      <c r="F97" s="10" t="s">
        <v>2882</v>
      </c>
      <c r="G97" s="10" t="s">
        <v>2883</v>
      </c>
      <c r="H97" s="10" t="s">
        <v>2883</v>
      </c>
      <c r="I97" s="10" t="s">
        <v>2884</v>
      </c>
      <c r="J97" s="10" t="s">
        <v>1072</v>
      </c>
      <c r="K97" s="10" t="s">
        <v>2289</v>
      </c>
      <c r="L97" s="10" t="s">
        <v>2179</v>
      </c>
      <c r="M97" s="19">
        <v>44653</v>
      </c>
      <c r="N97" s="20" t="s">
        <v>2886</v>
      </c>
      <c r="O97" s="42" t="s">
        <v>2885</v>
      </c>
      <c r="P97" s="10" t="s">
        <v>19</v>
      </c>
      <c r="Q97" s="10" t="s">
        <v>3</v>
      </c>
      <c r="R97" s="10"/>
      <c r="S97" s="37">
        <v>7</v>
      </c>
      <c r="T97" s="37">
        <v>8</v>
      </c>
      <c r="U97" s="37">
        <v>7</v>
      </c>
      <c r="V97" s="37">
        <v>7</v>
      </c>
      <c r="W97" s="37">
        <v>7</v>
      </c>
      <c r="X97" s="22">
        <f t="shared" si="1"/>
        <v>72</v>
      </c>
      <c r="Y97" s="35">
        <f>IF(S97="","",(X97-統計!$B$106)*10/SQRT(統計!$B$107)+50)</f>
        <v>61.237764959403265</v>
      </c>
      <c r="Z97" s="35"/>
    </row>
    <row r="98" spans="1:26" ht="12" customHeight="1" x14ac:dyDescent="0.4">
      <c r="A98" s="9" t="s">
        <v>911</v>
      </c>
      <c r="B98" s="9" t="s">
        <v>305</v>
      </c>
      <c r="C98" s="9" t="s">
        <v>305</v>
      </c>
      <c r="D98" s="9" t="s">
        <v>88</v>
      </c>
      <c r="E98" s="10"/>
      <c r="F98" s="10"/>
      <c r="G98" s="10"/>
      <c r="H98" s="10"/>
      <c r="I98" s="10"/>
      <c r="J98" s="10"/>
      <c r="K98" s="10"/>
      <c r="L98" s="10"/>
      <c r="M98" s="20"/>
      <c r="N98" s="20"/>
      <c r="O98" s="28"/>
      <c r="P98" s="10"/>
      <c r="Q98" s="10" t="s">
        <v>6</v>
      </c>
      <c r="R98" s="10" t="s">
        <v>3198</v>
      </c>
      <c r="S98" s="37">
        <v>8</v>
      </c>
      <c r="T98" s="37">
        <v>6</v>
      </c>
      <c r="U98" s="37">
        <v>6</v>
      </c>
      <c r="V98" s="37">
        <v>8</v>
      </c>
      <c r="W98" s="37">
        <v>8</v>
      </c>
      <c r="X98" s="22">
        <f t="shared" si="1"/>
        <v>72</v>
      </c>
      <c r="Y98" s="35">
        <f>IF(S98="","",(X98-統計!$B$106)*10/SQRT(統計!$B$107)+50)</f>
        <v>61.237764959403265</v>
      </c>
      <c r="Z98" s="35" t="str">
        <f>IF(X98="","",IF(((COUNTIF(視聴済作品!$X$2:$X$716,"&gt;="&amp;X98)+COUNTIF(視聴中作品!$X$29:$X$35,"&gt;="&amp;X98))/統計!$B$3)&lt;=0.05,"〇","-"))</f>
        <v>-</v>
      </c>
    </row>
    <row r="99" spans="1:26" ht="12" customHeight="1" x14ac:dyDescent="0.4">
      <c r="A99" s="9" t="s">
        <v>940</v>
      </c>
      <c r="B99" s="9" t="s">
        <v>344</v>
      </c>
      <c r="C99" s="9" t="s">
        <v>344</v>
      </c>
      <c r="D99" s="9" t="s">
        <v>387</v>
      </c>
      <c r="E99" s="10"/>
      <c r="F99" s="10"/>
      <c r="G99" s="10"/>
      <c r="H99" s="10"/>
      <c r="I99" s="10"/>
      <c r="J99" s="10"/>
      <c r="K99" s="10"/>
      <c r="L99" s="10"/>
      <c r="M99" s="20"/>
      <c r="N99" s="20"/>
      <c r="O99" s="28"/>
      <c r="P99" s="10"/>
      <c r="Q99" s="10" t="s">
        <v>6</v>
      </c>
      <c r="R99" s="10" t="s">
        <v>3198</v>
      </c>
      <c r="S99" s="37">
        <v>7</v>
      </c>
      <c r="T99" s="37">
        <v>7</v>
      </c>
      <c r="U99" s="37">
        <v>8</v>
      </c>
      <c r="V99" s="37">
        <v>7</v>
      </c>
      <c r="W99" s="37">
        <v>7</v>
      </c>
      <c r="X99" s="22">
        <f t="shared" si="1"/>
        <v>72</v>
      </c>
      <c r="Y99" s="35">
        <f>IF(S99="","",(X99-統計!$B$106)*10/SQRT(統計!$B$107)+50)</f>
        <v>61.237764959403265</v>
      </c>
      <c r="Z99" s="35" t="str">
        <f>IF(X99="","",IF(((COUNTIF(視聴済作品!$X$2:$X$716,"&gt;="&amp;X99)+COUNTIF(視聴中作品!$X$29:$X$35,"&gt;="&amp;X99))/統計!$B$3)&lt;=0.05,"〇","-"))</f>
        <v>-</v>
      </c>
    </row>
    <row r="100" spans="1:26" ht="12" customHeight="1" x14ac:dyDescent="0.4">
      <c r="A100" s="9" t="s">
        <v>2036</v>
      </c>
      <c r="B100" s="9" t="s">
        <v>2037</v>
      </c>
      <c r="C100" s="9" t="s">
        <v>2037</v>
      </c>
      <c r="D100" s="9" t="s">
        <v>1389</v>
      </c>
      <c r="E100" s="10" t="s">
        <v>2038</v>
      </c>
      <c r="F100" s="10" t="s">
        <v>2038</v>
      </c>
      <c r="G100" s="10" t="s">
        <v>184</v>
      </c>
      <c r="H100" s="10" t="s">
        <v>2039</v>
      </c>
      <c r="I100" s="10" t="s">
        <v>2040</v>
      </c>
      <c r="J100" s="10" t="s">
        <v>1733</v>
      </c>
      <c r="K100" s="10" t="s">
        <v>2041</v>
      </c>
      <c r="L100" s="10" t="s">
        <v>184</v>
      </c>
      <c r="M100" s="20">
        <v>37933</v>
      </c>
      <c r="N100" s="20" t="s">
        <v>2042</v>
      </c>
      <c r="O100" s="28" t="s">
        <v>2043</v>
      </c>
      <c r="P100" s="10" t="s">
        <v>184</v>
      </c>
      <c r="Q100" s="10" t="s">
        <v>94</v>
      </c>
      <c r="R100" s="10"/>
      <c r="S100" s="37">
        <v>8</v>
      </c>
      <c r="T100" s="37">
        <v>7</v>
      </c>
      <c r="U100" s="37">
        <v>7</v>
      </c>
      <c r="V100" s="37">
        <v>7</v>
      </c>
      <c r="W100" s="37">
        <v>7</v>
      </c>
      <c r="X100" s="22">
        <f t="shared" si="1"/>
        <v>72</v>
      </c>
      <c r="Y100" s="35">
        <f>IF(S100="","",(X100-統計!$B$106)*10/SQRT(統計!$B$107)+50)</f>
        <v>61.237764959403265</v>
      </c>
      <c r="Z100" s="35" t="str">
        <f>IF(X100="","",IF(((COUNTIF(視聴済作品!$X$2:$X$716,"&gt;="&amp;X100)+COUNTIF(視聴中作品!$X$29:$X$35,"&gt;="&amp;X100))/統計!$B$3)&lt;=0.05,"〇","-"))</f>
        <v>-</v>
      </c>
    </row>
    <row r="101" spans="1:26" ht="12" customHeight="1" x14ac:dyDescent="0.4">
      <c r="A101" s="9" t="s">
        <v>1121</v>
      </c>
      <c r="B101" s="9" t="s">
        <v>529</v>
      </c>
      <c r="C101" s="9" t="s">
        <v>570</v>
      </c>
      <c r="D101" s="9" t="s">
        <v>210</v>
      </c>
      <c r="E101" s="10"/>
      <c r="F101" s="10"/>
      <c r="G101" s="10"/>
      <c r="H101" s="10"/>
      <c r="I101" s="10"/>
      <c r="J101" s="10"/>
      <c r="K101" s="10"/>
      <c r="L101" s="10"/>
      <c r="M101" s="20"/>
      <c r="N101" s="20"/>
      <c r="O101" s="28"/>
      <c r="P101" s="10"/>
      <c r="Q101" s="10" t="s">
        <v>6</v>
      </c>
      <c r="R101" s="10"/>
      <c r="S101" s="37">
        <v>8</v>
      </c>
      <c r="T101" s="37">
        <v>8</v>
      </c>
      <c r="U101" s="37">
        <v>7</v>
      </c>
      <c r="V101" s="37">
        <v>5</v>
      </c>
      <c r="W101" s="37">
        <v>8</v>
      </c>
      <c r="X101" s="22">
        <f t="shared" si="1"/>
        <v>72</v>
      </c>
      <c r="Y101" s="35">
        <f>IF(S101="","",(X101-統計!$B$106)*10/SQRT(統計!$B$107)+50)</f>
        <v>61.237764959403265</v>
      </c>
      <c r="Z101" s="35" t="str">
        <f>IF(X101="","",IF(((COUNTIF(視聴済作品!$X$2:$X$716,"&gt;="&amp;X101)+COUNTIF(視聴中作品!$X$29:$X$35,"&gt;="&amp;X101))/統計!$B$3)&lt;=0.05,"〇","-"))</f>
        <v>-</v>
      </c>
    </row>
    <row r="102" spans="1:26" ht="12" customHeight="1" x14ac:dyDescent="0.4">
      <c r="A102" s="9" t="s">
        <v>1121</v>
      </c>
      <c r="B102" s="9" t="s">
        <v>529</v>
      </c>
      <c r="C102" s="9" t="s">
        <v>569</v>
      </c>
      <c r="D102" s="9" t="s">
        <v>571</v>
      </c>
      <c r="E102" s="10"/>
      <c r="F102" s="10"/>
      <c r="G102" s="10"/>
      <c r="H102" s="10"/>
      <c r="I102" s="10"/>
      <c r="J102" s="10"/>
      <c r="K102" s="10"/>
      <c r="L102" s="10"/>
      <c r="M102" s="20"/>
      <c r="N102" s="20"/>
      <c r="O102" s="28"/>
      <c r="P102" s="10"/>
      <c r="Q102" s="10" t="s">
        <v>6</v>
      </c>
      <c r="R102" s="10"/>
      <c r="S102" s="37">
        <v>8</v>
      </c>
      <c r="T102" s="37">
        <v>8</v>
      </c>
      <c r="U102" s="37">
        <v>7</v>
      </c>
      <c r="V102" s="37">
        <v>5</v>
      </c>
      <c r="W102" s="37">
        <v>8</v>
      </c>
      <c r="X102" s="22">
        <f t="shared" si="1"/>
        <v>72</v>
      </c>
      <c r="Y102" s="35">
        <f>IF(S102="","",(X102-統計!$B$106)*10/SQRT(統計!$B$107)+50)</f>
        <v>61.237764959403265</v>
      </c>
      <c r="Z102" s="35" t="str">
        <f>IF(X102="","",IF(((COUNTIF(視聴済作品!$X$2:$X$716,"&gt;="&amp;X102)+COUNTIF(視聴中作品!$X$29:$X$35,"&gt;="&amp;X102))/統計!$B$3)&lt;=0.05,"〇","-"))</f>
        <v>-</v>
      </c>
    </row>
    <row r="103" spans="1:26" ht="12" customHeight="1" x14ac:dyDescent="0.4">
      <c r="A103" s="9" t="s">
        <v>1131</v>
      </c>
      <c r="B103" s="9" t="s">
        <v>494</v>
      </c>
      <c r="C103" s="9" t="s">
        <v>2805</v>
      </c>
      <c r="D103" s="9" t="s">
        <v>88</v>
      </c>
      <c r="E103" s="10" t="s">
        <v>2570</v>
      </c>
      <c r="F103" s="10" t="s">
        <v>2799</v>
      </c>
      <c r="G103" s="10" t="s">
        <v>184</v>
      </c>
      <c r="H103" s="10" t="s">
        <v>2570</v>
      </c>
      <c r="I103" s="10"/>
      <c r="J103" s="10" t="s">
        <v>2806</v>
      </c>
      <c r="K103" s="10" t="s">
        <v>2802</v>
      </c>
      <c r="L103" s="10" t="s">
        <v>184</v>
      </c>
      <c r="M103" s="20"/>
      <c r="N103" s="20"/>
      <c r="O103" s="28"/>
      <c r="P103" s="10" t="s">
        <v>184</v>
      </c>
      <c r="Q103" s="10" t="s">
        <v>95</v>
      </c>
      <c r="R103" s="10"/>
      <c r="S103" s="37">
        <v>8</v>
      </c>
      <c r="T103" s="37">
        <v>5</v>
      </c>
      <c r="U103" s="37">
        <v>7</v>
      </c>
      <c r="V103" s="37">
        <v>7</v>
      </c>
      <c r="W103" s="37">
        <v>9</v>
      </c>
      <c r="X103" s="22">
        <f t="shared" si="1"/>
        <v>72</v>
      </c>
      <c r="Y103" s="35">
        <f>IF(S103="","",(X103-統計!$B$106)*10/SQRT(統計!$B$107)+50)</f>
        <v>61.237764959403265</v>
      </c>
      <c r="Z103" s="35" t="str">
        <f>IF(X103="","",IF(((COUNTIF(視聴済作品!$X$2:$X$716,"&gt;="&amp;X103)+COUNTIF(視聴中作品!$X$29:$X$35,"&gt;="&amp;X103))/統計!$B$3)&lt;=0.05,"〇","-"))</f>
        <v>-</v>
      </c>
    </row>
    <row r="104" spans="1:26" ht="12" customHeight="1" x14ac:dyDescent="0.4">
      <c r="A104" s="9" t="s">
        <v>1134</v>
      </c>
      <c r="B104" s="9" t="s">
        <v>535</v>
      </c>
      <c r="C104" s="9" t="s">
        <v>539</v>
      </c>
      <c r="D104" s="9" t="s">
        <v>590</v>
      </c>
      <c r="E104" s="10" t="s">
        <v>1258</v>
      </c>
      <c r="F104" s="10" t="s">
        <v>1259</v>
      </c>
      <c r="G104" s="10" t="s">
        <v>1260</v>
      </c>
      <c r="H104" s="10" t="s">
        <v>1850</v>
      </c>
      <c r="I104" s="10" t="s">
        <v>1261</v>
      </c>
      <c r="J104" s="10" t="s">
        <v>1221</v>
      </c>
      <c r="K104" s="10" t="s">
        <v>1262</v>
      </c>
      <c r="L104" s="10" t="s">
        <v>1850</v>
      </c>
      <c r="M104" s="20">
        <v>43653</v>
      </c>
      <c r="N104" s="20" t="s">
        <v>1263</v>
      </c>
      <c r="O104" s="28" t="s">
        <v>1264</v>
      </c>
      <c r="P104" s="10" t="s">
        <v>1850</v>
      </c>
      <c r="Q104" s="10" t="s">
        <v>95</v>
      </c>
      <c r="R104" s="10"/>
      <c r="S104" s="37">
        <v>6</v>
      </c>
      <c r="T104" s="37">
        <v>6</v>
      </c>
      <c r="U104" s="37">
        <v>6</v>
      </c>
      <c r="V104" s="37">
        <v>8</v>
      </c>
      <c r="W104" s="37">
        <v>10</v>
      </c>
      <c r="X104" s="22">
        <f t="shared" si="1"/>
        <v>72</v>
      </c>
      <c r="Y104" s="35">
        <f>IF(S104="","",(X104-統計!$B$106)*10/SQRT(統計!$B$107)+50)</f>
        <v>61.237764959403265</v>
      </c>
      <c r="Z104" s="35" t="str">
        <f>IF(X104="","",IF(((COUNTIF(視聴済作品!$X$2:$X$716,"&gt;="&amp;X104)+COUNTIF(視聴中作品!$X$29:$X$35,"&gt;="&amp;X104))/統計!$B$3)&lt;=0.05,"〇","-"))</f>
        <v>-</v>
      </c>
    </row>
    <row r="105" spans="1:26" ht="12" customHeight="1" x14ac:dyDescent="0.4">
      <c r="A105" s="9" t="s">
        <v>1134</v>
      </c>
      <c r="B105" s="9" t="s">
        <v>535</v>
      </c>
      <c r="C105" s="9" t="s">
        <v>540</v>
      </c>
      <c r="D105" s="9" t="s">
        <v>40</v>
      </c>
      <c r="E105" s="10"/>
      <c r="F105" s="10"/>
      <c r="G105" s="10"/>
      <c r="H105" s="10"/>
      <c r="I105" s="10"/>
      <c r="J105" s="10"/>
      <c r="K105" s="10" t="s">
        <v>1268</v>
      </c>
      <c r="L105" s="10"/>
      <c r="M105" s="20"/>
      <c r="N105" s="20"/>
      <c r="O105" s="28"/>
      <c r="P105" s="10"/>
      <c r="Q105" s="10" t="s">
        <v>95</v>
      </c>
      <c r="R105" s="10"/>
      <c r="S105" s="37">
        <v>5</v>
      </c>
      <c r="T105" s="37">
        <v>9</v>
      </c>
      <c r="U105" s="37">
        <v>5</v>
      </c>
      <c r="V105" s="37">
        <v>9</v>
      </c>
      <c r="W105" s="37">
        <v>8</v>
      </c>
      <c r="X105" s="22">
        <f t="shared" si="1"/>
        <v>72</v>
      </c>
      <c r="Y105" s="35">
        <f>IF(S105="","",(X105-統計!$B$106)*10/SQRT(統計!$B$107)+50)</f>
        <v>61.237764959403265</v>
      </c>
      <c r="Z105" s="35" t="str">
        <f>IF(X105="","",IF(((COUNTIF(視聴済作品!$X$2:$X$716,"&gt;="&amp;X105)+COUNTIF(視聴中作品!$X$29:$X$35,"&gt;="&amp;X105))/統計!$B$3)&lt;=0.05,"〇","-"))</f>
        <v>-</v>
      </c>
    </row>
    <row r="106" spans="1:26" ht="12" customHeight="1" x14ac:dyDescent="0.4">
      <c r="A106" s="9" t="s">
        <v>1181</v>
      </c>
      <c r="B106" s="9" t="s">
        <v>1543</v>
      </c>
      <c r="C106" s="9" t="s">
        <v>1626</v>
      </c>
      <c r="D106" s="9" t="s">
        <v>1</v>
      </c>
      <c r="E106" s="10" t="s">
        <v>1544</v>
      </c>
      <c r="F106" s="10" t="s">
        <v>1545</v>
      </c>
      <c r="G106" s="10" t="s">
        <v>1546</v>
      </c>
      <c r="H106" s="10" t="s">
        <v>1546</v>
      </c>
      <c r="I106" s="10" t="s">
        <v>1547</v>
      </c>
      <c r="J106" s="10" t="s">
        <v>1548</v>
      </c>
      <c r="K106" s="10" t="s">
        <v>1549</v>
      </c>
      <c r="L106" s="10" t="s">
        <v>19</v>
      </c>
      <c r="M106" s="20">
        <v>44748</v>
      </c>
      <c r="N106" s="20" t="s">
        <v>1550</v>
      </c>
      <c r="O106" s="42" t="s">
        <v>1542</v>
      </c>
      <c r="P106" s="10" t="s">
        <v>19</v>
      </c>
      <c r="Q106" s="10" t="s">
        <v>3</v>
      </c>
      <c r="R106" s="10"/>
      <c r="S106" s="37">
        <v>7</v>
      </c>
      <c r="T106" s="37">
        <v>8</v>
      </c>
      <c r="U106" s="37">
        <v>8</v>
      </c>
      <c r="V106" s="37">
        <v>6</v>
      </c>
      <c r="W106" s="37">
        <v>7</v>
      </c>
      <c r="X106" s="22">
        <f t="shared" si="1"/>
        <v>72</v>
      </c>
      <c r="Y106" s="35">
        <f>IF(S106="","",(X106-統計!$B$106)*10/SQRT(統計!$B$107)+50)</f>
        <v>61.237764959403265</v>
      </c>
      <c r="Z106" s="35" t="str">
        <f>IF(X106="","",IF(((COUNTIF(視聴済作品!$X$2:$X$716,"&gt;="&amp;X106)+COUNTIF(視聴中作品!$X$29:$X$35,"&gt;="&amp;X106))/統計!$B$3)&lt;=0.05,"〇","-"))</f>
        <v>-</v>
      </c>
    </row>
    <row r="107" spans="1:26" ht="12" customHeight="1" x14ac:dyDescent="0.4">
      <c r="A107" s="9" t="s">
        <v>1183</v>
      </c>
      <c r="B107" s="9" t="s">
        <v>623</v>
      </c>
      <c r="C107" s="9" t="s">
        <v>690</v>
      </c>
      <c r="D107" s="9" t="s">
        <v>2234</v>
      </c>
      <c r="E107" s="10"/>
      <c r="F107" s="10"/>
      <c r="G107" s="10"/>
      <c r="H107" s="10"/>
      <c r="I107" s="10"/>
      <c r="J107" s="10"/>
      <c r="K107" s="10"/>
      <c r="L107" s="10"/>
      <c r="M107" s="20"/>
      <c r="N107" s="20"/>
      <c r="O107" s="28"/>
      <c r="P107" s="10"/>
      <c r="Q107" s="10" t="s">
        <v>8</v>
      </c>
      <c r="R107" s="10"/>
      <c r="S107" s="37">
        <v>6</v>
      </c>
      <c r="T107" s="37">
        <v>8</v>
      </c>
      <c r="U107" s="37">
        <v>7</v>
      </c>
      <c r="V107" s="37">
        <v>8</v>
      </c>
      <c r="W107" s="37">
        <v>7</v>
      </c>
      <c r="X107" s="22">
        <f t="shared" si="1"/>
        <v>72</v>
      </c>
      <c r="Y107" s="35">
        <f>IF(S107="","",(X107-統計!$B$106)*10/SQRT(統計!$B$107)+50)</f>
        <v>61.237764959403265</v>
      </c>
      <c r="Z107" s="35" t="str">
        <f>IF(X107="","",IF(((COUNTIF(視聴済作品!$X$2:$X$716,"&gt;="&amp;X107)+COUNTIF(視聴中作品!$X$29:$X$35,"&gt;="&amp;X107))/統計!$B$3)&lt;=0.05,"〇","-"))</f>
        <v>-</v>
      </c>
    </row>
    <row r="108" spans="1:26" ht="12" customHeight="1" x14ac:dyDescent="0.4">
      <c r="A108" s="9" t="s">
        <v>1183</v>
      </c>
      <c r="B108" s="9" t="s">
        <v>623</v>
      </c>
      <c r="C108" s="9" t="s">
        <v>688</v>
      </c>
      <c r="D108" s="9" t="s">
        <v>86</v>
      </c>
      <c r="E108" s="10"/>
      <c r="F108" s="10"/>
      <c r="G108" s="10"/>
      <c r="H108" s="10"/>
      <c r="I108" s="10"/>
      <c r="J108" s="10"/>
      <c r="K108" s="10"/>
      <c r="L108" s="10"/>
      <c r="M108" s="20"/>
      <c r="N108" s="20"/>
      <c r="O108" s="28"/>
      <c r="P108" s="10"/>
      <c r="Q108" s="10" t="s">
        <v>6</v>
      </c>
      <c r="R108" s="10"/>
      <c r="S108" s="37">
        <v>6</v>
      </c>
      <c r="T108" s="37">
        <v>8</v>
      </c>
      <c r="U108" s="37">
        <v>7</v>
      </c>
      <c r="V108" s="37">
        <v>8</v>
      </c>
      <c r="W108" s="37">
        <v>7</v>
      </c>
      <c r="X108" s="22">
        <f t="shared" si="1"/>
        <v>72</v>
      </c>
      <c r="Y108" s="35">
        <f>IF(S108="","",(X108-統計!$B$106)*10/SQRT(統計!$B$107)+50)</f>
        <v>61.237764959403265</v>
      </c>
      <c r="Z108" s="35" t="str">
        <f>IF(X108="","",IF(((COUNTIF(視聴済作品!$X$2:$X$716,"&gt;="&amp;X108)+COUNTIF(視聴中作品!$X$29:$X$35,"&gt;="&amp;X108))/統計!$B$3)&lt;=0.05,"〇","-"))</f>
        <v>-</v>
      </c>
    </row>
    <row r="109" spans="1:26" ht="12" customHeight="1" x14ac:dyDescent="0.4">
      <c r="A109" s="9" t="s">
        <v>1183</v>
      </c>
      <c r="B109" s="9" t="s">
        <v>623</v>
      </c>
      <c r="C109" s="9" t="s">
        <v>687</v>
      </c>
      <c r="D109" s="9" t="s">
        <v>574</v>
      </c>
      <c r="E109" s="10"/>
      <c r="F109" s="10"/>
      <c r="G109" s="10"/>
      <c r="H109" s="10"/>
      <c r="I109" s="10"/>
      <c r="J109" s="10"/>
      <c r="K109" s="10"/>
      <c r="L109" s="10"/>
      <c r="M109" s="20"/>
      <c r="N109" s="20"/>
      <c r="O109" s="28"/>
      <c r="P109" s="10"/>
      <c r="Q109" s="10" t="s">
        <v>6</v>
      </c>
      <c r="R109" s="10"/>
      <c r="S109" s="37">
        <v>6</v>
      </c>
      <c r="T109" s="37">
        <v>8</v>
      </c>
      <c r="U109" s="37">
        <v>7</v>
      </c>
      <c r="V109" s="37">
        <v>8</v>
      </c>
      <c r="W109" s="37">
        <v>7</v>
      </c>
      <c r="X109" s="22">
        <f t="shared" si="1"/>
        <v>72</v>
      </c>
      <c r="Y109" s="35">
        <f>IF(S109="","",(X109-統計!$B$106)*10/SQRT(統計!$B$107)+50)</f>
        <v>61.237764959403265</v>
      </c>
      <c r="Z109" s="35" t="str">
        <f>IF(X109="","",IF(((COUNTIF(視聴済作品!$X$2:$X$716,"&gt;="&amp;X109)+COUNTIF(視聴中作品!$X$29:$X$35,"&gt;="&amp;X109))/統計!$B$3)&lt;=0.05,"〇","-"))</f>
        <v>-</v>
      </c>
    </row>
    <row r="110" spans="1:26" ht="12" customHeight="1" x14ac:dyDescent="0.4">
      <c r="A110" s="9" t="s">
        <v>1183</v>
      </c>
      <c r="B110" s="9" t="s">
        <v>623</v>
      </c>
      <c r="C110" s="9" t="s">
        <v>689</v>
      </c>
      <c r="D110" s="9" t="s">
        <v>209</v>
      </c>
      <c r="E110" s="10"/>
      <c r="F110" s="10"/>
      <c r="G110" s="10"/>
      <c r="H110" s="10"/>
      <c r="I110" s="10"/>
      <c r="J110" s="10"/>
      <c r="K110" s="10"/>
      <c r="L110" s="10"/>
      <c r="M110" s="20"/>
      <c r="N110" s="20"/>
      <c r="O110" s="28"/>
      <c r="P110" s="10"/>
      <c r="Q110" s="10" t="s">
        <v>6</v>
      </c>
      <c r="R110" s="10"/>
      <c r="S110" s="37">
        <v>6</v>
      </c>
      <c r="T110" s="37">
        <v>8</v>
      </c>
      <c r="U110" s="37">
        <v>7</v>
      </c>
      <c r="V110" s="37">
        <v>8</v>
      </c>
      <c r="W110" s="37">
        <v>7</v>
      </c>
      <c r="X110" s="22">
        <f t="shared" si="1"/>
        <v>72</v>
      </c>
      <c r="Y110" s="35">
        <f>IF(S110="","",(X110-統計!$B$106)*10/SQRT(統計!$B$107)+50)</f>
        <v>61.237764959403265</v>
      </c>
      <c r="Z110" s="35" t="str">
        <f>IF(X110="","",IF(((COUNTIF(視聴済作品!$X$2:$X$716,"&gt;="&amp;X110)+COUNTIF(視聴中作品!$X$29:$X$35,"&gt;="&amp;X110))/統計!$B$3)&lt;=0.05,"〇","-"))</f>
        <v>-</v>
      </c>
    </row>
    <row r="111" spans="1:26" ht="12" customHeight="1" x14ac:dyDescent="0.4">
      <c r="A111" s="9" t="s">
        <v>1200</v>
      </c>
      <c r="B111" s="9" t="s">
        <v>666</v>
      </c>
      <c r="C111" s="9" t="s">
        <v>700</v>
      </c>
      <c r="D111" s="9" t="s">
        <v>88</v>
      </c>
      <c r="E111" s="10"/>
      <c r="F111" s="10"/>
      <c r="G111" s="10"/>
      <c r="H111" s="10"/>
      <c r="I111" s="10"/>
      <c r="J111" s="10"/>
      <c r="K111" s="10"/>
      <c r="L111" s="10"/>
      <c r="M111" s="20"/>
      <c r="N111" s="20"/>
      <c r="O111" s="28"/>
      <c r="P111" s="10"/>
      <c r="Q111" s="10" t="s">
        <v>6</v>
      </c>
      <c r="R111" s="10"/>
      <c r="S111" s="37">
        <v>7</v>
      </c>
      <c r="T111" s="37">
        <v>8</v>
      </c>
      <c r="U111" s="37">
        <v>6</v>
      </c>
      <c r="V111" s="37">
        <v>7</v>
      </c>
      <c r="W111" s="37">
        <v>8</v>
      </c>
      <c r="X111" s="22">
        <f t="shared" si="1"/>
        <v>72</v>
      </c>
      <c r="Y111" s="35">
        <f>IF(S111="","",(X111-統計!$B$106)*10/SQRT(統計!$B$107)+50)</f>
        <v>61.237764959403265</v>
      </c>
      <c r="Z111" s="35" t="str">
        <f>IF(X111="","",IF(((COUNTIF(視聴済作品!$X$2:$X$716,"&gt;="&amp;X111)+COUNTIF(視聴中作品!$X$29:$X$35,"&gt;="&amp;X111))/統計!$B$3)&lt;=0.05,"〇","-"))</f>
        <v>-</v>
      </c>
    </row>
    <row r="112" spans="1:26" ht="12" customHeight="1" x14ac:dyDescent="0.4">
      <c r="A112" s="9" t="s">
        <v>1200</v>
      </c>
      <c r="B112" s="9" t="s">
        <v>632</v>
      </c>
      <c r="C112" s="9" t="s">
        <v>701</v>
      </c>
      <c r="D112" s="9" t="s">
        <v>88</v>
      </c>
      <c r="E112" s="10"/>
      <c r="F112" s="10"/>
      <c r="G112" s="10"/>
      <c r="H112" s="10"/>
      <c r="I112" s="10"/>
      <c r="J112" s="10"/>
      <c r="K112" s="10"/>
      <c r="L112" s="10"/>
      <c r="M112" s="20"/>
      <c r="N112" s="20"/>
      <c r="O112" s="28"/>
      <c r="P112" s="10"/>
      <c r="Q112" s="10" t="s">
        <v>6</v>
      </c>
      <c r="R112" s="10"/>
      <c r="S112" s="37">
        <v>7</v>
      </c>
      <c r="T112" s="37">
        <v>8</v>
      </c>
      <c r="U112" s="37">
        <v>6</v>
      </c>
      <c r="V112" s="37">
        <v>7</v>
      </c>
      <c r="W112" s="37">
        <v>8</v>
      </c>
      <c r="X112" s="22">
        <f t="shared" si="1"/>
        <v>72</v>
      </c>
      <c r="Y112" s="35">
        <f>IF(S112="","",(X112-統計!$B$106)*10/SQRT(統計!$B$107)+50)</f>
        <v>61.237764959403265</v>
      </c>
      <c r="Z112" s="35" t="str">
        <f>IF(X112="","",IF(((COUNTIF(視聴済作品!$X$2:$X$716,"&gt;="&amp;X112)+COUNTIF(視聴中作品!$X$29:$X$35,"&gt;="&amp;X112))/統計!$B$3)&lt;=0.05,"〇","-"))</f>
        <v>-</v>
      </c>
    </row>
    <row r="113" spans="1:26" ht="12" customHeight="1" x14ac:dyDescent="0.4">
      <c r="A113" s="9" t="s">
        <v>2622</v>
      </c>
      <c r="B113" s="9" t="s">
        <v>2621</v>
      </c>
      <c r="C113" s="9" t="s">
        <v>2621</v>
      </c>
      <c r="D113" s="9" t="s">
        <v>88</v>
      </c>
      <c r="E113" s="10" t="s">
        <v>2623</v>
      </c>
      <c r="F113" s="10" t="s">
        <v>2623</v>
      </c>
      <c r="G113" s="10" t="s">
        <v>19</v>
      </c>
      <c r="H113" s="10" t="s">
        <v>2624</v>
      </c>
      <c r="I113" s="10" t="s">
        <v>2628</v>
      </c>
      <c r="J113" s="10" t="s">
        <v>2625</v>
      </c>
      <c r="K113" s="10" t="s">
        <v>2289</v>
      </c>
      <c r="L113" s="10" t="s">
        <v>19</v>
      </c>
      <c r="M113" s="19">
        <v>44498</v>
      </c>
      <c r="N113" s="20" t="s">
        <v>2626</v>
      </c>
      <c r="O113" s="42" t="s">
        <v>2627</v>
      </c>
      <c r="P113" s="10" t="s">
        <v>19</v>
      </c>
      <c r="Q113" s="10" t="s">
        <v>3</v>
      </c>
      <c r="R113" s="10"/>
      <c r="S113" s="37">
        <v>8</v>
      </c>
      <c r="T113" s="37">
        <v>7</v>
      </c>
      <c r="U113" s="37">
        <v>6</v>
      </c>
      <c r="V113" s="37">
        <v>7</v>
      </c>
      <c r="W113" s="37">
        <v>7</v>
      </c>
      <c r="X113" s="22">
        <f t="shared" si="1"/>
        <v>70</v>
      </c>
      <c r="Y113" s="35">
        <f>IF(S113="","",(X113-統計!$B$106)*10/SQRT(統計!$B$107)+50)</f>
        <v>60.014791747376307</v>
      </c>
      <c r="Z113" s="35" t="str">
        <f>IF(X113="","",IF(((COUNTIF(視聴済作品!$X$2:$X$716,"&gt;="&amp;X113)+COUNTIF(視聴中作品!$X$29:$X$35,"&gt;="&amp;X113))/統計!$B$3)&lt;=0.05,"〇","-"))</f>
        <v>-</v>
      </c>
    </row>
    <row r="114" spans="1:26" ht="12" customHeight="1" x14ac:dyDescent="0.4">
      <c r="A114" s="9" t="s">
        <v>750</v>
      </c>
      <c r="B114" s="9" t="s">
        <v>11</v>
      </c>
      <c r="C114" s="9" t="s">
        <v>11</v>
      </c>
      <c r="D114" s="9" t="s">
        <v>57</v>
      </c>
      <c r="E114" s="10"/>
      <c r="F114" s="10"/>
      <c r="G114" s="10"/>
      <c r="H114" s="10"/>
      <c r="I114" s="10"/>
      <c r="J114" s="10"/>
      <c r="K114" s="10"/>
      <c r="L114" s="10"/>
      <c r="M114" s="20"/>
      <c r="N114" s="20"/>
      <c r="O114" s="28"/>
      <c r="P114" s="10"/>
      <c r="Q114" s="10" t="s">
        <v>3</v>
      </c>
      <c r="R114" s="10"/>
      <c r="S114" s="37">
        <v>7</v>
      </c>
      <c r="T114" s="37">
        <v>7</v>
      </c>
      <c r="U114" s="37">
        <v>7</v>
      </c>
      <c r="V114" s="37">
        <v>7</v>
      </c>
      <c r="W114" s="37">
        <v>7</v>
      </c>
      <c r="X114" s="22">
        <f t="shared" si="1"/>
        <v>70</v>
      </c>
      <c r="Y114" s="35">
        <f>IF(S114="","",(X114-統計!$B$106)*10/SQRT(統計!$B$107)+50)</f>
        <v>60.014791747376307</v>
      </c>
      <c r="Z114" s="35" t="str">
        <f>IF(X114="","",IF(((COUNTIF(視聴済作品!$X$2:$X$716,"&gt;="&amp;X114)+COUNTIF(視聴中作品!$X$29:$X$35,"&gt;="&amp;X114))/統計!$B$3)&lt;=0.05,"〇","-"))</f>
        <v>-</v>
      </c>
    </row>
    <row r="115" spans="1:26" ht="12" customHeight="1" x14ac:dyDescent="0.4">
      <c r="A115" s="9" t="s">
        <v>755</v>
      </c>
      <c r="B115" s="9" t="s">
        <v>17</v>
      </c>
      <c r="C115" s="9" t="s">
        <v>84</v>
      </c>
      <c r="D115" s="9" t="s">
        <v>88</v>
      </c>
      <c r="E115" s="10"/>
      <c r="F115" s="10"/>
      <c r="G115" s="10"/>
      <c r="H115" s="10"/>
      <c r="I115" s="10"/>
      <c r="J115" s="10"/>
      <c r="K115" s="10"/>
      <c r="L115" s="10"/>
      <c r="M115" s="20"/>
      <c r="N115" s="20"/>
      <c r="O115" s="28"/>
      <c r="P115" s="10"/>
      <c r="Q115" s="10" t="s">
        <v>6</v>
      </c>
      <c r="R115" s="10"/>
      <c r="S115" s="37">
        <v>8</v>
      </c>
      <c r="T115" s="37">
        <v>7</v>
      </c>
      <c r="U115" s="37">
        <v>7</v>
      </c>
      <c r="V115" s="37">
        <v>7</v>
      </c>
      <c r="W115" s="37">
        <v>6</v>
      </c>
      <c r="X115" s="22">
        <f t="shared" si="1"/>
        <v>70</v>
      </c>
      <c r="Y115" s="35">
        <f>IF(S115="","",(X115-統計!$B$106)*10/SQRT(統計!$B$107)+50)</f>
        <v>60.014791747376307</v>
      </c>
      <c r="Z115" s="35" t="str">
        <f>IF(X115="","",IF(((COUNTIF(視聴済作品!$X$2:$X$716,"&gt;="&amp;X115)+COUNTIF(視聴中作品!$X$29:$X$35,"&gt;="&amp;X115))/統計!$B$3)&lt;=0.05,"〇","-"))</f>
        <v>-</v>
      </c>
    </row>
    <row r="116" spans="1:26" ht="12" customHeight="1" x14ac:dyDescent="0.4">
      <c r="A116" s="9" t="s">
        <v>755</v>
      </c>
      <c r="B116" s="9" t="s">
        <v>17</v>
      </c>
      <c r="C116" s="9" t="s">
        <v>17</v>
      </c>
      <c r="D116" s="9" t="s">
        <v>86</v>
      </c>
      <c r="E116" s="10"/>
      <c r="F116" s="10"/>
      <c r="G116" s="10"/>
      <c r="H116" s="10"/>
      <c r="I116" s="10"/>
      <c r="J116" s="10"/>
      <c r="K116" s="10"/>
      <c r="L116" s="10"/>
      <c r="M116" s="20"/>
      <c r="N116" s="20"/>
      <c r="O116" s="28"/>
      <c r="P116" s="10"/>
      <c r="Q116" s="10" t="s">
        <v>6</v>
      </c>
      <c r="R116" s="10"/>
      <c r="S116" s="37">
        <v>8</v>
      </c>
      <c r="T116" s="37">
        <v>7</v>
      </c>
      <c r="U116" s="37">
        <v>7</v>
      </c>
      <c r="V116" s="37">
        <v>7</v>
      </c>
      <c r="W116" s="37">
        <v>6</v>
      </c>
      <c r="X116" s="22">
        <f t="shared" si="1"/>
        <v>70</v>
      </c>
      <c r="Y116" s="35">
        <f>IF(S116="","",(X116-統計!$B$106)*10/SQRT(統計!$B$107)+50)</f>
        <v>60.014791747376307</v>
      </c>
      <c r="Z116" s="35" t="str">
        <f>IF(X116="","",IF(((COUNTIF(視聴済作品!$X$2:$X$716,"&gt;="&amp;X116)+COUNTIF(視聴中作品!$X$29:$X$35,"&gt;="&amp;X116))/統計!$B$3)&lt;=0.05,"〇","-"))</f>
        <v>-</v>
      </c>
    </row>
    <row r="117" spans="1:26" ht="12" customHeight="1" x14ac:dyDescent="0.4">
      <c r="A117" s="9" t="s">
        <v>762</v>
      </c>
      <c r="B117" s="9" t="s">
        <v>27</v>
      </c>
      <c r="C117" s="9" t="s">
        <v>27</v>
      </c>
      <c r="D117" s="9" t="s">
        <v>88</v>
      </c>
      <c r="E117" s="10"/>
      <c r="F117" s="10"/>
      <c r="G117" s="10"/>
      <c r="H117" s="10"/>
      <c r="I117" s="10"/>
      <c r="J117" s="10"/>
      <c r="K117" s="10"/>
      <c r="L117" s="10"/>
      <c r="M117" s="20"/>
      <c r="N117" s="20"/>
      <c r="O117" s="28"/>
      <c r="P117" s="10"/>
      <c r="Q117" s="10" t="s">
        <v>6</v>
      </c>
      <c r="R117" s="10"/>
      <c r="S117" s="37">
        <v>7</v>
      </c>
      <c r="T117" s="37">
        <v>7</v>
      </c>
      <c r="U117" s="37">
        <v>7</v>
      </c>
      <c r="V117" s="37">
        <v>7</v>
      </c>
      <c r="W117" s="37">
        <v>7</v>
      </c>
      <c r="X117" s="22">
        <f t="shared" si="1"/>
        <v>70</v>
      </c>
      <c r="Y117" s="35">
        <f>IF(S117="","",(X117-統計!$B$106)*10/SQRT(統計!$B$107)+50)</f>
        <v>60.014791747376307</v>
      </c>
      <c r="Z117" s="35" t="str">
        <f>IF(X117="","",IF(((COUNTIF(視聴済作品!$X$2:$X$716,"&gt;="&amp;X117)+COUNTIF(視聴中作品!$X$29:$X$35,"&gt;="&amp;X117))/統計!$B$3)&lt;=0.05,"〇","-"))</f>
        <v>-</v>
      </c>
    </row>
    <row r="118" spans="1:26" ht="12" customHeight="1" x14ac:dyDescent="0.4">
      <c r="A118" s="9" t="s">
        <v>3336</v>
      </c>
      <c r="B118" s="9" t="s">
        <v>3334</v>
      </c>
      <c r="C118" s="9" t="s">
        <v>3335</v>
      </c>
      <c r="D118" s="9" t="s">
        <v>108</v>
      </c>
      <c r="E118" s="10" t="s">
        <v>3337</v>
      </c>
      <c r="F118" s="10" t="s">
        <v>2422</v>
      </c>
      <c r="G118" s="10" t="s">
        <v>3338</v>
      </c>
      <c r="H118" s="10" t="s">
        <v>19</v>
      </c>
      <c r="I118" s="10" t="s">
        <v>3339</v>
      </c>
      <c r="J118" s="10" t="s">
        <v>3342</v>
      </c>
      <c r="K118" s="10" t="s">
        <v>3340</v>
      </c>
      <c r="L118" s="10" t="s">
        <v>19</v>
      </c>
      <c r="M118" s="19">
        <v>38908</v>
      </c>
      <c r="N118" s="20" t="s">
        <v>3343</v>
      </c>
      <c r="O118" s="31" t="s">
        <v>3341</v>
      </c>
      <c r="P118" s="10" t="s">
        <v>19</v>
      </c>
      <c r="Q118" s="10" t="s">
        <v>3246</v>
      </c>
      <c r="R118" s="10" t="s">
        <v>3021</v>
      </c>
      <c r="S118" s="37">
        <v>9</v>
      </c>
      <c r="T118" s="37">
        <v>8</v>
      </c>
      <c r="U118" s="37">
        <v>8</v>
      </c>
      <c r="V118" s="37">
        <v>3</v>
      </c>
      <c r="W118" s="37">
        <v>7</v>
      </c>
      <c r="X118" s="22">
        <f t="shared" si="1"/>
        <v>70</v>
      </c>
      <c r="Y118" s="35">
        <f>IF(S118="","",(X118-統計!$B$106)*10/SQRT(統計!$B$107)+50)</f>
        <v>60.014791747376307</v>
      </c>
      <c r="Z118" s="35"/>
    </row>
    <row r="119" spans="1:26" ht="12" customHeight="1" x14ac:dyDescent="0.4">
      <c r="A119" s="9" t="s">
        <v>807</v>
      </c>
      <c r="B119" s="9" t="s">
        <v>119</v>
      </c>
      <c r="C119" s="9" t="s">
        <v>3030</v>
      </c>
      <c r="D119" s="9" t="s">
        <v>88</v>
      </c>
      <c r="E119" s="10" t="s">
        <v>1009</v>
      </c>
      <c r="F119" s="10" t="s">
        <v>3031</v>
      </c>
      <c r="G119" s="10" t="s">
        <v>996</v>
      </c>
      <c r="H119" s="10" t="s">
        <v>19</v>
      </c>
      <c r="I119" s="10" t="s">
        <v>1012</v>
      </c>
      <c r="J119" s="10" t="s">
        <v>3032</v>
      </c>
      <c r="K119" s="10" t="s">
        <v>1014</v>
      </c>
      <c r="L119" s="10" t="s">
        <v>19</v>
      </c>
      <c r="M119" s="20">
        <v>44912</v>
      </c>
      <c r="N119" s="20" t="s">
        <v>1015</v>
      </c>
      <c r="O119" s="42" t="s">
        <v>1044</v>
      </c>
      <c r="P119" s="10" t="s">
        <v>19</v>
      </c>
      <c r="Q119" s="10" t="s">
        <v>19</v>
      </c>
      <c r="R119" s="10" t="s">
        <v>19</v>
      </c>
      <c r="S119" s="37">
        <v>7</v>
      </c>
      <c r="T119" s="37">
        <v>8</v>
      </c>
      <c r="U119" s="37">
        <v>6</v>
      </c>
      <c r="V119" s="37">
        <v>7</v>
      </c>
      <c r="W119" s="37">
        <v>7</v>
      </c>
      <c r="X119" s="22">
        <f t="shared" si="1"/>
        <v>70</v>
      </c>
      <c r="Y119" s="35">
        <f>IF(S119="","",(X119-統計!$B$106)*10/SQRT(統計!$B$107)+50)</f>
        <v>60.014791747376307</v>
      </c>
      <c r="Z119" s="35" t="str">
        <f>IF(X119="","",IF(((COUNTIF(視聴済作品!$X$2:$X$716,"&gt;="&amp;X119)+COUNTIF(視聴中作品!$X$29:$X$35,"&gt;="&amp;X119))/統計!$B$3)&lt;=0.05,"〇","-"))</f>
        <v>-</v>
      </c>
    </row>
    <row r="120" spans="1:26" ht="12" customHeight="1" x14ac:dyDescent="0.4">
      <c r="A120" s="9" t="s">
        <v>807</v>
      </c>
      <c r="B120" s="9" t="s">
        <v>1504</v>
      </c>
      <c r="C120" s="9" t="s">
        <v>987</v>
      </c>
      <c r="D120" s="9" t="s">
        <v>40</v>
      </c>
      <c r="E120" s="10" t="s">
        <v>1009</v>
      </c>
      <c r="F120" s="10" t="s">
        <v>1010</v>
      </c>
      <c r="G120" s="10" t="s">
        <v>996</v>
      </c>
      <c r="H120" s="10" t="s">
        <v>1011</v>
      </c>
      <c r="I120" s="10" t="s">
        <v>1012</v>
      </c>
      <c r="J120" s="10" t="s">
        <v>1013</v>
      </c>
      <c r="K120" s="10" t="s">
        <v>1014</v>
      </c>
      <c r="L120" s="10" t="s">
        <v>1850</v>
      </c>
      <c r="M120" s="20">
        <v>44660</v>
      </c>
      <c r="N120" s="20" t="s">
        <v>1015</v>
      </c>
      <c r="O120" s="42" t="s">
        <v>1044</v>
      </c>
      <c r="P120" s="10" t="s">
        <v>1850</v>
      </c>
      <c r="Q120" s="10" t="s">
        <v>3</v>
      </c>
      <c r="R120" s="10" t="s">
        <v>3007</v>
      </c>
      <c r="S120" s="37">
        <v>7</v>
      </c>
      <c r="T120" s="37">
        <v>8</v>
      </c>
      <c r="U120" s="37">
        <v>6</v>
      </c>
      <c r="V120" s="37">
        <v>7</v>
      </c>
      <c r="W120" s="37">
        <v>7</v>
      </c>
      <c r="X120" s="22">
        <f t="shared" si="1"/>
        <v>70</v>
      </c>
      <c r="Y120" s="35">
        <f>IF(S120="","",(X120-統計!$B$106)*10/SQRT(統計!$B$107)+50)</f>
        <v>60.014791747376307</v>
      </c>
      <c r="Z120" s="35" t="str">
        <f>IF(X120="","",IF(((COUNTIF(視聴済作品!$X$2:$X$716,"&gt;="&amp;X120)+COUNTIF(視聴中作品!$X$29:$X$35,"&gt;="&amp;X120))/統計!$B$3)&lt;=0.05,"〇","-"))</f>
        <v>-</v>
      </c>
    </row>
    <row r="121" spans="1:26" ht="12" customHeight="1" x14ac:dyDescent="0.4">
      <c r="A121" s="9" t="s">
        <v>807</v>
      </c>
      <c r="B121" s="9" t="s">
        <v>119</v>
      </c>
      <c r="C121" s="9" t="s">
        <v>206</v>
      </c>
      <c r="D121" s="9" t="s">
        <v>48</v>
      </c>
      <c r="E121" s="10" t="s">
        <v>1009</v>
      </c>
      <c r="F121" s="10" t="s">
        <v>1010</v>
      </c>
      <c r="G121" s="10" t="s">
        <v>996</v>
      </c>
      <c r="H121" s="10" t="s">
        <v>1011</v>
      </c>
      <c r="I121" s="10" t="s">
        <v>1012</v>
      </c>
      <c r="J121" s="10" t="s">
        <v>1013</v>
      </c>
      <c r="K121" s="10" t="s">
        <v>1014</v>
      </c>
      <c r="L121" s="10" t="s">
        <v>19</v>
      </c>
      <c r="M121" s="20">
        <v>43477</v>
      </c>
      <c r="N121" s="20" t="s">
        <v>1015</v>
      </c>
      <c r="O121" s="42" t="s">
        <v>1044</v>
      </c>
      <c r="P121" s="10" t="s">
        <v>19</v>
      </c>
      <c r="Q121" s="10" t="s">
        <v>94</v>
      </c>
      <c r="R121" s="10" t="s">
        <v>3007</v>
      </c>
      <c r="S121" s="37">
        <v>7</v>
      </c>
      <c r="T121" s="37">
        <v>8</v>
      </c>
      <c r="U121" s="37">
        <v>6</v>
      </c>
      <c r="V121" s="37">
        <v>7</v>
      </c>
      <c r="W121" s="37">
        <v>7</v>
      </c>
      <c r="X121" s="22">
        <f t="shared" si="1"/>
        <v>70</v>
      </c>
      <c r="Y121" s="35">
        <f>IF(S121="","",(X121-統計!$B$106)*10/SQRT(統計!$B$107)+50)</f>
        <v>60.014791747376307</v>
      </c>
      <c r="Z121" s="35" t="str">
        <f>IF(X121="","",IF(((COUNTIF(視聴済作品!$X$2:$X$716,"&gt;="&amp;X121)+COUNTIF(視聴中作品!$X$29:$X$35,"&gt;="&amp;X121))/統計!$B$3)&lt;=0.05,"〇","-"))</f>
        <v>-</v>
      </c>
    </row>
    <row r="122" spans="1:26" ht="12" customHeight="1" x14ac:dyDescent="0.4">
      <c r="A122" s="9" t="s">
        <v>807</v>
      </c>
      <c r="B122" s="9" t="s">
        <v>119</v>
      </c>
      <c r="C122" s="9" t="s">
        <v>207</v>
      </c>
      <c r="D122" s="9" t="s">
        <v>5</v>
      </c>
      <c r="E122" s="10" t="s">
        <v>1009</v>
      </c>
      <c r="F122" s="10" t="s">
        <v>1010</v>
      </c>
      <c r="G122" s="10" t="s">
        <v>996</v>
      </c>
      <c r="H122" s="10" t="s">
        <v>1011</v>
      </c>
      <c r="I122" s="10" t="s">
        <v>1012</v>
      </c>
      <c r="J122" s="10" t="s">
        <v>1013</v>
      </c>
      <c r="K122" s="10" t="s">
        <v>1014</v>
      </c>
      <c r="L122" s="10" t="s">
        <v>19</v>
      </c>
      <c r="M122" s="20">
        <v>43932</v>
      </c>
      <c r="N122" s="20" t="s">
        <v>1015</v>
      </c>
      <c r="O122" s="42" t="s">
        <v>1044</v>
      </c>
      <c r="P122" s="10" t="s">
        <v>19</v>
      </c>
      <c r="Q122" s="10">
        <v>2</v>
      </c>
      <c r="R122" s="10" t="s">
        <v>3007</v>
      </c>
      <c r="S122" s="37">
        <v>7</v>
      </c>
      <c r="T122" s="37">
        <v>8</v>
      </c>
      <c r="U122" s="37">
        <v>6</v>
      </c>
      <c r="V122" s="37">
        <v>7</v>
      </c>
      <c r="W122" s="37">
        <v>7</v>
      </c>
      <c r="X122" s="22">
        <f t="shared" si="1"/>
        <v>70</v>
      </c>
      <c r="Y122" s="35">
        <f>IF(S122="","",(X122-統計!$B$106)*10/SQRT(統計!$B$107)+50)</f>
        <v>60.014791747376307</v>
      </c>
      <c r="Z122" s="35" t="str">
        <f>IF(X122="","",IF(((COUNTIF(視聴済作品!$X$2:$X$716,"&gt;="&amp;X122)+COUNTIF(視聴中作品!$X$29:$X$35,"&gt;="&amp;X122))/統計!$B$3)&lt;=0.05,"〇","-"))</f>
        <v>-</v>
      </c>
    </row>
    <row r="123" spans="1:26" ht="12" customHeight="1" x14ac:dyDescent="0.4">
      <c r="A123" s="9" t="s">
        <v>2924</v>
      </c>
      <c r="B123" s="9" t="s">
        <v>2923</v>
      </c>
      <c r="C123" s="9" t="s">
        <v>2923</v>
      </c>
      <c r="D123" s="9" t="s">
        <v>41</v>
      </c>
      <c r="E123" s="10" t="s">
        <v>2925</v>
      </c>
      <c r="F123" s="10" t="s">
        <v>2446</v>
      </c>
      <c r="G123" s="10" t="s">
        <v>2926</v>
      </c>
      <c r="H123" s="10" t="s">
        <v>19</v>
      </c>
      <c r="I123" s="10" t="s">
        <v>2495</v>
      </c>
      <c r="J123" s="10" t="s">
        <v>2448</v>
      </c>
      <c r="K123" s="10" t="s">
        <v>2449</v>
      </c>
      <c r="L123" s="10" t="s">
        <v>19</v>
      </c>
      <c r="M123" s="19">
        <v>43926</v>
      </c>
      <c r="N123" s="20" t="s">
        <v>2928</v>
      </c>
      <c r="O123" s="42" t="s">
        <v>2927</v>
      </c>
      <c r="P123" s="10" t="s">
        <v>2499</v>
      </c>
      <c r="Q123" s="10" t="s">
        <v>3</v>
      </c>
      <c r="R123" s="10"/>
      <c r="S123" s="37">
        <v>7</v>
      </c>
      <c r="T123" s="37">
        <v>7</v>
      </c>
      <c r="U123" s="37">
        <v>7</v>
      </c>
      <c r="V123" s="37">
        <v>7</v>
      </c>
      <c r="W123" s="37">
        <v>7</v>
      </c>
      <c r="X123" s="22">
        <f t="shared" si="1"/>
        <v>70</v>
      </c>
      <c r="Y123" s="35">
        <f>IF(S123="","",(X123-統計!$B$106)*10/SQRT(統計!$B$107)+50)</f>
        <v>60.014791747376307</v>
      </c>
      <c r="Z123" s="35"/>
    </row>
    <row r="124" spans="1:26" ht="12" customHeight="1" x14ac:dyDescent="0.4">
      <c r="A124" s="9" t="s">
        <v>890</v>
      </c>
      <c r="B124" s="9" t="s">
        <v>283</v>
      </c>
      <c r="C124" s="9" t="s">
        <v>283</v>
      </c>
      <c r="D124" s="9" t="s">
        <v>140</v>
      </c>
      <c r="E124" s="10"/>
      <c r="F124" s="10"/>
      <c r="G124" s="10"/>
      <c r="H124" s="10"/>
      <c r="I124" s="10"/>
      <c r="J124" s="10"/>
      <c r="K124" s="10"/>
      <c r="L124" s="10"/>
      <c r="M124" s="20"/>
      <c r="N124" s="20"/>
      <c r="O124" s="28"/>
      <c r="P124" s="10"/>
      <c r="Q124" s="10" t="s">
        <v>6</v>
      </c>
      <c r="R124" s="10"/>
      <c r="S124" s="37">
        <v>8</v>
      </c>
      <c r="T124" s="37">
        <v>6</v>
      </c>
      <c r="U124" s="37">
        <v>7</v>
      </c>
      <c r="V124" s="37">
        <v>7</v>
      </c>
      <c r="W124" s="37">
        <v>7</v>
      </c>
      <c r="X124" s="22">
        <f t="shared" si="1"/>
        <v>70</v>
      </c>
      <c r="Y124" s="35">
        <f>IF(S124="","",(X124-統計!$B$106)*10/SQRT(統計!$B$107)+50)</f>
        <v>60.014791747376307</v>
      </c>
      <c r="Z124" s="35" t="str">
        <f>IF(X124="","",IF(((COUNTIF(視聴済作品!$X$2:$X$716,"&gt;="&amp;X124)+COUNTIF(視聴中作品!$X$29:$X$35,"&gt;="&amp;X124))/統計!$B$3)&lt;=0.05,"〇","-"))</f>
        <v>-</v>
      </c>
    </row>
    <row r="125" spans="1:26" ht="12" customHeight="1" x14ac:dyDescent="0.4">
      <c r="A125" s="9" t="s">
        <v>913</v>
      </c>
      <c r="B125" s="9" t="s">
        <v>307</v>
      </c>
      <c r="C125" s="9" t="s">
        <v>369</v>
      </c>
      <c r="D125" s="9" t="s">
        <v>88</v>
      </c>
      <c r="E125" s="10"/>
      <c r="F125" s="10"/>
      <c r="G125" s="10"/>
      <c r="H125" s="10"/>
      <c r="I125" s="10"/>
      <c r="J125" s="10"/>
      <c r="K125" s="10"/>
      <c r="L125" s="10"/>
      <c r="M125" s="20"/>
      <c r="N125" s="20"/>
      <c r="O125" s="28"/>
      <c r="P125" s="10"/>
      <c r="Q125" s="10" t="s">
        <v>6</v>
      </c>
      <c r="R125" s="10" t="s">
        <v>3198</v>
      </c>
      <c r="S125" s="37">
        <v>7</v>
      </c>
      <c r="T125" s="37">
        <v>8</v>
      </c>
      <c r="U125" s="37">
        <v>7</v>
      </c>
      <c r="V125" s="37">
        <v>6</v>
      </c>
      <c r="W125" s="37">
        <v>7</v>
      </c>
      <c r="X125" s="22">
        <f t="shared" si="1"/>
        <v>70</v>
      </c>
      <c r="Y125" s="35">
        <f>IF(S125="","",(X125-統計!$B$106)*10/SQRT(統計!$B$107)+50)</f>
        <v>60.014791747376307</v>
      </c>
      <c r="Z125" s="35" t="str">
        <f>IF(X125="","",IF(((COUNTIF(視聴済作品!$X$2:$X$716,"&gt;="&amp;X125)+COUNTIF(視聴中作品!$X$29:$X$35,"&gt;="&amp;X125))/統計!$B$3)&lt;=0.05,"〇","-"))</f>
        <v>-</v>
      </c>
    </row>
    <row r="126" spans="1:26" ht="12" customHeight="1" x14ac:dyDescent="0.4">
      <c r="A126" s="9" t="s">
        <v>913</v>
      </c>
      <c r="B126" s="9" t="s">
        <v>307</v>
      </c>
      <c r="C126" s="9" t="s">
        <v>307</v>
      </c>
      <c r="D126" s="9" t="s">
        <v>133</v>
      </c>
      <c r="E126" s="10"/>
      <c r="F126" s="10"/>
      <c r="G126" s="10"/>
      <c r="H126" s="10"/>
      <c r="I126" s="10"/>
      <c r="J126" s="10"/>
      <c r="K126" s="10"/>
      <c r="L126" s="10"/>
      <c r="M126" s="20"/>
      <c r="N126" s="20"/>
      <c r="O126" s="28"/>
      <c r="P126" s="10"/>
      <c r="Q126" s="10" t="s">
        <v>6</v>
      </c>
      <c r="R126" s="10"/>
      <c r="S126" s="37">
        <v>7</v>
      </c>
      <c r="T126" s="37">
        <v>8</v>
      </c>
      <c r="U126" s="37">
        <v>7</v>
      </c>
      <c r="V126" s="37">
        <v>6</v>
      </c>
      <c r="W126" s="37">
        <v>7</v>
      </c>
      <c r="X126" s="22">
        <f t="shared" si="1"/>
        <v>70</v>
      </c>
      <c r="Y126" s="35">
        <f>IF(S126="","",(X126-統計!$B$106)*10/SQRT(統計!$B$107)+50)</f>
        <v>60.014791747376307</v>
      </c>
      <c r="Z126" s="35" t="str">
        <f>IF(X126="","",IF(((COUNTIF(視聴済作品!$X$2:$X$716,"&gt;="&amp;X126)+COUNTIF(視聴中作品!$X$29:$X$35,"&gt;="&amp;X126))/統計!$B$3)&lt;=0.05,"〇","-"))</f>
        <v>-</v>
      </c>
    </row>
    <row r="127" spans="1:26" ht="12" customHeight="1" x14ac:dyDescent="0.4">
      <c r="A127" s="9" t="s">
        <v>937</v>
      </c>
      <c r="B127" s="9" t="s">
        <v>340</v>
      </c>
      <c r="C127" s="9" t="s">
        <v>380</v>
      </c>
      <c r="D127" s="9" t="s">
        <v>385</v>
      </c>
      <c r="E127" s="10" t="s">
        <v>1234</v>
      </c>
      <c r="F127" s="10" t="s">
        <v>1238</v>
      </c>
      <c r="G127" s="10" t="s">
        <v>1850</v>
      </c>
      <c r="H127" s="10" t="s">
        <v>1239</v>
      </c>
      <c r="I127" s="10" t="s">
        <v>1241</v>
      </c>
      <c r="J127" s="10" t="s">
        <v>1221</v>
      </c>
      <c r="K127" s="10" t="s">
        <v>1237</v>
      </c>
      <c r="L127" s="10" t="s">
        <v>1850</v>
      </c>
      <c r="M127" s="20">
        <v>43751</v>
      </c>
      <c r="N127" s="20" t="s">
        <v>1249</v>
      </c>
      <c r="O127" s="28" t="s">
        <v>1233</v>
      </c>
      <c r="P127" s="10" t="s">
        <v>1850</v>
      </c>
      <c r="Q127" s="10" t="s">
        <v>6</v>
      </c>
      <c r="R127" s="10"/>
      <c r="S127" s="37">
        <v>6</v>
      </c>
      <c r="T127" s="37">
        <v>7</v>
      </c>
      <c r="U127" s="37">
        <v>6</v>
      </c>
      <c r="V127" s="37">
        <v>7</v>
      </c>
      <c r="W127" s="37">
        <v>9</v>
      </c>
      <c r="X127" s="22">
        <f t="shared" si="1"/>
        <v>70</v>
      </c>
      <c r="Y127" s="35">
        <f>IF(S127="","",(X127-統計!$B$106)*10/SQRT(統計!$B$107)+50)</f>
        <v>60.014791747376307</v>
      </c>
      <c r="Z127" s="35" t="str">
        <f>IF(X127="","",IF(((COUNTIF(視聴済作品!$X$2:$X$716,"&gt;="&amp;X127)+COUNTIF(視聴中作品!$X$29:$X$35,"&gt;="&amp;X127))/統計!$B$3)&lt;=0.05,"〇","-"))</f>
        <v>-</v>
      </c>
    </row>
    <row r="128" spans="1:26" ht="12" customHeight="1" x14ac:dyDescent="0.4">
      <c r="A128" s="9" t="s">
        <v>937</v>
      </c>
      <c r="B128" s="9" t="s">
        <v>340</v>
      </c>
      <c r="C128" s="9" t="s">
        <v>379</v>
      </c>
      <c r="D128" s="9" t="s">
        <v>108</v>
      </c>
      <c r="E128" s="10" t="s">
        <v>1234</v>
      </c>
      <c r="F128" s="10" t="s">
        <v>1238</v>
      </c>
      <c r="G128" s="10" t="s">
        <v>1850</v>
      </c>
      <c r="H128" s="10" t="s">
        <v>1239</v>
      </c>
      <c r="I128" s="10" t="s">
        <v>1240</v>
      </c>
      <c r="J128" s="10" t="s">
        <v>1221</v>
      </c>
      <c r="K128" s="10" t="s">
        <v>1237</v>
      </c>
      <c r="L128" s="10" t="s">
        <v>1850</v>
      </c>
      <c r="M128" s="20">
        <v>43380</v>
      </c>
      <c r="N128" s="20" t="s">
        <v>1249</v>
      </c>
      <c r="O128" s="28" t="s">
        <v>1233</v>
      </c>
      <c r="P128" s="10" t="s">
        <v>1850</v>
      </c>
      <c r="Q128" s="10" t="s">
        <v>6</v>
      </c>
      <c r="R128" s="10"/>
      <c r="S128" s="37">
        <v>6</v>
      </c>
      <c r="T128" s="37">
        <v>7</v>
      </c>
      <c r="U128" s="37">
        <v>6</v>
      </c>
      <c r="V128" s="37">
        <v>7</v>
      </c>
      <c r="W128" s="37">
        <v>9</v>
      </c>
      <c r="X128" s="22">
        <f t="shared" si="1"/>
        <v>70</v>
      </c>
      <c r="Y128" s="35">
        <f>IF(S128="","",(X128-統計!$B$106)*10/SQRT(統計!$B$107)+50)</f>
        <v>60.014791747376307</v>
      </c>
      <c r="Z128" s="35" t="str">
        <f>IF(X128="","",IF(((COUNTIF(視聴済作品!$X$2:$X$716,"&gt;="&amp;X128)+COUNTIF(視聴中作品!$X$29:$X$35,"&gt;="&amp;X128))/統計!$B$3)&lt;=0.05,"〇","-"))</f>
        <v>-</v>
      </c>
    </row>
    <row r="129" spans="1:26" ht="12" customHeight="1" x14ac:dyDescent="0.4">
      <c r="A129" s="9" t="s">
        <v>937</v>
      </c>
      <c r="B129" s="9" t="s">
        <v>340</v>
      </c>
      <c r="C129" s="9" t="s">
        <v>381</v>
      </c>
      <c r="D129" s="9" t="s">
        <v>88</v>
      </c>
      <c r="E129" s="10" t="s">
        <v>1234</v>
      </c>
      <c r="F129" s="10" t="s">
        <v>1235</v>
      </c>
      <c r="G129" s="10" t="s">
        <v>1850</v>
      </c>
      <c r="H129" s="10" t="s">
        <v>1242</v>
      </c>
      <c r="I129" s="10" t="s">
        <v>1236</v>
      </c>
      <c r="J129" s="10" t="s">
        <v>1221</v>
      </c>
      <c r="K129" s="10" t="s">
        <v>1237</v>
      </c>
      <c r="L129" s="10" t="s">
        <v>1850</v>
      </c>
      <c r="M129" s="20">
        <v>42784</v>
      </c>
      <c r="N129" s="20" t="s">
        <v>1248</v>
      </c>
      <c r="O129" s="28" t="s">
        <v>1233</v>
      </c>
      <c r="P129" s="10" t="s">
        <v>1850</v>
      </c>
      <c r="Q129" s="10" t="s">
        <v>6</v>
      </c>
      <c r="R129" s="10"/>
      <c r="S129" s="37">
        <v>6</v>
      </c>
      <c r="T129" s="37">
        <v>7</v>
      </c>
      <c r="U129" s="37">
        <v>6</v>
      </c>
      <c r="V129" s="37">
        <v>7</v>
      </c>
      <c r="W129" s="37">
        <v>9</v>
      </c>
      <c r="X129" s="22">
        <f t="shared" si="1"/>
        <v>70</v>
      </c>
      <c r="Y129" s="35">
        <f>IF(S129="","",(X129-統計!$B$106)*10/SQRT(統計!$B$107)+50)</f>
        <v>60.014791747376307</v>
      </c>
      <c r="Z129" s="35" t="str">
        <f>IF(X129="","",IF(((COUNTIF(視聴済作品!$X$2:$X$716,"&gt;="&amp;X129)+COUNTIF(視聴中作品!$X$29:$X$35,"&gt;="&amp;X129))/統計!$B$3)&lt;=0.05,"〇","-"))</f>
        <v>-</v>
      </c>
    </row>
    <row r="130" spans="1:26" ht="12" customHeight="1" x14ac:dyDescent="0.4">
      <c r="A130" s="9" t="s">
        <v>3414</v>
      </c>
      <c r="B130" s="9" t="s">
        <v>3411</v>
      </c>
      <c r="C130" s="9" t="s">
        <v>3412</v>
      </c>
      <c r="D130" s="9" t="s">
        <v>48</v>
      </c>
      <c r="E130" s="10" t="s">
        <v>3411</v>
      </c>
      <c r="F130" s="10" t="s">
        <v>3415</v>
      </c>
      <c r="G130" s="10" t="s">
        <v>19</v>
      </c>
      <c r="H130" s="10" t="s">
        <v>3416</v>
      </c>
      <c r="I130" s="10" t="s">
        <v>3417</v>
      </c>
      <c r="J130" s="10" t="s">
        <v>2140</v>
      </c>
      <c r="K130" s="10" t="s">
        <v>2299</v>
      </c>
      <c r="L130" s="10" t="s">
        <v>1847</v>
      </c>
      <c r="M130" s="19">
        <v>43380</v>
      </c>
      <c r="N130" s="20" t="s">
        <v>3419</v>
      </c>
      <c r="O130" s="31" t="s">
        <v>3418</v>
      </c>
      <c r="P130" s="10" t="s">
        <v>19</v>
      </c>
      <c r="Q130" s="10" t="s">
        <v>3246</v>
      </c>
      <c r="R130" s="10" t="s">
        <v>3007</v>
      </c>
      <c r="S130" s="37">
        <v>7</v>
      </c>
      <c r="T130" s="37">
        <v>8</v>
      </c>
      <c r="U130" s="37">
        <v>7</v>
      </c>
      <c r="V130" s="37">
        <v>7</v>
      </c>
      <c r="W130" s="37">
        <v>6</v>
      </c>
      <c r="X130" s="22">
        <f t="shared" ref="X130:X193" si="2">IF(S130="","",(S130+T130+U130+V130+W130)*2)</f>
        <v>70</v>
      </c>
      <c r="Y130" s="35">
        <f>IF(S130="","",(X130-統計!$B$106)*10/SQRT(統計!$B$107)+50)</f>
        <v>60.014791747376307</v>
      </c>
      <c r="Z130" s="35"/>
    </row>
    <row r="131" spans="1:26" ht="12" customHeight="1" x14ac:dyDescent="0.4">
      <c r="A131" s="9" t="s">
        <v>3414</v>
      </c>
      <c r="B131" s="9" t="s">
        <v>3411</v>
      </c>
      <c r="C131" s="9" t="s">
        <v>3413</v>
      </c>
      <c r="D131" s="9" t="s">
        <v>48</v>
      </c>
      <c r="E131" s="10" t="s">
        <v>3411</v>
      </c>
      <c r="F131" s="10" t="s">
        <v>3415</v>
      </c>
      <c r="G131" s="10" t="s">
        <v>19</v>
      </c>
      <c r="H131" s="10" t="s">
        <v>3416</v>
      </c>
      <c r="I131" s="10" t="s">
        <v>3417</v>
      </c>
      <c r="J131" s="10" t="s">
        <v>2140</v>
      </c>
      <c r="K131" s="10" t="s">
        <v>2299</v>
      </c>
      <c r="L131" s="10" t="s">
        <v>1847</v>
      </c>
      <c r="M131" s="19">
        <v>43380</v>
      </c>
      <c r="N131" s="20" t="s">
        <v>3421</v>
      </c>
      <c r="O131" s="31" t="s">
        <v>3420</v>
      </c>
      <c r="P131" s="10" t="s">
        <v>19</v>
      </c>
      <c r="Q131" s="10" t="s">
        <v>3246</v>
      </c>
      <c r="R131" s="10" t="s">
        <v>3007</v>
      </c>
      <c r="S131" s="37">
        <v>7</v>
      </c>
      <c r="T131" s="37">
        <v>8</v>
      </c>
      <c r="U131" s="37">
        <v>7</v>
      </c>
      <c r="V131" s="37">
        <v>7</v>
      </c>
      <c r="W131" s="37">
        <v>6</v>
      </c>
      <c r="X131" s="22">
        <f t="shared" si="2"/>
        <v>70</v>
      </c>
      <c r="Y131" s="35">
        <f>IF(S131="","",(X131-統計!$B$106)*10/SQRT(統計!$B$107)+50)</f>
        <v>60.014791747376307</v>
      </c>
      <c r="Z131" s="35"/>
    </row>
    <row r="132" spans="1:26" ht="12" customHeight="1" x14ac:dyDescent="0.4">
      <c r="A132" s="9" t="s">
        <v>970</v>
      </c>
      <c r="B132" s="9" t="s">
        <v>424</v>
      </c>
      <c r="C132" s="9" t="s">
        <v>424</v>
      </c>
      <c r="D132" s="9" t="s">
        <v>1</v>
      </c>
      <c r="E132" s="10"/>
      <c r="F132" s="10"/>
      <c r="G132" s="10"/>
      <c r="H132" s="10"/>
      <c r="I132" s="10"/>
      <c r="J132" s="10"/>
      <c r="K132" s="10"/>
      <c r="L132" s="10"/>
      <c r="M132" s="20"/>
      <c r="N132" s="20"/>
      <c r="O132" s="28"/>
      <c r="P132" s="10"/>
      <c r="Q132" s="10" t="s">
        <v>95</v>
      </c>
      <c r="R132" s="10"/>
      <c r="S132" s="37">
        <v>6</v>
      </c>
      <c r="T132" s="37">
        <v>8</v>
      </c>
      <c r="U132" s="37">
        <v>6</v>
      </c>
      <c r="V132" s="37">
        <v>8</v>
      </c>
      <c r="W132" s="37">
        <v>7</v>
      </c>
      <c r="X132" s="22">
        <f t="shared" si="2"/>
        <v>70</v>
      </c>
      <c r="Y132" s="35">
        <f>IF(S132="","",(X132-統計!$B$106)*10/SQRT(統計!$B$107)+50)</f>
        <v>60.014791747376307</v>
      </c>
      <c r="Z132" s="35" t="str">
        <f>IF(X132="","",IF(((COUNTIF(視聴済作品!$X$2:$X$716,"&gt;="&amp;X132)+COUNTIF(視聴中作品!$X$29:$X$35,"&gt;="&amp;X132))/統計!$B$3)&lt;=0.05,"〇","-"))</f>
        <v>-</v>
      </c>
    </row>
    <row r="133" spans="1:26" ht="12" customHeight="1" x14ac:dyDescent="0.4">
      <c r="A133" s="9" t="s">
        <v>1177</v>
      </c>
      <c r="B133" s="9" t="s">
        <v>620</v>
      </c>
      <c r="C133" s="9" t="s">
        <v>620</v>
      </c>
      <c r="D133" s="9" t="s">
        <v>364</v>
      </c>
      <c r="E133" s="10"/>
      <c r="F133" s="10"/>
      <c r="G133" s="10"/>
      <c r="H133" s="10"/>
      <c r="I133" s="10"/>
      <c r="J133" s="10"/>
      <c r="K133" s="10"/>
      <c r="L133" s="10"/>
      <c r="M133" s="20"/>
      <c r="N133" s="20"/>
      <c r="O133" s="28"/>
      <c r="P133" s="10"/>
      <c r="Q133" s="10" t="s">
        <v>95</v>
      </c>
      <c r="R133" s="10"/>
      <c r="S133" s="37">
        <v>7</v>
      </c>
      <c r="T133" s="37">
        <v>7</v>
      </c>
      <c r="U133" s="37">
        <v>7</v>
      </c>
      <c r="V133" s="37">
        <v>7</v>
      </c>
      <c r="W133" s="37">
        <v>7</v>
      </c>
      <c r="X133" s="22">
        <f t="shared" si="2"/>
        <v>70</v>
      </c>
      <c r="Y133" s="35">
        <f>IF(S133="","",(X133-統計!$B$106)*10/SQRT(統計!$B$107)+50)</f>
        <v>60.014791747376307</v>
      </c>
      <c r="Z133" s="35" t="str">
        <f>IF(X133="","",IF(((COUNTIF(視聴済作品!$X$2:$X$716,"&gt;="&amp;X133)+COUNTIF(視聴中作品!$X$29:$X$35,"&gt;="&amp;X133))/統計!$B$3)&lt;=0.05,"〇","-"))</f>
        <v>-</v>
      </c>
    </row>
    <row r="134" spans="1:26" ht="12" customHeight="1" x14ac:dyDescent="0.4">
      <c r="A134" s="9" t="s">
        <v>1191</v>
      </c>
      <c r="B134" s="9" t="s">
        <v>657</v>
      </c>
      <c r="C134" s="9" t="s">
        <v>1662</v>
      </c>
      <c r="D134" s="9" t="s">
        <v>1663</v>
      </c>
      <c r="E134" s="10" t="s">
        <v>1652</v>
      </c>
      <c r="F134" s="10" t="s">
        <v>1653</v>
      </c>
      <c r="G134" s="10" t="s">
        <v>1850</v>
      </c>
      <c r="H134" s="10" t="s">
        <v>1655</v>
      </c>
      <c r="I134" s="10" t="s">
        <v>1656</v>
      </c>
      <c r="J134" s="10" t="s">
        <v>1657</v>
      </c>
      <c r="K134" s="10" t="s">
        <v>1658</v>
      </c>
      <c r="L134" s="10" t="s">
        <v>1845</v>
      </c>
      <c r="M134" s="20">
        <v>44743</v>
      </c>
      <c r="N134" s="20" t="s">
        <v>1661</v>
      </c>
      <c r="O134" s="42" t="s">
        <v>1664</v>
      </c>
      <c r="P134" s="10" t="s">
        <v>1850</v>
      </c>
      <c r="Q134" s="10" t="s">
        <v>6</v>
      </c>
      <c r="R134" s="10"/>
      <c r="S134" s="37">
        <v>7</v>
      </c>
      <c r="T134" s="37">
        <v>7</v>
      </c>
      <c r="U134" s="37">
        <v>7</v>
      </c>
      <c r="V134" s="37">
        <v>7</v>
      </c>
      <c r="W134" s="37">
        <v>7</v>
      </c>
      <c r="X134" s="22">
        <f t="shared" si="2"/>
        <v>70</v>
      </c>
      <c r="Y134" s="35">
        <f>IF(S134="","",(X134-統計!$B$106)*10/SQRT(統計!$B$107)+50)</f>
        <v>60.014791747376307</v>
      </c>
      <c r="Z134" s="35" t="str">
        <f>IF(X134="","",IF(((COUNTIF(視聴済作品!$X$2:$X$716,"&gt;="&amp;X134)+COUNTIF(視聴中作品!$X$29:$X$35,"&gt;="&amp;X134))/統計!$B$3)&lt;=0.05,"〇","-"))</f>
        <v>-</v>
      </c>
    </row>
    <row r="135" spans="1:26" ht="12" customHeight="1" x14ac:dyDescent="0.4">
      <c r="A135" s="9" t="s">
        <v>1191</v>
      </c>
      <c r="B135" s="9" t="s">
        <v>657</v>
      </c>
      <c r="C135" s="9" t="s">
        <v>697</v>
      </c>
      <c r="D135" s="9" t="s">
        <v>113</v>
      </c>
      <c r="E135" s="10" t="s">
        <v>1652</v>
      </c>
      <c r="F135" s="10" t="s">
        <v>1653</v>
      </c>
      <c r="G135" s="10" t="s">
        <v>1654</v>
      </c>
      <c r="H135" s="10" t="s">
        <v>1655</v>
      </c>
      <c r="I135" s="10" t="s">
        <v>1656</v>
      </c>
      <c r="J135" s="10" t="s">
        <v>1657</v>
      </c>
      <c r="K135" s="10" t="s">
        <v>1658</v>
      </c>
      <c r="L135" s="10" t="s">
        <v>1850</v>
      </c>
      <c r="M135" s="20">
        <v>44203</v>
      </c>
      <c r="N135" s="20" t="s">
        <v>1661</v>
      </c>
      <c r="O135" s="42" t="s">
        <v>1660</v>
      </c>
      <c r="P135" s="10" t="s">
        <v>1850</v>
      </c>
      <c r="Q135" s="10" t="s">
        <v>6</v>
      </c>
      <c r="R135" s="10"/>
      <c r="S135" s="37">
        <v>7</v>
      </c>
      <c r="T135" s="37">
        <v>7</v>
      </c>
      <c r="U135" s="37">
        <v>7</v>
      </c>
      <c r="V135" s="37">
        <v>7</v>
      </c>
      <c r="W135" s="37">
        <v>7</v>
      </c>
      <c r="X135" s="22">
        <f t="shared" si="2"/>
        <v>70</v>
      </c>
      <c r="Y135" s="35">
        <f>IF(S135="","",(X135-統計!$B$106)*10/SQRT(統計!$B$107)+50)</f>
        <v>60.014791747376307</v>
      </c>
      <c r="Z135" s="35" t="str">
        <f>IF(X135="","",IF(((COUNTIF(視聴済作品!$X$2:$X$716,"&gt;="&amp;X135)+COUNTIF(視聴中作品!$X$29:$X$35,"&gt;="&amp;X135))/統計!$B$3)&lt;=0.05,"〇","-"))</f>
        <v>-</v>
      </c>
    </row>
    <row r="136" spans="1:26" ht="12" customHeight="1" x14ac:dyDescent="0.4">
      <c r="A136" s="9" t="s">
        <v>1191</v>
      </c>
      <c r="B136" s="9" t="s">
        <v>657</v>
      </c>
      <c r="C136" s="9" t="s">
        <v>2777</v>
      </c>
      <c r="D136" s="9" t="s">
        <v>1659</v>
      </c>
      <c r="E136" s="10" t="s">
        <v>1652</v>
      </c>
      <c r="F136" s="10" t="s">
        <v>1653</v>
      </c>
      <c r="G136" s="10" t="s">
        <v>1654</v>
      </c>
      <c r="H136" s="10" t="s">
        <v>1655</v>
      </c>
      <c r="I136" s="10" t="s">
        <v>1656</v>
      </c>
      <c r="J136" s="10" t="s">
        <v>1657</v>
      </c>
      <c r="K136" s="10" t="s">
        <v>1658</v>
      </c>
      <c r="L136" s="10" t="s">
        <v>1847</v>
      </c>
      <c r="M136" s="20">
        <v>43104</v>
      </c>
      <c r="N136" s="20" t="s">
        <v>1661</v>
      </c>
      <c r="O136" s="42" t="s">
        <v>1660</v>
      </c>
      <c r="P136" s="10" t="s">
        <v>1850</v>
      </c>
      <c r="Q136" s="10" t="s">
        <v>6</v>
      </c>
      <c r="R136" s="10"/>
      <c r="S136" s="37">
        <v>7</v>
      </c>
      <c r="T136" s="37">
        <v>7</v>
      </c>
      <c r="U136" s="37">
        <v>7</v>
      </c>
      <c r="V136" s="37">
        <v>7</v>
      </c>
      <c r="W136" s="37">
        <v>7</v>
      </c>
      <c r="X136" s="22">
        <f t="shared" si="2"/>
        <v>70</v>
      </c>
      <c r="Y136" s="35">
        <f>IF(S136="","",(X136-統計!$B$106)*10/SQRT(統計!$B$107)+50)</f>
        <v>60.014791747376307</v>
      </c>
      <c r="Z136" s="35" t="str">
        <f>IF(X136="","",IF(((COUNTIF(視聴済作品!$X$2:$X$716,"&gt;="&amp;X136)+COUNTIF(視聴中作品!$X$29:$X$35,"&gt;="&amp;X136))/統計!$B$3)&lt;=0.05,"〇","-"))</f>
        <v>-</v>
      </c>
    </row>
    <row r="137" spans="1:26" ht="12" customHeight="1" x14ac:dyDescent="0.4">
      <c r="A137" s="9" t="s">
        <v>1631</v>
      </c>
      <c r="B137" s="9" t="s">
        <v>1639</v>
      </c>
      <c r="C137" s="9" t="s">
        <v>1632</v>
      </c>
      <c r="D137" s="9" t="s">
        <v>113</v>
      </c>
      <c r="E137" s="10" t="s">
        <v>1026</v>
      </c>
      <c r="F137" s="10" t="s">
        <v>1633</v>
      </c>
      <c r="G137" s="10" t="s">
        <v>1634</v>
      </c>
      <c r="H137" s="10" t="s">
        <v>1850</v>
      </c>
      <c r="I137" s="10" t="s">
        <v>1635</v>
      </c>
      <c r="J137" s="10" t="s">
        <v>1636</v>
      </c>
      <c r="K137" s="10" t="s">
        <v>1637</v>
      </c>
      <c r="L137" s="10" t="s">
        <v>1850</v>
      </c>
      <c r="M137" s="20">
        <v>41919</v>
      </c>
      <c r="N137" s="20" t="s">
        <v>1638</v>
      </c>
      <c r="O137" s="42" t="s">
        <v>1640</v>
      </c>
      <c r="P137" s="10" t="s">
        <v>1850</v>
      </c>
      <c r="Q137" s="10" t="s">
        <v>1665</v>
      </c>
      <c r="R137" s="10"/>
      <c r="S137" s="37">
        <v>6</v>
      </c>
      <c r="T137" s="37">
        <v>7</v>
      </c>
      <c r="U137" s="37">
        <v>6</v>
      </c>
      <c r="V137" s="37">
        <v>9</v>
      </c>
      <c r="W137" s="37">
        <v>6</v>
      </c>
      <c r="X137" s="22">
        <f t="shared" si="2"/>
        <v>68</v>
      </c>
      <c r="Y137" s="35">
        <f>IF(S137="","",(X137-統計!$B$106)*10/SQRT(統計!$B$107)+50)</f>
        <v>58.79181853534935</v>
      </c>
      <c r="Z137" s="35" t="str">
        <f>IF(X137="","",IF(((COUNTIF(視聴済作品!$X$2:$X$716,"&gt;="&amp;X137)+COUNTIF(視聴中作品!$X$29:$X$35,"&gt;="&amp;X137))/統計!$B$3)&lt;=0.05,"〇","-"))</f>
        <v>-</v>
      </c>
    </row>
    <row r="138" spans="1:26" ht="12" customHeight="1" x14ac:dyDescent="0.4">
      <c r="A138" s="9" t="s">
        <v>2779</v>
      </c>
      <c r="B138" s="9" t="s">
        <v>2778</v>
      </c>
      <c r="C138" s="9" t="s">
        <v>2778</v>
      </c>
      <c r="D138" s="9" t="s">
        <v>48</v>
      </c>
      <c r="E138" s="10" t="s">
        <v>2780</v>
      </c>
      <c r="F138" s="10" t="s">
        <v>2349</v>
      </c>
      <c r="G138" s="10" t="s">
        <v>2349</v>
      </c>
      <c r="H138" s="10" t="s">
        <v>1672</v>
      </c>
      <c r="I138" s="10" t="s">
        <v>2601</v>
      </c>
      <c r="J138" s="10" t="s">
        <v>2781</v>
      </c>
      <c r="K138" s="10" t="s">
        <v>2782</v>
      </c>
      <c r="L138" s="10" t="s">
        <v>2784</v>
      </c>
      <c r="M138" s="19">
        <v>43836</v>
      </c>
      <c r="N138" s="20" t="s">
        <v>2785</v>
      </c>
      <c r="O138" s="42" t="s">
        <v>2783</v>
      </c>
      <c r="P138" s="10" t="s">
        <v>19</v>
      </c>
      <c r="Q138" s="10" t="s">
        <v>3</v>
      </c>
      <c r="R138" s="10"/>
      <c r="S138" s="37">
        <v>8</v>
      </c>
      <c r="T138" s="37">
        <v>7</v>
      </c>
      <c r="U138" s="37">
        <v>8</v>
      </c>
      <c r="V138" s="37">
        <v>6</v>
      </c>
      <c r="W138" s="37">
        <v>5</v>
      </c>
      <c r="X138" s="22">
        <f t="shared" si="2"/>
        <v>68</v>
      </c>
      <c r="Y138" s="35">
        <f>IF(S138="","",(X138-統計!$B$106)*10/SQRT(統計!$B$107)+50)</f>
        <v>58.79181853534935</v>
      </c>
      <c r="Z138" s="35" t="str">
        <f>IF(X138="","",IF(((COUNTIF(視聴済作品!$X$2:$X$716,"&gt;="&amp;X138)+COUNTIF(視聴中作品!$X$29:$X$35,"&gt;="&amp;X138))/統計!$B$3)&lt;=0.05,"〇","-"))</f>
        <v>-</v>
      </c>
    </row>
    <row r="139" spans="1:26" ht="12" customHeight="1" x14ac:dyDescent="0.4">
      <c r="A139" s="9" t="s">
        <v>784</v>
      </c>
      <c r="B139" s="9" t="s">
        <v>55</v>
      </c>
      <c r="C139" s="9" t="s">
        <v>55</v>
      </c>
      <c r="D139" s="9" t="s">
        <v>57</v>
      </c>
      <c r="E139" s="10" t="s">
        <v>1318</v>
      </c>
      <c r="F139" s="10" t="s">
        <v>1319</v>
      </c>
      <c r="G139" s="10" t="s">
        <v>1320</v>
      </c>
      <c r="H139" s="10" t="s">
        <v>1850</v>
      </c>
      <c r="I139" s="10" t="s">
        <v>1321</v>
      </c>
      <c r="J139" s="10" t="s">
        <v>1229</v>
      </c>
      <c r="K139" s="10" t="s">
        <v>1318</v>
      </c>
      <c r="L139" s="10" t="s">
        <v>1850</v>
      </c>
      <c r="M139" s="20">
        <v>39174</v>
      </c>
      <c r="N139" s="20" t="s">
        <v>1322</v>
      </c>
      <c r="O139" s="42" t="s">
        <v>1317</v>
      </c>
      <c r="P139" s="10" t="s">
        <v>1850</v>
      </c>
      <c r="Q139" s="10" t="s">
        <v>6</v>
      </c>
      <c r="R139" s="10"/>
      <c r="S139" s="37">
        <v>8</v>
      </c>
      <c r="T139" s="37">
        <v>7</v>
      </c>
      <c r="U139" s="37">
        <v>7</v>
      </c>
      <c r="V139" s="37">
        <v>4</v>
      </c>
      <c r="W139" s="37">
        <v>8</v>
      </c>
      <c r="X139" s="22">
        <f t="shared" si="2"/>
        <v>68</v>
      </c>
      <c r="Y139" s="35">
        <f>IF(S139="","",(X139-統計!$B$106)*10/SQRT(統計!$B$107)+50)</f>
        <v>58.79181853534935</v>
      </c>
      <c r="Z139" s="35" t="str">
        <f>IF(X139="","",IF(((COUNTIF(視聴済作品!$X$2:$X$716,"&gt;="&amp;X139)+COUNTIF(視聴中作品!$X$29:$X$35,"&gt;="&amp;X139))/統計!$B$3)&lt;=0.05,"〇","-"))</f>
        <v>-</v>
      </c>
    </row>
    <row r="140" spans="1:26" ht="12" customHeight="1" x14ac:dyDescent="0.4">
      <c r="A140" s="9" t="s">
        <v>2727</v>
      </c>
      <c r="B140" s="9" t="s">
        <v>2726</v>
      </c>
      <c r="C140" s="9" t="s">
        <v>2726</v>
      </c>
      <c r="D140" s="9" t="s">
        <v>88</v>
      </c>
      <c r="E140" s="10" t="s">
        <v>2729</v>
      </c>
      <c r="F140" s="10" t="s">
        <v>2728</v>
      </c>
      <c r="G140" s="10" t="s">
        <v>19</v>
      </c>
      <c r="H140" s="10" t="s">
        <v>2730</v>
      </c>
      <c r="I140" s="10" t="s">
        <v>2734</v>
      </c>
      <c r="J140" s="10" t="s">
        <v>2705</v>
      </c>
      <c r="K140" s="10" t="s">
        <v>2733</v>
      </c>
      <c r="L140" s="10" t="s">
        <v>2179</v>
      </c>
      <c r="M140" s="20">
        <v>40411</v>
      </c>
      <c r="N140" s="20" t="s">
        <v>2731</v>
      </c>
      <c r="O140" s="42" t="s">
        <v>2732</v>
      </c>
      <c r="P140" s="10" t="s">
        <v>19</v>
      </c>
      <c r="Q140" s="10" t="s">
        <v>3</v>
      </c>
      <c r="R140" s="10"/>
      <c r="S140" s="37">
        <v>8</v>
      </c>
      <c r="T140" s="37">
        <v>7</v>
      </c>
      <c r="U140" s="37">
        <v>8</v>
      </c>
      <c r="V140" s="37">
        <v>5</v>
      </c>
      <c r="W140" s="37">
        <v>6</v>
      </c>
      <c r="X140" s="22">
        <f t="shared" si="2"/>
        <v>68</v>
      </c>
      <c r="Y140" s="35">
        <f>IF(S140="","",(X140-統計!$B$106)*10/SQRT(統計!$B$107)+50)</f>
        <v>58.79181853534935</v>
      </c>
      <c r="Z140" s="35" t="str">
        <f>IF(X140="","",IF(((COUNTIF(視聴済作品!$X$2:$X$716,"&gt;="&amp;X140)+COUNTIF(視聴中作品!$X$29:$X$35,"&gt;="&amp;X140))/統計!$B$3)&lt;=0.05,"〇","-"))</f>
        <v>-</v>
      </c>
    </row>
    <row r="141" spans="1:26" ht="12" customHeight="1" x14ac:dyDescent="0.4">
      <c r="A141" s="9" t="s">
        <v>855</v>
      </c>
      <c r="B141" s="9" t="s">
        <v>248</v>
      </c>
      <c r="C141" s="9" t="s">
        <v>249</v>
      </c>
      <c r="D141" s="9" t="s">
        <v>88</v>
      </c>
      <c r="E141" s="10"/>
      <c r="F141" s="10"/>
      <c r="G141" s="10"/>
      <c r="H141" s="10"/>
      <c r="I141" s="10"/>
      <c r="J141" s="10"/>
      <c r="K141" s="10"/>
      <c r="L141" s="10"/>
      <c r="M141" s="20"/>
      <c r="N141" s="20"/>
      <c r="O141" s="28"/>
      <c r="P141" s="10"/>
      <c r="Q141" s="10" t="s">
        <v>6</v>
      </c>
      <c r="R141" s="10"/>
      <c r="S141" s="37">
        <v>7</v>
      </c>
      <c r="T141" s="37">
        <v>6</v>
      </c>
      <c r="U141" s="37">
        <v>6</v>
      </c>
      <c r="V141" s="37">
        <v>7</v>
      </c>
      <c r="W141" s="37">
        <v>8</v>
      </c>
      <c r="X141" s="22">
        <f t="shared" si="2"/>
        <v>68</v>
      </c>
      <c r="Y141" s="35">
        <f>IF(S141="","",(X141-統計!$B$106)*10/SQRT(統計!$B$107)+50)</f>
        <v>58.79181853534935</v>
      </c>
      <c r="Z141" s="35" t="str">
        <f>IF(X141="","",IF(((COUNTIF(視聴済作品!$X$2:$X$716,"&gt;="&amp;X141)+COUNTIF(視聴中作品!$X$29:$X$35,"&gt;="&amp;X141))/統計!$B$3)&lt;=0.05,"〇","-"))</f>
        <v>-</v>
      </c>
    </row>
    <row r="142" spans="1:26" ht="12" customHeight="1" x14ac:dyDescent="0.4">
      <c r="A142" s="9" t="s">
        <v>855</v>
      </c>
      <c r="B142" s="9" t="s">
        <v>150</v>
      </c>
      <c r="C142" s="9" t="s">
        <v>150</v>
      </c>
      <c r="D142" s="9" t="s">
        <v>48</v>
      </c>
      <c r="E142" s="10"/>
      <c r="F142" s="10"/>
      <c r="G142" s="10"/>
      <c r="H142" s="10"/>
      <c r="I142" s="10"/>
      <c r="J142" s="10"/>
      <c r="K142" s="10"/>
      <c r="L142" s="10"/>
      <c r="M142" s="20"/>
      <c r="N142" s="20"/>
      <c r="O142" s="28"/>
      <c r="P142" s="10"/>
      <c r="Q142" s="10" t="s">
        <v>95</v>
      </c>
      <c r="R142" s="10"/>
      <c r="S142" s="37">
        <v>7</v>
      </c>
      <c r="T142" s="37">
        <v>6</v>
      </c>
      <c r="U142" s="37">
        <v>6</v>
      </c>
      <c r="V142" s="37">
        <v>7</v>
      </c>
      <c r="W142" s="37">
        <v>8</v>
      </c>
      <c r="X142" s="22">
        <f t="shared" si="2"/>
        <v>68</v>
      </c>
      <c r="Y142" s="35">
        <f>IF(S142="","",(X142-統計!$B$106)*10/SQRT(統計!$B$107)+50)</f>
        <v>58.79181853534935</v>
      </c>
      <c r="Z142" s="35" t="str">
        <f>IF(X142="","",IF(((COUNTIF(視聴済作品!$X$2:$X$716,"&gt;="&amp;X142)+COUNTIF(視聴中作品!$X$29:$X$35,"&gt;="&amp;X142))/統計!$B$3)&lt;=0.05,"〇","-"))</f>
        <v>-</v>
      </c>
    </row>
    <row r="143" spans="1:26" ht="12" customHeight="1" x14ac:dyDescent="0.4">
      <c r="A143" s="9" t="s">
        <v>866</v>
      </c>
      <c r="B143" s="9" t="s">
        <v>158</v>
      </c>
      <c r="C143" s="9" t="s">
        <v>259</v>
      </c>
      <c r="D143" s="9" t="s">
        <v>88</v>
      </c>
      <c r="E143" s="10"/>
      <c r="F143" s="10"/>
      <c r="G143" s="10"/>
      <c r="H143" s="10"/>
      <c r="I143" s="10"/>
      <c r="J143" s="10"/>
      <c r="K143" s="10"/>
      <c r="L143" s="10"/>
      <c r="M143" s="20"/>
      <c r="N143" s="20"/>
      <c r="O143" s="28"/>
      <c r="P143" s="10"/>
      <c r="Q143" s="10" t="s">
        <v>3</v>
      </c>
      <c r="R143" s="10"/>
      <c r="S143" s="37">
        <v>8</v>
      </c>
      <c r="T143" s="37">
        <v>7</v>
      </c>
      <c r="U143" s="37">
        <v>8</v>
      </c>
      <c r="V143" s="37">
        <v>5</v>
      </c>
      <c r="W143" s="37">
        <v>6</v>
      </c>
      <c r="X143" s="22">
        <f t="shared" si="2"/>
        <v>68</v>
      </c>
      <c r="Y143" s="35">
        <f>IF(S143="","",(X143-統計!$B$106)*10/SQRT(統計!$B$107)+50)</f>
        <v>58.79181853534935</v>
      </c>
      <c r="Z143" s="35" t="str">
        <f>IF(X143="","",IF(((COUNTIF(視聴済作品!$X$2:$X$716,"&gt;="&amp;X143)+COUNTIF(視聴中作品!$X$29:$X$35,"&gt;="&amp;X143))/統計!$B$3)&lt;=0.05,"〇","-"))</f>
        <v>-</v>
      </c>
    </row>
    <row r="144" spans="1:26" ht="12" customHeight="1" x14ac:dyDescent="0.4">
      <c r="A144" s="9" t="s">
        <v>866</v>
      </c>
      <c r="B144" s="9" t="s">
        <v>158</v>
      </c>
      <c r="C144" s="9" t="s">
        <v>257</v>
      </c>
      <c r="D144" s="9" t="s">
        <v>258</v>
      </c>
      <c r="E144" s="10"/>
      <c r="F144" s="10"/>
      <c r="G144" s="10"/>
      <c r="H144" s="10"/>
      <c r="I144" s="10"/>
      <c r="J144" s="10"/>
      <c r="K144" s="10"/>
      <c r="L144" s="10"/>
      <c r="M144" s="20"/>
      <c r="N144" s="20"/>
      <c r="O144" s="28"/>
      <c r="P144" s="10"/>
      <c r="Q144" s="10" t="s">
        <v>3</v>
      </c>
      <c r="R144" s="10"/>
      <c r="S144" s="37">
        <v>8</v>
      </c>
      <c r="T144" s="37">
        <v>7</v>
      </c>
      <c r="U144" s="37">
        <v>8</v>
      </c>
      <c r="V144" s="37">
        <v>5</v>
      </c>
      <c r="W144" s="37">
        <v>6</v>
      </c>
      <c r="X144" s="22">
        <f t="shared" si="2"/>
        <v>68</v>
      </c>
      <c r="Y144" s="35">
        <f>IF(S144="","",(X144-統計!$B$106)*10/SQRT(統計!$B$107)+50)</f>
        <v>58.79181853534935</v>
      </c>
      <c r="Z144" s="35" t="str">
        <f>IF(X144="","",IF(((COUNTIF(視聴済作品!$X$2:$X$716,"&gt;="&amp;X144)+COUNTIF(視聴中作品!$X$29:$X$35,"&gt;="&amp;X144))/統計!$B$3)&lt;=0.05,"〇","-"))</f>
        <v>-</v>
      </c>
    </row>
    <row r="145" spans="1:26" ht="12" customHeight="1" x14ac:dyDescent="0.4">
      <c r="A145" s="9" t="s">
        <v>866</v>
      </c>
      <c r="B145" s="9" t="s">
        <v>158</v>
      </c>
      <c r="C145" s="9" t="s">
        <v>159</v>
      </c>
      <c r="D145" s="9" t="s">
        <v>91</v>
      </c>
      <c r="E145" s="10"/>
      <c r="F145" s="10"/>
      <c r="G145" s="10"/>
      <c r="H145" s="10"/>
      <c r="I145" s="10"/>
      <c r="J145" s="10"/>
      <c r="K145" s="10"/>
      <c r="L145" s="10"/>
      <c r="M145" s="20"/>
      <c r="N145" s="20"/>
      <c r="O145" s="28"/>
      <c r="P145" s="10"/>
      <c r="Q145" s="10" t="s">
        <v>94</v>
      </c>
      <c r="R145" s="10"/>
      <c r="S145" s="37">
        <v>8</v>
      </c>
      <c r="T145" s="37">
        <v>7</v>
      </c>
      <c r="U145" s="37">
        <v>8</v>
      </c>
      <c r="V145" s="37">
        <v>5</v>
      </c>
      <c r="W145" s="37">
        <v>6</v>
      </c>
      <c r="X145" s="22">
        <f t="shared" si="2"/>
        <v>68</v>
      </c>
      <c r="Y145" s="35">
        <f>IF(S145="","",(X145-統計!$B$106)*10/SQRT(統計!$B$107)+50)</f>
        <v>58.79181853534935</v>
      </c>
      <c r="Z145" s="35" t="str">
        <f>IF(X145="","",IF(((COUNTIF(視聴済作品!$X$2:$X$716,"&gt;="&amp;X145)+COUNTIF(視聴中作品!$X$29:$X$35,"&gt;="&amp;X145))/統計!$B$3)&lt;=0.05,"〇","-"))</f>
        <v>-</v>
      </c>
    </row>
    <row r="146" spans="1:26" ht="12" customHeight="1" x14ac:dyDescent="0.4">
      <c r="A146" s="9" t="s">
        <v>866</v>
      </c>
      <c r="B146" s="9" t="s">
        <v>158</v>
      </c>
      <c r="C146" s="9" t="s">
        <v>256</v>
      </c>
      <c r="D146" s="9" t="s">
        <v>91</v>
      </c>
      <c r="E146" s="10"/>
      <c r="F146" s="10"/>
      <c r="G146" s="10"/>
      <c r="H146" s="10"/>
      <c r="I146" s="10"/>
      <c r="J146" s="10"/>
      <c r="K146" s="10"/>
      <c r="L146" s="10"/>
      <c r="M146" s="20"/>
      <c r="N146" s="20"/>
      <c r="O146" s="28"/>
      <c r="P146" s="10"/>
      <c r="Q146" s="10" t="s">
        <v>3</v>
      </c>
      <c r="R146" s="10"/>
      <c r="S146" s="37">
        <v>8</v>
      </c>
      <c r="T146" s="37">
        <v>7</v>
      </c>
      <c r="U146" s="37">
        <v>8</v>
      </c>
      <c r="V146" s="37">
        <v>5</v>
      </c>
      <c r="W146" s="37">
        <v>6</v>
      </c>
      <c r="X146" s="22">
        <f t="shared" si="2"/>
        <v>68</v>
      </c>
      <c r="Y146" s="35">
        <f>IF(S146="","",(X146-統計!$B$106)*10/SQRT(統計!$B$107)+50)</f>
        <v>58.79181853534935</v>
      </c>
      <c r="Z146" s="35" t="str">
        <f>IF(X146="","",IF(((COUNTIF(視聴済作品!$X$2:$X$716,"&gt;="&amp;X146)+COUNTIF(視聴中作品!$X$29:$X$35,"&gt;="&amp;X146))/統計!$B$3)&lt;=0.05,"〇","-"))</f>
        <v>-</v>
      </c>
    </row>
    <row r="147" spans="1:26" ht="12" customHeight="1" x14ac:dyDescent="0.4">
      <c r="A147" s="9" t="s">
        <v>904</v>
      </c>
      <c r="B147" s="9" t="s">
        <v>298</v>
      </c>
      <c r="C147" s="9" t="s">
        <v>298</v>
      </c>
      <c r="D147" s="9" t="s">
        <v>2</v>
      </c>
      <c r="E147" s="10"/>
      <c r="F147" s="10"/>
      <c r="G147" s="10"/>
      <c r="H147" s="10"/>
      <c r="I147" s="10"/>
      <c r="J147" s="10"/>
      <c r="K147" s="10"/>
      <c r="L147" s="10"/>
      <c r="M147" s="20"/>
      <c r="N147" s="20"/>
      <c r="O147" s="28"/>
      <c r="P147" s="10"/>
      <c r="Q147" s="10" t="s">
        <v>6</v>
      </c>
      <c r="R147" s="10"/>
      <c r="S147" s="37">
        <v>7</v>
      </c>
      <c r="T147" s="37">
        <v>6</v>
      </c>
      <c r="U147" s="37">
        <v>7</v>
      </c>
      <c r="V147" s="37">
        <v>7</v>
      </c>
      <c r="W147" s="37">
        <v>7</v>
      </c>
      <c r="X147" s="22">
        <f t="shared" si="2"/>
        <v>68</v>
      </c>
      <c r="Y147" s="35">
        <f>IF(S147="","",(X147-統計!$B$106)*10/SQRT(統計!$B$107)+50)</f>
        <v>58.79181853534935</v>
      </c>
      <c r="Z147" s="35" t="str">
        <f>IF(X147="","",IF(((COUNTIF(視聴済作品!$X$2:$X$716,"&gt;="&amp;X147)+COUNTIF(視聴中作品!$X$29:$X$35,"&gt;="&amp;X147))/統計!$B$3)&lt;=0.05,"〇","-"))</f>
        <v>-</v>
      </c>
    </row>
    <row r="148" spans="1:26" ht="12" customHeight="1" x14ac:dyDescent="0.4">
      <c r="A148" s="9" t="s">
        <v>2323</v>
      </c>
      <c r="B148" s="9" t="s">
        <v>2322</v>
      </c>
      <c r="C148" s="9" t="s">
        <v>3396</v>
      </c>
      <c r="D148" s="9" t="s">
        <v>57</v>
      </c>
      <c r="E148" s="10" t="s">
        <v>2325</v>
      </c>
      <c r="F148" s="10" t="s">
        <v>3397</v>
      </c>
      <c r="G148" s="10" t="s">
        <v>3397</v>
      </c>
      <c r="H148" s="10" t="s">
        <v>3398</v>
      </c>
      <c r="I148" s="10" t="s">
        <v>3399</v>
      </c>
      <c r="J148" s="10" t="s">
        <v>3400</v>
      </c>
      <c r="K148" s="10" t="s">
        <v>3401</v>
      </c>
      <c r="L148" s="10" t="s">
        <v>1845</v>
      </c>
      <c r="M148" s="19">
        <v>43651</v>
      </c>
      <c r="N148" s="20" t="s">
        <v>2331</v>
      </c>
      <c r="O148" s="42" t="s">
        <v>2330</v>
      </c>
      <c r="P148" s="10" t="s">
        <v>19</v>
      </c>
      <c r="Q148" s="10" t="s">
        <v>3246</v>
      </c>
      <c r="R148" s="10" t="s">
        <v>3198</v>
      </c>
      <c r="S148" s="37">
        <v>6</v>
      </c>
      <c r="T148" s="37">
        <v>8</v>
      </c>
      <c r="U148" s="37">
        <v>6</v>
      </c>
      <c r="V148" s="37">
        <v>6</v>
      </c>
      <c r="W148" s="37">
        <v>8</v>
      </c>
      <c r="X148" s="22">
        <f t="shared" si="2"/>
        <v>68</v>
      </c>
      <c r="Y148" s="35">
        <f>IF(S148="","",(X148-統計!$B$106)*10/SQRT(統計!$B$107)+50)</f>
        <v>58.79181853534935</v>
      </c>
      <c r="Z148" s="35"/>
    </row>
    <row r="149" spans="1:26" ht="12" customHeight="1" x14ac:dyDescent="0.4">
      <c r="A149" s="9" t="s">
        <v>981</v>
      </c>
      <c r="B149" s="9" t="s">
        <v>3245</v>
      </c>
      <c r="C149" s="9" t="s">
        <v>3245</v>
      </c>
      <c r="D149" s="9" t="s">
        <v>317</v>
      </c>
      <c r="E149" s="10" t="s">
        <v>988</v>
      </c>
      <c r="F149" s="10" t="s">
        <v>989</v>
      </c>
      <c r="G149" s="10" t="s">
        <v>990</v>
      </c>
      <c r="H149" s="10" t="s">
        <v>1850</v>
      </c>
      <c r="I149" s="10" t="s">
        <v>991</v>
      </c>
      <c r="J149" s="10" t="s">
        <v>992</v>
      </c>
      <c r="K149" s="10" t="s">
        <v>993</v>
      </c>
      <c r="L149" s="10" t="s">
        <v>1846</v>
      </c>
      <c r="M149" s="19">
        <v>44660</v>
      </c>
      <c r="N149" s="20" t="s">
        <v>1001</v>
      </c>
      <c r="O149" s="42" t="s">
        <v>1041</v>
      </c>
      <c r="P149" s="10" t="s">
        <v>1850</v>
      </c>
      <c r="Q149" s="10" t="s">
        <v>3</v>
      </c>
      <c r="R149" s="10" t="s">
        <v>3008</v>
      </c>
      <c r="S149" s="37">
        <v>6</v>
      </c>
      <c r="T149" s="37">
        <v>7</v>
      </c>
      <c r="U149" s="37">
        <v>6</v>
      </c>
      <c r="V149" s="37">
        <v>8</v>
      </c>
      <c r="W149" s="37">
        <v>7</v>
      </c>
      <c r="X149" s="22">
        <f t="shared" si="2"/>
        <v>68</v>
      </c>
      <c r="Y149" s="35">
        <f>IF(S149="","",(X149-統計!$B$106)*10/SQRT(統計!$B$107)+50)</f>
        <v>58.79181853534935</v>
      </c>
      <c r="Z149" s="35" t="str">
        <f>IF(X149="","",IF(((COUNTIF(視聴済作品!$X$2:$X$716,"&gt;="&amp;X149)+COUNTIF(視聴中作品!$X$29:$X$35,"&gt;="&amp;X149))/統計!$B$3)&lt;=0.05,"〇","-"))</f>
        <v>-</v>
      </c>
    </row>
    <row r="150" spans="1:26" ht="12" customHeight="1" x14ac:dyDescent="0.4">
      <c r="A150" s="9" t="s">
        <v>928</v>
      </c>
      <c r="B150" s="9" t="s">
        <v>329</v>
      </c>
      <c r="C150" s="9" t="s">
        <v>331</v>
      </c>
      <c r="D150" s="9" t="s">
        <v>88</v>
      </c>
      <c r="E150" s="10"/>
      <c r="F150" s="10"/>
      <c r="G150" s="10"/>
      <c r="H150" s="10"/>
      <c r="I150" s="10"/>
      <c r="J150" s="10"/>
      <c r="K150" s="10"/>
      <c r="L150" s="10"/>
      <c r="M150" s="20"/>
      <c r="N150" s="20"/>
      <c r="O150" s="28"/>
      <c r="P150" s="10"/>
      <c r="Q150" s="10" t="s">
        <v>6</v>
      </c>
      <c r="R150" s="10"/>
      <c r="S150" s="37">
        <v>7</v>
      </c>
      <c r="T150" s="37">
        <v>8</v>
      </c>
      <c r="U150" s="37">
        <v>7</v>
      </c>
      <c r="V150" s="37">
        <v>6</v>
      </c>
      <c r="W150" s="37">
        <v>6</v>
      </c>
      <c r="X150" s="22">
        <f t="shared" si="2"/>
        <v>68</v>
      </c>
      <c r="Y150" s="35">
        <f>IF(S150="","",(X150-統計!$B$106)*10/SQRT(統計!$B$107)+50)</f>
        <v>58.79181853534935</v>
      </c>
      <c r="Z150" s="35" t="str">
        <f>IF(X150="","",IF(((COUNTIF(視聴済作品!$X$2:$X$716,"&gt;="&amp;X150)+COUNTIF(視聴中作品!$X$29:$X$35,"&gt;="&amp;X150))/統計!$B$3)&lt;=0.05,"〇","-"))</f>
        <v>-</v>
      </c>
    </row>
    <row r="151" spans="1:26" ht="12" customHeight="1" x14ac:dyDescent="0.4">
      <c r="A151" s="9" t="s">
        <v>928</v>
      </c>
      <c r="B151" s="9" t="s">
        <v>329</v>
      </c>
      <c r="C151" s="9" t="s">
        <v>330</v>
      </c>
      <c r="D151" s="9" t="s">
        <v>41</v>
      </c>
      <c r="E151" s="10"/>
      <c r="F151" s="10"/>
      <c r="G151" s="10"/>
      <c r="H151" s="10"/>
      <c r="I151" s="10"/>
      <c r="J151" s="10"/>
      <c r="K151" s="10"/>
      <c r="L151" s="10"/>
      <c r="M151" s="20"/>
      <c r="N151" s="20"/>
      <c r="O151" s="28"/>
      <c r="P151" s="10"/>
      <c r="Q151" s="10" t="s">
        <v>6</v>
      </c>
      <c r="R151" s="10"/>
      <c r="S151" s="37">
        <v>7</v>
      </c>
      <c r="T151" s="37">
        <v>8</v>
      </c>
      <c r="U151" s="37">
        <v>7</v>
      </c>
      <c r="V151" s="37">
        <v>6</v>
      </c>
      <c r="W151" s="37">
        <v>6</v>
      </c>
      <c r="X151" s="22">
        <f t="shared" si="2"/>
        <v>68</v>
      </c>
      <c r="Y151" s="35">
        <f>IF(S151="","",(X151-統計!$B$106)*10/SQRT(統計!$B$107)+50)</f>
        <v>58.79181853534935</v>
      </c>
      <c r="Z151" s="35" t="str">
        <f>IF(X151="","",IF(((COUNTIF(視聴済作品!$X$2:$X$716,"&gt;="&amp;X151)+COUNTIF(視聴中作品!$X$29:$X$35,"&gt;="&amp;X151))/統計!$B$3)&lt;=0.05,"〇","-"))</f>
        <v>-</v>
      </c>
    </row>
    <row r="152" spans="1:26" ht="12" customHeight="1" x14ac:dyDescent="0.4">
      <c r="A152" s="9" t="s">
        <v>1110</v>
      </c>
      <c r="B152" s="9" t="s">
        <v>523</v>
      </c>
      <c r="C152" s="9" t="s">
        <v>563</v>
      </c>
      <c r="D152" s="9" t="s">
        <v>88</v>
      </c>
      <c r="E152" s="10"/>
      <c r="F152" s="10"/>
      <c r="G152" s="10"/>
      <c r="H152" s="10"/>
      <c r="I152" s="10"/>
      <c r="J152" s="10"/>
      <c r="K152" s="10"/>
      <c r="L152" s="10"/>
      <c r="M152" s="20"/>
      <c r="N152" s="20"/>
      <c r="O152" s="28"/>
      <c r="P152" s="10"/>
      <c r="Q152" s="10" t="s">
        <v>6</v>
      </c>
      <c r="R152" s="10"/>
      <c r="S152" s="37">
        <v>7</v>
      </c>
      <c r="T152" s="37">
        <v>7</v>
      </c>
      <c r="U152" s="37">
        <v>7</v>
      </c>
      <c r="V152" s="37">
        <v>7</v>
      </c>
      <c r="W152" s="37">
        <v>6</v>
      </c>
      <c r="X152" s="22">
        <f t="shared" si="2"/>
        <v>68</v>
      </c>
      <c r="Y152" s="35">
        <f>IF(S152="","",(X152-統計!$B$106)*10/SQRT(統計!$B$107)+50)</f>
        <v>58.79181853534935</v>
      </c>
      <c r="Z152" s="35" t="str">
        <f>IF(X152="","",IF(((COUNTIF(視聴済作品!$X$2:$X$716,"&gt;="&amp;X152)+COUNTIF(視聴中作品!$X$29:$X$35,"&gt;="&amp;X152))/統計!$B$3)&lt;=0.05,"〇","-"))</f>
        <v>-</v>
      </c>
    </row>
    <row r="153" spans="1:26" ht="12" customHeight="1" x14ac:dyDescent="0.4">
      <c r="A153" s="9" t="s">
        <v>1110</v>
      </c>
      <c r="B153" s="9" t="s">
        <v>523</v>
      </c>
      <c r="C153" s="9" t="s">
        <v>523</v>
      </c>
      <c r="D153" s="9" t="s">
        <v>56</v>
      </c>
      <c r="E153" s="10"/>
      <c r="F153" s="10"/>
      <c r="G153" s="10"/>
      <c r="H153" s="10"/>
      <c r="I153" s="10"/>
      <c r="J153" s="10"/>
      <c r="K153" s="10"/>
      <c r="L153" s="10"/>
      <c r="M153" s="20"/>
      <c r="N153" s="20"/>
      <c r="O153" s="28"/>
      <c r="P153" s="10"/>
      <c r="Q153" s="10" t="s">
        <v>95</v>
      </c>
      <c r="R153" s="10"/>
      <c r="S153" s="37">
        <v>7</v>
      </c>
      <c r="T153" s="37">
        <v>7</v>
      </c>
      <c r="U153" s="37">
        <v>7</v>
      </c>
      <c r="V153" s="37">
        <v>7</v>
      </c>
      <c r="W153" s="37">
        <v>6</v>
      </c>
      <c r="X153" s="22">
        <f t="shared" si="2"/>
        <v>68</v>
      </c>
      <c r="Y153" s="35">
        <f>IF(S153="","",(X153-統計!$B$106)*10/SQRT(統計!$B$107)+50)</f>
        <v>58.79181853534935</v>
      </c>
      <c r="Z153" s="35" t="str">
        <f>IF(X153="","",IF(((COUNTIF(視聴済作品!$X$2:$X$716,"&gt;="&amp;X153)+COUNTIF(視聴中作品!$X$29:$X$35,"&gt;="&amp;X153))/統計!$B$3)&lt;=0.05,"〇","-"))</f>
        <v>-</v>
      </c>
    </row>
    <row r="154" spans="1:26" ht="12" customHeight="1" x14ac:dyDescent="0.4">
      <c r="A154" s="9" t="s">
        <v>1111</v>
      </c>
      <c r="B154" s="9" t="s">
        <v>524</v>
      </c>
      <c r="C154" s="9" t="s">
        <v>524</v>
      </c>
      <c r="D154" s="9" t="s">
        <v>88</v>
      </c>
      <c r="E154" s="10"/>
      <c r="F154" s="10"/>
      <c r="G154" s="10"/>
      <c r="H154" s="10"/>
      <c r="I154" s="10"/>
      <c r="J154" s="10"/>
      <c r="K154" s="10"/>
      <c r="L154" s="10"/>
      <c r="M154" s="20"/>
      <c r="N154" s="20"/>
      <c r="O154" s="28"/>
      <c r="P154" s="10"/>
      <c r="Q154" s="10" t="s">
        <v>94</v>
      </c>
      <c r="R154" s="10"/>
      <c r="S154" s="37">
        <v>7</v>
      </c>
      <c r="T154" s="37">
        <v>7</v>
      </c>
      <c r="U154" s="37">
        <v>7</v>
      </c>
      <c r="V154" s="37">
        <v>7</v>
      </c>
      <c r="W154" s="37">
        <v>6</v>
      </c>
      <c r="X154" s="22">
        <f t="shared" si="2"/>
        <v>68</v>
      </c>
      <c r="Y154" s="35">
        <f>IF(S154="","",(X154-統計!$B$106)*10/SQRT(統計!$B$107)+50)</f>
        <v>58.79181853534935</v>
      </c>
      <c r="Z154" s="35" t="str">
        <f>IF(X154="","",IF(((COUNTIF(視聴済作品!$X$2:$X$716,"&gt;="&amp;X154)+COUNTIF(視聴中作品!$X$29:$X$35,"&gt;="&amp;X154))/統計!$B$3)&lt;=0.05,"〇","-"))</f>
        <v>-</v>
      </c>
    </row>
    <row r="155" spans="1:26" ht="12" customHeight="1" x14ac:dyDescent="0.4">
      <c r="A155" s="9" t="s">
        <v>2675</v>
      </c>
      <c r="B155" s="9" t="s">
        <v>2674</v>
      </c>
      <c r="C155" s="9" t="s">
        <v>2674</v>
      </c>
      <c r="D155" s="9" t="s">
        <v>88</v>
      </c>
      <c r="E155" s="10" t="s">
        <v>19</v>
      </c>
      <c r="F155" s="10" t="s">
        <v>2676</v>
      </c>
      <c r="G155" s="10" t="s">
        <v>19</v>
      </c>
      <c r="H155" s="10" t="s">
        <v>2677</v>
      </c>
      <c r="I155" s="10" t="s">
        <v>2678</v>
      </c>
      <c r="J155" s="10" t="s">
        <v>2679</v>
      </c>
      <c r="K155" s="10" t="s">
        <v>2680</v>
      </c>
      <c r="L155" s="10" t="s">
        <v>1846</v>
      </c>
      <c r="M155" s="19">
        <v>44694</v>
      </c>
      <c r="N155" s="20" t="s">
        <v>2682</v>
      </c>
      <c r="O155" s="42" t="s">
        <v>2681</v>
      </c>
      <c r="P155" s="10" t="s">
        <v>19</v>
      </c>
      <c r="Q155" s="10" t="s">
        <v>3</v>
      </c>
      <c r="R155" s="10"/>
      <c r="S155" s="37">
        <v>6</v>
      </c>
      <c r="T155" s="37">
        <v>6</v>
      </c>
      <c r="U155" s="37">
        <v>6</v>
      </c>
      <c r="V155" s="37">
        <v>8</v>
      </c>
      <c r="W155" s="37">
        <v>8</v>
      </c>
      <c r="X155" s="22">
        <f t="shared" si="2"/>
        <v>68</v>
      </c>
      <c r="Y155" s="35">
        <f>IF(S155="","",(X155-統計!$B$106)*10/SQRT(統計!$B$107)+50)</f>
        <v>58.79181853534935</v>
      </c>
      <c r="Z155" s="35" t="str">
        <f>IF(X155="","",IF(((COUNTIF(視聴済作品!$X$2:$X$716,"&gt;="&amp;X155)+COUNTIF(視聴中作品!$X$29:$X$35,"&gt;="&amp;X155))/統計!$B$3)&lt;=0.05,"〇","-"))</f>
        <v>-</v>
      </c>
    </row>
    <row r="156" spans="1:26" ht="12" customHeight="1" x14ac:dyDescent="0.4">
      <c r="A156" s="9" t="s">
        <v>3323</v>
      </c>
      <c r="B156" s="9" t="s">
        <v>3322</v>
      </c>
      <c r="C156" s="9" t="s">
        <v>3324</v>
      </c>
      <c r="D156" s="9" t="s">
        <v>48</v>
      </c>
      <c r="E156" s="10" t="s">
        <v>3326</v>
      </c>
      <c r="F156" s="10" t="s">
        <v>3327</v>
      </c>
      <c r="G156" s="10" t="s">
        <v>19</v>
      </c>
      <c r="H156" s="10" t="s">
        <v>3328</v>
      </c>
      <c r="I156" s="10" t="s">
        <v>3329</v>
      </c>
      <c r="J156" s="10" t="s">
        <v>1916</v>
      </c>
      <c r="K156" s="10" t="s">
        <v>3259</v>
      </c>
      <c r="L156" s="10" t="s">
        <v>2179</v>
      </c>
      <c r="M156" s="19">
        <v>43748</v>
      </c>
      <c r="N156" s="20" t="s">
        <v>3331</v>
      </c>
      <c r="O156" s="31" t="s">
        <v>3330</v>
      </c>
      <c r="P156" s="10" t="s">
        <v>19</v>
      </c>
      <c r="Q156" s="10" t="s">
        <v>3246</v>
      </c>
      <c r="R156" s="10" t="s">
        <v>3013</v>
      </c>
      <c r="S156" s="37">
        <v>6</v>
      </c>
      <c r="T156" s="37">
        <v>7</v>
      </c>
      <c r="U156" s="37">
        <v>7</v>
      </c>
      <c r="V156" s="37">
        <v>7</v>
      </c>
      <c r="W156" s="37">
        <v>7</v>
      </c>
      <c r="X156" s="22">
        <f t="shared" si="2"/>
        <v>68</v>
      </c>
      <c r="Y156" s="35">
        <f>IF(S156="","",(X156-統計!$B$106)*10/SQRT(統計!$B$107)+50)</f>
        <v>58.79181853534935</v>
      </c>
      <c r="Z156" s="35"/>
    </row>
    <row r="157" spans="1:26" ht="12" customHeight="1" x14ac:dyDescent="0.4">
      <c r="A157" s="9" t="s">
        <v>3323</v>
      </c>
      <c r="B157" s="9" t="s">
        <v>3322</v>
      </c>
      <c r="C157" s="9" t="s">
        <v>3325</v>
      </c>
      <c r="D157" s="9" t="s">
        <v>48</v>
      </c>
      <c r="E157" s="10" t="s">
        <v>3326</v>
      </c>
      <c r="F157" s="10" t="s">
        <v>3327</v>
      </c>
      <c r="G157" s="10" t="s">
        <v>19</v>
      </c>
      <c r="H157" s="10" t="s">
        <v>3328</v>
      </c>
      <c r="I157" s="10" t="s">
        <v>3329</v>
      </c>
      <c r="J157" s="10" t="s">
        <v>1916</v>
      </c>
      <c r="K157" s="10" t="s">
        <v>3259</v>
      </c>
      <c r="L157" s="10" t="s">
        <v>2179</v>
      </c>
      <c r="M157" s="19">
        <v>44203</v>
      </c>
      <c r="N157" s="20" t="s">
        <v>3331</v>
      </c>
      <c r="O157" s="31" t="s">
        <v>3330</v>
      </c>
      <c r="P157" s="10" t="s">
        <v>19</v>
      </c>
      <c r="Q157" s="10" t="s">
        <v>3246</v>
      </c>
      <c r="R157" s="10" t="s">
        <v>3013</v>
      </c>
      <c r="S157" s="37">
        <v>6</v>
      </c>
      <c r="T157" s="37">
        <v>7</v>
      </c>
      <c r="U157" s="37">
        <v>7</v>
      </c>
      <c r="V157" s="37">
        <v>7</v>
      </c>
      <c r="W157" s="37">
        <v>7</v>
      </c>
      <c r="X157" s="22">
        <f t="shared" si="2"/>
        <v>68</v>
      </c>
      <c r="Y157" s="35">
        <f>IF(S157="","",(X157-統計!$B$106)*10/SQRT(統計!$B$107)+50)</f>
        <v>58.79181853534935</v>
      </c>
      <c r="Z157" s="35"/>
    </row>
    <row r="158" spans="1:26" ht="12" customHeight="1" x14ac:dyDescent="0.4">
      <c r="A158" s="9" t="s">
        <v>1151</v>
      </c>
      <c r="B158" s="9" t="s">
        <v>508</v>
      </c>
      <c r="C158" s="9" t="s">
        <v>508</v>
      </c>
      <c r="D158" s="9" t="s">
        <v>88</v>
      </c>
      <c r="E158" s="10"/>
      <c r="F158" s="10"/>
      <c r="G158" s="10"/>
      <c r="H158" s="10"/>
      <c r="I158" s="10"/>
      <c r="J158" s="10"/>
      <c r="K158" s="10"/>
      <c r="L158" s="10"/>
      <c r="M158" s="20"/>
      <c r="N158" s="20"/>
      <c r="O158" s="28"/>
      <c r="P158" s="10"/>
      <c r="Q158" s="10" t="s">
        <v>95</v>
      </c>
      <c r="R158" s="10"/>
      <c r="S158" s="37">
        <v>8</v>
      </c>
      <c r="T158" s="37">
        <v>6</v>
      </c>
      <c r="U158" s="37">
        <v>7</v>
      </c>
      <c r="V158" s="37">
        <v>8</v>
      </c>
      <c r="W158" s="37">
        <v>5</v>
      </c>
      <c r="X158" s="22">
        <f t="shared" si="2"/>
        <v>68</v>
      </c>
      <c r="Y158" s="35">
        <f>IF(S158="","",(X158-統計!$B$106)*10/SQRT(統計!$B$107)+50)</f>
        <v>58.79181853534935</v>
      </c>
      <c r="Z158" s="35" t="str">
        <f>IF(X158="","",IF(((COUNTIF(視聴済作品!$X$2:$X$716,"&gt;="&amp;X158)+COUNTIF(視聴中作品!$X$29:$X$35,"&gt;="&amp;X158))/統計!$B$3)&lt;=0.05,"〇","-"))</f>
        <v>-</v>
      </c>
    </row>
    <row r="159" spans="1:26" ht="12" customHeight="1" x14ac:dyDescent="0.4">
      <c r="A159" s="9" t="s">
        <v>2203</v>
      </c>
      <c r="B159" s="9" t="s">
        <v>2205</v>
      </c>
      <c r="C159" s="9" t="s">
        <v>2205</v>
      </c>
      <c r="D159" s="9" t="s">
        <v>57</v>
      </c>
      <c r="E159" s="10" t="s">
        <v>1318</v>
      </c>
      <c r="F159" s="10" t="s">
        <v>1319</v>
      </c>
      <c r="G159" s="10" t="s">
        <v>1253</v>
      </c>
      <c r="H159" s="10" t="s">
        <v>1253</v>
      </c>
      <c r="I159" s="10" t="s">
        <v>2206</v>
      </c>
      <c r="J159" s="10" t="s">
        <v>2207</v>
      </c>
      <c r="K159" s="10" t="s">
        <v>1318</v>
      </c>
      <c r="L159" s="10" t="s">
        <v>19</v>
      </c>
      <c r="M159" s="19">
        <v>38083</v>
      </c>
      <c r="N159" s="20" t="s">
        <v>2208</v>
      </c>
      <c r="O159" s="42" t="s">
        <v>2204</v>
      </c>
      <c r="P159" s="10" t="s">
        <v>19</v>
      </c>
      <c r="Q159" s="10" t="s">
        <v>3</v>
      </c>
      <c r="R159" s="10"/>
      <c r="S159" s="37">
        <v>8</v>
      </c>
      <c r="T159" s="37">
        <v>7</v>
      </c>
      <c r="U159" s="37">
        <v>7</v>
      </c>
      <c r="V159" s="37">
        <v>3</v>
      </c>
      <c r="W159" s="37">
        <v>9</v>
      </c>
      <c r="X159" s="22">
        <f t="shared" si="2"/>
        <v>68</v>
      </c>
      <c r="Y159" s="35">
        <f>IF(S159="","",(X159-統計!$B$106)*10/SQRT(統計!$B$107)+50)</f>
        <v>58.79181853534935</v>
      </c>
      <c r="Z159" s="35" t="str">
        <f>IF(X159="","",IF(((COUNTIF(視聴済作品!$X$2:$X$716,"&gt;="&amp;X159)+COUNTIF(視聴中作品!$X$29:$X$35,"&gt;="&amp;X159))/統計!$B$3)&lt;=0.05,"〇","-"))</f>
        <v>-</v>
      </c>
    </row>
    <row r="160" spans="1:26" ht="12" customHeight="1" x14ac:dyDescent="0.4">
      <c r="A160" s="9" t="s">
        <v>1201</v>
      </c>
      <c r="B160" s="9" t="s">
        <v>667</v>
      </c>
      <c r="C160" s="9" t="s">
        <v>667</v>
      </c>
      <c r="D160" s="9" t="s">
        <v>317</v>
      </c>
      <c r="E160" s="10"/>
      <c r="F160" s="10"/>
      <c r="G160" s="10"/>
      <c r="H160" s="10"/>
      <c r="I160" s="10"/>
      <c r="J160" s="10"/>
      <c r="K160" s="10"/>
      <c r="L160" s="10"/>
      <c r="M160" s="20"/>
      <c r="N160" s="20"/>
      <c r="O160" s="28"/>
      <c r="P160" s="10"/>
      <c r="Q160" s="10" t="s">
        <v>94</v>
      </c>
      <c r="R160" s="10"/>
      <c r="S160" s="37">
        <v>7</v>
      </c>
      <c r="T160" s="37">
        <v>7</v>
      </c>
      <c r="U160" s="37">
        <v>6</v>
      </c>
      <c r="V160" s="37">
        <v>7</v>
      </c>
      <c r="W160" s="37">
        <v>7</v>
      </c>
      <c r="X160" s="22">
        <f t="shared" si="2"/>
        <v>68</v>
      </c>
      <c r="Y160" s="35">
        <f>IF(S160="","",(X160-統計!$B$106)*10/SQRT(統計!$B$107)+50)</f>
        <v>58.79181853534935</v>
      </c>
      <c r="Z160" s="35" t="str">
        <f>IF(X160="","",IF(((COUNTIF(視聴済作品!$X$2:$X$716,"&gt;="&amp;X160)+COUNTIF(視聴中作品!$X$29:$X$35,"&gt;="&amp;X160))/統計!$B$3)&lt;=0.05,"〇","-"))</f>
        <v>-</v>
      </c>
    </row>
    <row r="161" spans="1:26" ht="12" customHeight="1" x14ac:dyDescent="0.4">
      <c r="A161" s="9" t="s">
        <v>1208</v>
      </c>
      <c r="B161" s="9" t="s">
        <v>638</v>
      </c>
      <c r="C161" s="9" t="s">
        <v>638</v>
      </c>
      <c r="D161" s="9" t="s">
        <v>493</v>
      </c>
      <c r="E161" s="10"/>
      <c r="F161" s="10"/>
      <c r="G161" s="10"/>
      <c r="H161" s="10"/>
      <c r="I161" s="10"/>
      <c r="J161" s="10"/>
      <c r="K161" s="10"/>
      <c r="L161" s="10"/>
      <c r="M161" s="20"/>
      <c r="N161" s="20"/>
      <c r="O161" s="28"/>
      <c r="P161" s="10"/>
      <c r="Q161" s="10" t="s">
        <v>95</v>
      </c>
      <c r="R161" s="10"/>
      <c r="S161" s="37">
        <v>7</v>
      </c>
      <c r="T161" s="37">
        <v>6</v>
      </c>
      <c r="U161" s="37">
        <v>5</v>
      </c>
      <c r="V161" s="37">
        <v>8</v>
      </c>
      <c r="W161" s="37">
        <v>8</v>
      </c>
      <c r="X161" s="22">
        <f t="shared" si="2"/>
        <v>68</v>
      </c>
      <c r="Y161" s="35">
        <f>IF(S161="","",(X161-統計!$B$106)*10/SQRT(統計!$B$107)+50)</f>
        <v>58.79181853534935</v>
      </c>
      <c r="Z161" s="35" t="str">
        <f>IF(X161="","",IF(((COUNTIF(視聴済作品!$X$2:$X$716,"&gt;="&amp;X161)+COUNTIF(視聴中作品!$X$29:$X$35,"&gt;="&amp;X161))/統計!$B$3)&lt;=0.05,"〇","-"))</f>
        <v>-</v>
      </c>
    </row>
    <row r="162" spans="1:26" ht="12" customHeight="1" x14ac:dyDescent="0.4">
      <c r="A162" s="9" t="s">
        <v>3275</v>
      </c>
      <c r="B162" s="9" t="s">
        <v>3274</v>
      </c>
      <c r="C162" s="9" t="s">
        <v>3274</v>
      </c>
      <c r="D162" s="9" t="s">
        <v>88</v>
      </c>
      <c r="E162" s="10" t="s">
        <v>3276</v>
      </c>
      <c r="F162" s="10" t="s">
        <v>3277</v>
      </c>
      <c r="G162" s="10" t="s">
        <v>3278</v>
      </c>
      <c r="H162" s="10" t="s">
        <v>3279</v>
      </c>
      <c r="I162" s="10" t="s">
        <v>3280</v>
      </c>
      <c r="J162" s="10" t="s">
        <v>1548</v>
      </c>
      <c r="K162" s="10" t="s">
        <v>3281</v>
      </c>
      <c r="L162" s="10" t="s">
        <v>1847</v>
      </c>
      <c r="M162" s="20">
        <v>42583</v>
      </c>
      <c r="N162" s="20" t="s">
        <v>3283</v>
      </c>
      <c r="O162" s="40" t="s">
        <v>3282</v>
      </c>
      <c r="P162" s="10" t="s">
        <v>19</v>
      </c>
      <c r="Q162" s="10" t="s">
        <v>3246</v>
      </c>
      <c r="R162" s="10" t="s">
        <v>3007</v>
      </c>
      <c r="S162" s="37">
        <v>6</v>
      </c>
      <c r="T162" s="37">
        <v>6</v>
      </c>
      <c r="U162" s="37">
        <v>7</v>
      </c>
      <c r="V162" s="37">
        <v>7</v>
      </c>
      <c r="W162" s="37">
        <v>7</v>
      </c>
      <c r="X162" s="22">
        <f t="shared" si="2"/>
        <v>66</v>
      </c>
      <c r="Y162" s="35">
        <f>IF(S162="","",(X162-統計!$B$106)*10/SQRT(統計!$B$107)+50)</f>
        <v>57.568845323322392</v>
      </c>
      <c r="Z162" s="35"/>
    </row>
    <row r="163" spans="1:26" ht="12" customHeight="1" x14ac:dyDescent="0.4">
      <c r="A163" s="9" t="s">
        <v>764</v>
      </c>
      <c r="B163" s="9" t="s">
        <v>29</v>
      </c>
      <c r="C163" s="9" t="s">
        <v>29</v>
      </c>
      <c r="D163" s="9" t="s">
        <v>25</v>
      </c>
      <c r="E163" s="10"/>
      <c r="F163" s="10"/>
      <c r="G163" s="10"/>
      <c r="H163" s="10"/>
      <c r="I163" s="10"/>
      <c r="J163" s="10"/>
      <c r="K163" s="10"/>
      <c r="L163" s="10"/>
      <c r="M163" s="20"/>
      <c r="N163" s="20"/>
      <c r="O163" s="28"/>
      <c r="P163" s="10"/>
      <c r="Q163" s="10" t="s">
        <v>6</v>
      </c>
      <c r="R163" s="10"/>
      <c r="S163" s="37">
        <v>8</v>
      </c>
      <c r="T163" s="37">
        <v>6</v>
      </c>
      <c r="U163" s="37">
        <v>7</v>
      </c>
      <c r="V163" s="37">
        <v>6</v>
      </c>
      <c r="W163" s="37">
        <v>6</v>
      </c>
      <c r="X163" s="22">
        <f t="shared" si="2"/>
        <v>66</v>
      </c>
      <c r="Y163" s="35">
        <f>IF(S163="","",(X163-統計!$B$106)*10/SQRT(統計!$B$107)+50)</f>
        <v>57.568845323322392</v>
      </c>
      <c r="Z163" s="35" t="str">
        <f>IF(X163="","",IF(((COUNTIF(視聴済作品!$X$2:$X$716,"&gt;="&amp;X163)+COUNTIF(視聴中作品!$X$29:$X$35,"&gt;="&amp;X163))/統計!$B$3)&lt;=0.05,"〇","-"))</f>
        <v>-</v>
      </c>
    </row>
    <row r="164" spans="1:26" ht="12" customHeight="1" x14ac:dyDescent="0.4">
      <c r="A164" s="9" t="s">
        <v>786</v>
      </c>
      <c r="B164" s="9" t="s">
        <v>59</v>
      </c>
      <c r="C164" s="9" t="s">
        <v>59</v>
      </c>
      <c r="D164" s="9" t="s">
        <v>32</v>
      </c>
      <c r="E164" s="10"/>
      <c r="F164" s="10"/>
      <c r="G164" s="10"/>
      <c r="H164" s="10"/>
      <c r="I164" s="10"/>
      <c r="J164" s="10"/>
      <c r="K164" s="10"/>
      <c r="L164" s="10"/>
      <c r="M164" s="20"/>
      <c r="N164" s="20"/>
      <c r="O164" s="28"/>
      <c r="P164" s="10"/>
      <c r="Q164" s="10" t="s">
        <v>6</v>
      </c>
      <c r="R164" s="10"/>
      <c r="S164" s="37">
        <v>8</v>
      </c>
      <c r="T164" s="37">
        <v>6</v>
      </c>
      <c r="U164" s="37">
        <v>7</v>
      </c>
      <c r="V164" s="37">
        <v>6</v>
      </c>
      <c r="W164" s="37">
        <v>6</v>
      </c>
      <c r="X164" s="22">
        <f t="shared" si="2"/>
        <v>66</v>
      </c>
      <c r="Y164" s="35">
        <f>IF(S164="","",(X164-統計!$B$106)*10/SQRT(統計!$B$107)+50)</f>
        <v>57.568845323322392</v>
      </c>
      <c r="Z164" s="35" t="str">
        <f>IF(X164="","",IF(((COUNTIF(視聴済作品!$X$2:$X$716,"&gt;="&amp;X164)+COUNTIF(視聴中作品!$X$29:$X$35,"&gt;="&amp;X164))/統計!$B$3)&lt;=0.05,"〇","-"))</f>
        <v>-</v>
      </c>
    </row>
    <row r="165" spans="1:26" ht="12" customHeight="1" x14ac:dyDescent="0.4">
      <c r="A165" s="9" t="s">
        <v>824</v>
      </c>
      <c r="B165" s="9" t="s">
        <v>179</v>
      </c>
      <c r="C165" s="9" t="s">
        <v>179</v>
      </c>
      <c r="D165" s="9" t="s">
        <v>132</v>
      </c>
      <c r="E165" s="10"/>
      <c r="F165" s="10"/>
      <c r="G165" s="10"/>
      <c r="H165" s="10"/>
      <c r="I165" s="10"/>
      <c r="J165" s="10"/>
      <c r="K165" s="10"/>
      <c r="L165" s="10"/>
      <c r="M165" s="20"/>
      <c r="N165" s="20"/>
      <c r="O165" s="28"/>
      <c r="P165" s="10"/>
      <c r="Q165" s="10" t="s">
        <v>94</v>
      </c>
      <c r="R165" s="10"/>
      <c r="S165" s="37">
        <v>7</v>
      </c>
      <c r="T165" s="37">
        <v>7</v>
      </c>
      <c r="U165" s="37">
        <v>7</v>
      </c>
      <c r="V165" s="37">
        <v>6</v>
      </c>
      <c r="W165" s="37">
        <v>6</v>
      </c>
      <c r="X165" s="22">
        <f t="shared" si="2"/>
        <v>66</v>
      </c>
      <c r="Y165" s="35">
        <f>IF(S165="","",(X165-統計!$B$106)*10/SQRT(統計!$B$107)+50)</f>
        <v>57.568845323322392</v>
      </c>
      <c r="Z165" s="35" t="str">
        <f>IF(X165="","",IF(((COUNTIF(視聴済作品!$X$2:$X$716,"&gt;="&amp;X165)+COUNTIF(視聴中作品!$X$29:$X$35,"&gt;="&amp;X165))/統計!$B$3)&lt;=0.05,"〇","-"))</f>
        <v>-</v>
      </c>
    </row>
    <row r="166" spans="1:26" ht="12" customHeight="1" x14ac:dyDescent="0.4">
      <c r="A166" s="9" t="s">
        <v>861</v>
      </c>
      <c r="B166" s="9" t="s">
        <v>197</v>
      </c>
      <c r="C166" s="9" t="s">
        <v>197</v>
      </c>
      <c r="D166" s="9" t="s">
        <v>198</v>
      </c>
      <c r="E166" s="10" t="s">
        <v>1850</v>
      </c>
      <c r="F166" s="10" t="s">
        <v>1301</v>
      </c>
      <c r="G166" s="10" t="s">
        <v>1850</v>
      </c>
      <c r="H166" s="10" t="s">
        <v>1312</v>
      </c>
      <c r="I166" s="10" t="s">
        <v>1329</v>
      </c>
      <c r="J166" s="10" t="s">
        <v>1229</v>
      </c>
      <c r="K166" s="10" t="s">
        <v>1330</v>
      </c>
      <c r="L166" s="10" t="s">
        <v>1850</v>
      </c>
      <c r="M166" s="20">
        <v>38133</v>
      </c>
      <c r="N166" s="20" t="s">
        <v>1331</v>
      </c>
      <c r="O166" s="42" t="s">
        <v>1328</v>
      </c>
      <c r="P166" s="10" t="s">
        <v>1850</v>
      </c>
      <c r="Q166" s="10" t="s">
        <v>94</v>
      </c>
      <c r="R166" s="10"/>
      <c r="S166" s="37">
        <v>6</v>
      </c>
      <c r="T166" s="37">
        <v>6</v>
      </c>
      <c r="U166" s="37">
        <v>8</v>
      </c>
      <c r="V166" s="37">
        <v>4</v>
      </c>
      <c r="W166" s="37">
        <v>9</v>
      </c>
      <c r="X166" s="22">
        <f t="shared" si="2"/>
        <v>66</v>
      </c>
      <c r="Y166" s="35">
        <f>IF(S166="","",(X166-統計!$B$106)*10/SQRT(統計!$B$107)+50)</f>
        <v>57.568845323322392</v>
      </c>
      <c r="Z166" s="35" t="str">
        <f>IF(X166="","",IF(((COUNTIF(視聴済作品!$X$2:$X$716,"&gt;="&amp;X166)+COUNTIF(視聴中作品!$X$29:$X$35,"&gt;="&amp;X166))/統計!$B$3)&lt;=0.05,"〇","-"))</f>
        <v>-</v>
      </c>
    </row>
    <row r="167" spans="1:26" ht="12" customHeight="1" x14ac:dyDescent="0.4">
      <c r="A167" s="9" t="s">
        <v>865</v>
      </c>
      <c r="B167" s="9" t="s">
        <v>157</v>
      </c>
      <c r="C167" s="9" t="s">
        <v>1476</v>
      </c>
      <c r="D167" s="9" t="s">
        <v>1477</v>
      </c>
      <c r="E167" s="10" t="s">
        <v>1478</v>
      </c>
      <c r="F167" s="10" t="s">
        <v>1481</v>
      </c>
      <c r="G167" s="10" t="s">
        <v>1482</v>
      </c>
      <c r="H167" s="10" t="s">
        <v>1850</v>
      </c>
      <c r="I167" s="10" t="s">
        <v>1484</v>
      </c>
      <c r="J167" s="10" t="s">
        <v>1486</v>
      </c>
      <c r="K167" s="10" t="s">
        <v>1488</v>
      </c>
      <c r="L167" s="10" t="s">
        <v>2647</v>
      </c>
      <c r="M167" s="20">
        <v>44701</v>
      </c>
      <c r="N167" s="20" t="s">
        <v>1490</v>
      </c>
      <c r="O167" s="28" t="s">
        <v>1489</v>
      </c>
      <c r="P167" s="10" t="s">
        <v>1850</v>
      </c>
      <c r="Q167" s="10" t="s">
        <v>6</v>
      </c>
      <c r="R167" s="10"/>
      <c r="S167" s="37">
        <v>7</v>
      </c>
      <c r="T167" s="37">
        <v>7</v>
      </c>
      <c r="U167" s="37">
        <v>6</v>
      </c>
      <c r="V167" s="37">
        <v>6</v>
      </c>
      <c r="W167" s="37">
        <v>7</v>
      </c>
      <c r="X167" s="22">
        <f t="shared" si="2"/>
        <v>66</v>
      </c>
      <c r="Y167" s="35">
        <f>IF(S167="","",(X167-統計!$B$106)*10/SQRT(統計!$B$107)+50)</f>
        <v>57.568845323322392</v>
      </c>
      <c r="Z167" s="35" t="str">
        <f>IF(X167="","",IF(((COUNTIF(視聴済作品!$X$2:$X$716,"&gt;="&amp;X167)+COUNTIF(視聴中作品!$X$29:$X$35,"&gt;="&amp;X167))/統計!$B$3)&lt;=0.05,"〇","-"))</f>
        <v>-</v>
      </c>
    </row>
    <row r="168" spans="1:26" ht="12" customHeight="1" x14ac:dyDescent="0.4">
      <c r="A168" s="9" t="s">
        <v>2485</v>
      </c>
      <c r="B168" s="9" t="s">
        <v>2484</v>
      </c>
      <c r="C168" s="9" t="s">
        <v>2484</v>
      </c>
      <c r="D168" s="9" t="s">
        <v>48</v>
      </c>
      <c r="E168" s="10" t="s">
        <v>1571</v>
      </c>
      <c r="F168" s="10" t="s">
        <v>1511</v>
      </c>
      <c r="G168" s="10" t="s">
        <v>2486</v>
      </c>
      <c r="H168" s="10" t="s">
        <v>2486</v>
      </c>
      <c r="I168" s="10" t="s">
        <v>2478</v>
      </c>
      <c r="J168" s="10" t="s">
        <v>2487</v>
      </c>
      <c r="K168" s="10" t="s">
        <v>2488</v>
      </c>
      <c r="L168" s="10" t="s">
        <v>1847</v>
      </c>
      <c r="M168" s="19">
        <v>42559</v>
      </c>
      <c r="N168" s="20" t="s">
        <v>2490</v>
      </c>
      <c r="O168" s="42" t="s">
        <v>2489</v>
      </c>
      <c r="P168" s="10" t="s">
        <v>19</v>
      </c>
      <c r="Q168" s="10" t="s">
        <v>3</v>
      </c>
      <c r="R168" s="10"/>
      <c r="S168" s="37">
        <v>5</v>
      </c>
      <c r="T168" s="37">
        <v>8</v>
      </c>
      <c r="U168" s="37">
        <v>6</v>
      </c>
      <c r="V168" s="37">
        <v>7</v>
      </c>
      <c r="W168" s="37">
        <v>7</v>
      </c>
      <c r="X168" s="22">
        <f t="shared" si="2"/>
        <v>66</v>
      </c>
      <c r="Y168" s="35">
        <f>IF(S168="","",(X168-統計!$B$106)*10/SQRT(統計!$B$107)+50)</f>
        <v>57.568845323322392</v>
      </c>
      <c r="Z168" s="35" t="str">
        <f>IF(X168="","",IF(((COUNTIF(視聴済作品!$X$2:$X$716,"&gt;="&amp;X168)+COUNTIF(視聴中作品!$X$29:$X$35,"&gt;="&amp;X168))/統計!$B$3)&lt;=0.05,"〇","-"))</f>
        <v>-</v>
      </c>
    </row>
    <row r="169" spans="1:26" ht="12" customHeight="1" x14ac:dyDescent="0.4">
      <c r="A169" s="9" t="s">
        <v>942</v>
      </c>
      <c r="B169" s="9" t="s">
        <v>346</v>
      </c>
      <c r="C169" s="9" t="s">
        <v>346</v>
      </c>
      <c r="D169" s="9" t="s">
        <v>113</v>
      </c>
      <c r="E169" s="10"/>
      <c r="F169" s="10"/>
      <c r="G169" s="10"/>
      <c r="H169" s="10"/>
      <c r="I169" s="10"/>
      <c r="J169" s="10"/>
      <c r="K169" s="10"/>
      <c r="L169" s="10"/>
      <c r="M169" s="20"/>
      <c r="N169" s="20"/>
      <c r="O169" s="28"/>
      <c r="P169" s="10"/>
      <c r="Q169" s="10" t="s">
        <v>6</v>
      </c>
      <c r="R169" s="10"/>
      <c r="S169" s="37">
        <v>7</v>
      </c>
      <c r="T169" s="37">
        <v>7</v>
      </c>
      <c r="U169" s="37">
        <v>6</v>
      </c>
      <c r="V169" s="37">
        <v>6</v>
      </c>
      <c r="W169" s="37">
        <v>7</v>
      </c>
      <c r="X169" s="22">
        <f t="shared" si="2"/>
        <v>66</v>
      </c>
      <c r="Y169" s="35">
        <f>IF(S169="","",(X169-統計!$B$106)*10/SQRT(統計!$B$107)+50)</f>
        <v>57.568845323322392</v>
      </c>
      <c r="Z169" s="35" t="str">
        <f>IF(X169="","",IF(((COUNTIF(視聴済作品!$X$2:$X$716,"&gt;="&amp;X169)+COUNTIF(視聴中作品!$X$29:$X$35,"&gt;="&amp;X169))/統計!$B$3)&lt;=0.05,"〇","-"))</f>
        <v>-</v>
      </c>
    </row>
    <row r="170" spans="1:26" ht="12" customHeight="1" x14ac:dyDescent="0.4">
      <c r="A170" s="9" t="s">
        <v>1756</v>
      </c>
      <c r="B170" s="9" t="s">
        <v>1757</v>
      </c>
      <c r="C170" s="9" t="s">
        <v>1765</v>
      </c>
      <c r="D170" s="9" t="s">
        <v>41</v>
      </c>
      <c r="E170" s="10" t="s">
        <v>1758</v>
      </c>
      <c r="F170" s="10" t="s">
        <v>1759</v>
      </c>
      <c r="G170" s="10" t="s">
        <v>1760</v>
      </c>
      <c r="H170" s="10" t="s">
        <v>1761</v>
      </c>
      <c r="I170" s="10" t="s">
        <v>1635</v>
      </c>
      <c r="J170" s="10" t="s">
        <v>1762</v>
      </c>
      <c r="K170" s="10" t="s">
        <v>1637</v>
      </c>
      <c r="L170" s="10" t="s">
        <v>1850</v>
      </c>
      <c r="M170" s="20">
        <v>43395</v>
      </c>
      <c r="N170" s="20" t="s">
        <v>1763</v>
      </c>
      <c r="O170" s="28" t="s">
        <v>1764</v>
      </c>
      <c r="P170" s="10" t="s">
        <v>1850</v>
      </c>
      <c r="Q170" s="10" t="s">
        <v>1788</v>
      </c>
      <c r="R170" s="10"/>
      <c r="S170" s="37">
        <v>6</v>
      </c>
      <c r="T170" s="37">
        <v>6</v>
      </c>
      <c r="U170" s="37">
        <v>6</v>
      </c>
      <c r="V170" s="37">
        <v>9</v>
      </c>
      <c r="W170" s="37">
        <v>6</v>
      </c>
      <c r="X170" s="22">
        <f t="shared" si="2"/>
        <v>66</v>
      </c>
      <c r="Y170" s="35">
        <f>IF(S170="","",(X170-統計!$B$106)*10/SQRT(統計!$B$107)+50)</f>
        <v>57.568845323322392</v>
      </c>
      <c r="Z170" s="35" t="str">
        <f>IF(X170="","",IF(((COUNTIF(視聴済作品!$X$2:$X$716,"&gt;="&amp;X170)+COUNTIF(視聴中作品!$X$29:$X$35,"&gt;="&amp;X170))/統計!$B$3)&lt;=0.05,"〇","-"))</f>
        <v>-</v>
      </c>
    </row>
    <row r="171" spans="1:26" ht="12" customHeight="1" x14ac:dyDescent="0.4">
      <c r="A171" s="9" t="s">
        <v>2953</v>
      </c>
      <c r="B171" s="9" t="s">
        <v>2952</v>
      </c>
      <c r="C171" s="9" t="s">
        <v>2952</v>
      </c>
      <c r="D171" s="9" t="s">
        <v>48</v>
      </c>
      <c r="E171" s="10" t="s">
        <v>2945</v>
      </c>
      <c r="F171" s="10" t="s">
        <v>2946</v>
      </c>
      <c r="G171" s="10" t="s">
        <v>2947</v>
      </c>
      <c r="H171" s="10" t="s">
        <v>19</v>
      </c>
      <c r="I171" s="10" t="s">
        <v>2948</v>
      </c>
      <c r="J171" s="10" t="s">
        <v>2949</v>
      </c>
      <c r="K171" s="10" t="s">
        <v>2950</v>
      </c>
      <c r="L171" s="10" t="s">
        <v>1847</v>
      </c>
      <c r="M171" s="19">
        <v>43477</v>
      </c>
      <c r="N171" s="20" t="s">
        <v>2954</v>
      </c>
      <c r="O171" s="42" t="s">
        <v>2951</v>
      </c>
      <c r="P171" s="10" t="s">
        <v>19</v>
      </c>
      <c r="Q171" s="10" t="s">
        <v>3</v>
      </c>
      <c r="R171" s="10"/>
      <c r="S171" s="37">
        <v>7</v>
      </c>
      <c r="T171" s="37">
        <v>7</v>
      </c>
      <c r="U171" s="37">
        <v>6</v>
      </c>
      <c r="V171" s="37">
        <v>7</v>
      </c>
      <c r="W171" s="37">
        <v>6</v>
      </c>
      <c r="X171" s="22">
        <f t="shared" si="2"/>
        <v>66</v>
      </c>
      <c r="Y171" s="35">
        <f>IF(S171="","",(X171-統計!$B$106)*10/SQRT(統計!$B$107)+50)</f>
        <v>57.568845323322392</v>
      </c>
      <c r="Z171" s="35"/>
    </row>
    <row r="172" spans="1:26" ht="12" customHeight="1" x14ac:dyDescent="0.4">
      <c r="A172" s="9" t="s">
        <v>1378</v>
      </c>
      <c r="B172" s="9" t="s">
        <v>1378</v>
      </c>
      <c r="C172" s="9" t="s">
        <v>1390</v>
      </c>
      <c r="D172" s="9" t="s">
        <v>15</v>
      </c>
      <c r="E172" s="10" t="s">
        <v>1056</v>
      </c>
      <c r="F172" s="10" t="s">
        <v>1380</v>
      </c>
      <c r="G172" s="10" t="s">
        <v>1381</v>
      </c>
      <c r="H172" s="10" t="s">
        <v>1850</v>
      </c>
      <c r="I172" s="10" t="s">
        <v>1382</v>
      </c>
      <c r="J172" s="10" t="s">
        <v>1383</v>
      </c>
      <c r="K172" s="10" t="s">
        <v>1384</v>
      </c>
      <c r="L172" s="10" t="s">
        <v>1850</v>
      </c>
      <c r="M172" s="20">
        <v>44207</v>
      </c>
      <c r="N172" s="20" t="s">
        <v>1385</v>
      </c>
      <c r="O172" s="28" t="s">
        <v>1055</v>
      </c>
      <c r="P172" s="10" t="s">
        <v>1850</v>
      </c>
      <c r="Q172" s="10" t="s">
        <v>1410</v>
      </c>
      <c r="R172" s="10"/>
      <c r="S172" s="37">
        <v>6</v>
      </c>
      <c r="T172" s="37">
        <v>8</v>
      </c>
      <c r="U172" s="37">
        <v>6</v>
      </c>
      <c r="V172" s="37">
        <v>6</v>
      </c>
      <c r="W172" s="37">
        <v>7</v>
      </c>
      <c r="X172" s="22">
        <f t="shared" si="2"/>
        <v>66</v>
      </c>
      <c r="Y172" s="35">
        <f>IF(S172="","",(X172-統計!$B$106)*10/SQRT(統計!$B$107)+50)</f>
        <v>57.568845323322392</v>
      </c>
      <c r="Z172" s="35" t="str">
        <f>IF(X172="","",IF(((COUNTIF(視聴済作品!$X$2:$X$716,"&gt;="&amp;X172)+COUNTIF(視聴中作品!$X$29:$X$35,"&gt;="&amp;X172))/統計!$B$3)&lt;=0.05,"〇","-"))</f>
        <v>-</v>
      </c>
    </row>
    <row r="173" spans="1:26" ht="12" customHeight="1" x14ac:dyDescent="0.4">
      <c r="A173" s="9" t="s">
        <v>1378</v>
      </c>
      <c r="B173" s="9" t="s">
        <v>1378</v>
      </c>
      <c r="C173" s="9" t="s">
        <v>1388</v>
      </c>
      <c r="D173" s="9" t="s">
        <v>1389</v>
      </c>
      <c r="E173" s="10" t="s">
        <v>1056</v>
      </c>
      <c r="F173" s="10" t="s">
        <v>1380</v>
      </c>
      <c r="G173" s="10" t="s">
        <v>1381</v>
      </c>
      <c r="H173" s="10" t="s">
        <v>1850</v>
      </c>
      <c r="I173" s="10" t="s">
        <v>1382</v>
      </c>
      <c r="J173" s="10" t="s">
        <v>1383</v>
      </c>
      <c r="K173" s="10" t="s">
        <v>1384</v>
      </c>
      <c r="L173" s="10" t="s">
        <v>1850</v>
      </c>
      <c r="M173" s="20">
        <v>43337</v>
      </c>
      <c r="N173" s="20" t="s">
        <v>1385</v>
      </c>
      <c r="O173" s="28" t="s">
        <v>1054</v>
      </c>
      <c r="P173" s="10" t="s">
        <v>1850</v>
      </c>
      <c r="Q173" s="10" t="s">
        <v>1410</v>
      </c>
      <c r="R173" s="10"/>
      <c r="S173" s="37">
        <v>6</v>
      </c>
      <c r="T173" s="37">
        <v>8</v>
      </c>
      <c r="U173" s="37">
        <v>6</v>
      </c>
      <c r="V173" s="37">
        <v>6</v>
      </c>
      <c r="W173" s="37">
        <v>7</v>
      </c>
      <c r="X173" s="22">
        <f t="shared" si="2"/>
        <v>66</v>
      </c>
      <c r="Y173" s="35">
        <f>IF(S173="","",(X173-統計!$B$106)*10/SQRT(統計!$B$107)+50)</f>
        <v>57.568845323322392</v>
      </c>
      <c r="Z173" s="35" t="str">
        <f>IF(X173="","",IF(((COUNTIF(視聴済作品!$X$2:$X$716,"&gt;="&amp;X173)+COUNTIF(視聴中作品!$X$29:$X$35,"&gt;="&amp;X173))/統計!$B$3)&lt;=0.05,"〇","-"))</f>
        <v>-</v>
      </c>
    </row>
    <row r="174" spans="1:26" ht="12" customHeight="1" x14ac:dyDescent="0.4">
      <c r="A174" s="9" t="s">
        <v>1378</v>
      </c>
      <c r="B174" s="9" t="s">
        <v>1378</v>
      </c>
      <c r="C174" s="9" t="s">
        <v>1387</v>
      </c>
      <c r="D174" s="9" t="s">
        <v>1379</v>
      </c>
      <c r="E174" s="10" t="s">
        <v>1056</v>
      </c>
      <c r="F174" s="10" t="s">
        <v>1380</v>
      </c>
      <c r="G174" s="10" t="s">
        <v>1381</v>
      </c>
      <c r="H174" s="10" t="s">
        <v>1850</v>
      </c>
      <c r="I174" s="10" t="s">
        <v>1382</v>
      </c>
      <c r="J174" s="10" t="s">
        <v>1383</v>
      </c>
      <c r="K174" s="10" t="s">
        <v>1384</v>
      </c>
      <c r="L174" s="10" t="s">
        <v>1850</v>
      </c>
      <c r="M174" s="20">
        <v>42192</v>
      </c>
      <c r="N174" s="20" t="s">
        <v>1385</v>
      </c>
      <c r="O174" s="28" t="s">
        <v>1053</v>
      </c>
      <c r="P174" s="10" t="s">
        <v>1850</v>
      </c>
      <c r="Q174" s="10" t="s">
        <v>1410</v>
      </c>
      <c r="R174" s="10"/>
      <c r="S174" s="37">
        <v>6</v>
      </c>
      <c r="T174" s="37">
        <v>8</v>
      </c>
      <c r="U174" s="37">
        <v>6</v>
      </c>
      <c r="V174" s="37">
        <v>6</v>
      </c>
      <c r="W174" s="37">
        <v>7</v>
      </c>
      <c r="X174" s="22">
        <f t="shared" si="2"/>
        <v>66</v>
      </c>
      <c r="Y174" s="35">
        <f>IF(S174="","",(X174-統計!$B$106)*10/SQRT(統計!$B$107)+50)</f>
        <v>57.568845323322392</v>
      </c>
      <c r="Z174" s="35" t="str">
        <f>IF(X174="","",IF(((COUNTIF(視聴済作品!$X$2:$X$716,"&gt;="&amp;X174)+COUNTIF(視聴中作品!$X$29:$X$35,"&gt;="&amp;X174))/統計!$B$3)&lt;=0.05,"〇","-"))</f>
        <v>-</v>
      </c>
    </row>
    <row r="175" spans="1:26" ht="12" customHeight="1" x14ac:dyDescent="0.4">
      <c r="A175" s="9" t="s">
        <v>1378</v>
      </c>
      <c r="B175" s="9" t="s">
        <v>1391</v>
      </c>
      <c r="C175" s="9" t="s">
        <v>1378</v>
      </c>
      <c r="D175" s="9" t="s">
        <v>1379</v>
      </c>
      <c r="E175" s="10" t="s">
        <v>1056</v>
      </c>
      <c r="F175" s="10" t="s">
        <v>1380</v>
      </c>
      <c r="G175" s="10" t="s">
        <v>1381</v>
      </c>
      <c r="H175" s="10" t="s">
        <v>1850</v>
      </c>
      <c r="I175" s="10" t="s">
        <v>1382</v>
      </c>
      <c r="J175" s="10" t="s">
        <v>1383</v>
      </c>
      <c r="K175" s="10" t="s">
        <v>1384</v>
      </c>
      <c r="L175" s="10" t="s">
        <v>1850</v>
      </c>
      <c r="M175" s="20">
        <v>41555</v>
      </c>
      <c r="N175" s="20" t="s">
        <v>1385</v>
      </c>
      <c r="O175" s="28" t="s">
        <v>1386</v>
      </c>
      <c r="P175" s="10" t="s">
        <v>1850</v>
      </c>
      <c r="Q175" s="10" t="s">
        <v>1410</v>
      </c>
      <c r="R175" s="10"/>
      <c r="S175" s="37">
        <v>6</v>
      </c>
      <c r="T175" s="37">
        <v>8</v>
      </c>
      <c r="U175" s="37">
        <v>6</v>
      </c>
      <c r="V175" s="37">
        <v>6</v>
      </c>
      <c r="W175" s="37">
        <v>7</v>
      </c>
      <c r="X175" s="22">
        <f t="shared" si="2"/>
        <v>66</v>
      </c>
      <c r="Y175" s="35">
        <f>IF(S175="","",(X175-統計!$B$106)*10/SQRT(統計!$B$107)+50)</f>
        <v>57.568845323322392</v>
      </c>
      <c r="Z175" s="35" t="str">
        <f>IF(X175="","",IF(((COUNTIF(視聴済作品!$X$2:$X$716,"&gt;="&amp;X175)+COUNTIF(視聴中作品!$X$29:$X$35,"&gt;="&amp;X175))/統計!$B$3)&lt;=0.05,"〇","-"))</f>
        <v>-</v>
      </c>
    </row>
    <row r="176" spans="1:26" ht="12" customHeight="1" x14ac:dyDescent="0.4">
      <c r="A176" s="9" t="s">
        <v>1643</v>
      </c>
      <c r="B176" s="9" t="s">
        <v>1642</v>
      </c>
      <c r="C176" s="9" t="s">
        <v>1642</v>
      </c>
      <c r="D176" s="9" t="s">
        <v>88</v>
      </c>
      <c r="E176" s="10" t="s">
        <v>1644</v>
      </c>
      <c r="F176" s="10" t="s">
        <v>1645</v>
      </c>
      <c r="G176" s="10" t="s">
        <v>1850</v>
      </c>
      <c r="H176" s="10" t="s">
        <v>1646</v>
      </c>
      <c r="I176" s="10" t="s">
        <v>1647</v>
      </c>
      <c r="J176" s="10" t="s">
        <v>1648</v>
      </c>
      <c r="K176" s="10" t="s">
        <v>1649</v>
      </c>
      <c r="L176" s="10" t="s">
        <v>1850</v>
      </c>
      <c r="M176" s="19">
        <v>44106</v>
      </c>
      <c r="N176" s="20" t="s">
        <v>1651</v>
      </c>
      <c r="O176" s="42" t="s">
        <v>1650</v>
      </c>
      <c r="P176" s="10" t="s">
        <v>1850</v>
      </c>
      <c r="Q176" s="10" t="s">
        <v>3</v>
      </c>
      <c r="R176" s="10"/>
      <c r="S176" s="37">
        <v>6</v>
      </c>
      <c r="T176" s="37">
        <v>7</v>
      </c>
      <c r="U176" s="37">
        <v>6</v>
      </c>
      <c r="V176" s="37">
        <v>7</v>
      </c>
      <c r="W176" s="37">
        <v>7</v>
      </c>
      <c r="X176" s="22">
        <f t="shared" si="2"/>
        <v>66</v>
      </c>
      <c r="Y176" s="35">
        <f>IF(S176="","",(X176-統計!$B$106)*10/SQRT(統計!$B$107)+50)</f>
        <v>57.568845323322392</v>
      </c>
      <c r="Z176" s="35" t="str">
        <f>IF(X176="","",IF(((COUNTIF(視聴済作品!$X$2:$X$716,"&gt;="&amp;X176)+COUNTIF(視聴中作品!$X$29:$X$35,"&gt;="&amp;X176))/統計!$B$3)&lt;=0.05,"〇","-"))</f>
        <v>-</v>
      </c>
    </row>
    <row r="177" spans="1:26" ht="12" customHeight="1" x14ac:dyDescent="0.4">
      <c r="A177" s="9" t="s">
        <v>983</v>
      </c>
      <c r="B177" s="9" t="s">
        <v>975</v>
      </c>
      <c r="C177" s="9" t="s">
        <v>1506</v>
      </c>
      <c r="D177" s="9" t="s">
        <v>1</v>
      </c>
      <c r="E177" s="10" t="s">
        <v>1002</v>
      </c>
      <c r="F177" s="10" t="s">
        <v>1003</v>
      </c>
      <c r="G177" s="10" t="s">
        <v>1004</v>
      </c>
      <c r="H177" s="10" t="s">
        <v>1850</v>
      </c>
      <c r="I177" s="10" t="s">
        <v>1005</v>
      </c>
      <c r="J177" s="10" t="s">
        <v>1006</v>
      </c>
      <c r="K177" s="10" t="s">
        <v>1007</v>
      </c>
      <c r="L177" s="10" t="s">
        <v>1850</v>
      </c>
      <c r="M177" s="20">
        <v>44656</v>
      </c>
      <c r="N177" s="20" t="s">
        <v>1008</v>
      </c>
      <c r="O177" s="42" t="s">
        <v>1043</v>
      </c>
      <c r="P177" s="10" t="s">
        <v>1850</v>
      </c>
      <c r="Q177" s="10" t="s">
        <v>3</v>
      </c>
      <c r="R177" s="10"/>
      <c r="S177" s="37">
        <v>7</v>
      </c>
      <c r="T177" s="37">
        <v>7</v>
      </c>
      <c r="U177" s="37">
        <v>6</v>
      </c>
      <c r="V177" s="37">
        <v>6</v>
      </c>
      <c r="W177" s="37">
        <v>7</v>
      </c>
      <c r="X177" s="22">
        <f t="shared" si="2"/>
        <v>66</v>
      </c>
      <c r="Y177" s="35">
        <f>IF(S177="","",(X177-統計!$B$106)*10/SQRT(統計!$B$107)+50)</f>
        <v>57.568845323322392</v>
      </c>
      <c r="Z177" s="35" t="str">
        <f>IF(X177="","",IF(((COUNTIF(視聴済作品!$X$2:$X$716,"&gt;="&amp;X177)+COUNTIF(視聴中作品!$X$29:$X$35,"&gt;="&amp;X177))/統計!$B$3)&lt;=0.05,"〇","-"))</f>
        <v>-</v>
      </c>
    </row>
    <row r="178" spans="1:26" ht="12" customHeight="1" x14ac:dyDescent="0.4">
      <c r="A178" s="9" t="s">
        <v>1130</v>
      </c>
      <c r="B178" s="9" t="s">
        <v>492</v>
      </c>
      <c r="C178" s="9" t="s">
        <v>492</v>
      </c>
      <c r="D178" s="9" t="s">
        <v>493</v>
      </c>
      <c r="E178" s="10"/>
      <c r="F178" s="10"/>
      <c r="G178" s="10"/>
      <c r="H178" s="10"/>
      <c r="I178" s="10"/>
      <c r="J178" s="10"/>
      <c r="K178" s="10"/>
      <c r="L178" s="10"/>
      <c r="M178" s="20"/>
      <c r="N178" s="20"/>
      <c r="O178" s="28"/>
      <c r="P178" s="10"/>
      <c r="Q178" s="10" t="s">
        <v>95</v>
      </c>
      <c r="R178" s="10"/>
      <c r="S178" s="37">
        <v>6</v>
      </c>
      <c r="T178" s="37">
        <v>6</v>
      </c>
      <c r="U178" s="37">
        <v>6</v>
      </c>
      <c r="V178" s="37">
        <v>9</v>
      </c>
      <c r="W178" s="37">
        <v>6</v>
      </c>
      <c r="X178" s="22">
        <f t="shared" si="2"/>
        <v>66</v>
      </c>
      <c r="Y178" s="35">
        <f>IF(S178="","",(X178-統計!$B$106)*10/SQRT(統計!$B$107)+50)</f>
        <v>57.568845323322392</v>
      </c>
      <c r="Z178" s="35" t="str">
        <f>IF(X178="","",IF(((COUNTIF(視聴済作品!$X$2:$X$716,"&gt;="&amp;X178)+COUNTIF(視聴中作品!$X$29:$X$35,"&gt;="&amp;X178))/統計!$B$3)&lt;=0.05,"〇","-"))</f>
        <v>-</v>
      </c>
    </row>
    <row r="179" spans="1:26" ht="12" customHeight="1" x14ac:dyDescent="0.4">
      <c r="A179" s="9" t="s">
        <v>1138</v>
      </c>
      <c r="B179" s="9" t="s">
        <v>502</v>
      </c>
      <c r="C179" s="9" t="s">
        <v>502</v>
      </c>
      <c r="D179" s="9" t="s">
        <v>113</v>
      </c>
      <c r="E179" s="10"/>
      <c r="F179" s="10"/>
      <c r="G179" s="10"/>
      <c r="H179" s="10"/>
      <c r="I179" s="10"/>
      <c r="J179" s="10"/>
      <c r="K179" s="10"/>
      <c r="L179" s="10"/>
      <c r="M179" s="20"/>
      <c r="N179" s="20"/>
      <c r="O179" s="28"/>
      <c r="P179" s="10"/>
      <c r="Q179" s="10" t="s">
        <v>95</v>
      </c>
      <c r="R179" s="10"/>
      <c r="S179" s="37">
        <v>7</v>
      </c>
      <c r="T179" s="37">
        <v>7</v>
      </c>
      <c r="U179" s="37">
        <v>7</v>
      </c>
      <c r="V179" s="37">
        <v>5</v>
      </c>
      <c r="W179" s="37">
        <v>7</v>
      </c>
      <c r="X179" s="22">
        <f t="shared" si="2"/>
        <v>66</v>
      </c>
      <c r="Y179" s="35">
        <f>IF(S179="","",(X179-統計!$B$106)*10/SQRT(統計!$B$107)+50)</f>
        <v>57.568845323322392</v>
      </c>
      <c r="Z179" s="35" t="str">
        <f>IF(X179="","",IF(((COUNTIF(視聴済作品!$X$2:$X$716,"&gt;="&amp;X179)+COUNTIF(視聴中作品!$X$29:$X$35,"&gt;="&amp;X179))/統計!$B$3)&lt;=0.05,"〇","-"))</f>
        <v>-</v>
      </c>
    </row>
    <row r="180" spans="1:26" ht="12" customHeight="1" x14ac:dyDescent="0.4">
      <c r="A180" s="9" t="s">
        <v>1852</v>
      </c>
      <c r="B180" s="9" t="s">
        <v>1853</v>
      </c>
      <c r="C180" s="9" t="s">
        <v>1861</v>
      </c>
      <c r="D180" s="9" t="s">
        <v>2</v>
      </c>
      <c r="E180" s="10" t="s">
        <v>1833</v>
      </c>
      <c r="F180" s="10" t="s">
        <v>1854</v>
      </c>
      <c r="G180" s="10" t="s">
        <v>1760</v>
      </c>
      <c r="H180" s="10" t="s">
        <v>1760</v>
      </c>
      <c r="I180" s="10" t="s">
        <v>1855</v>
      </c>
      <c r="J180" s="10" t="s">
        <v>1856</v>
      </c>
      <c r="K180" s="10" t="s">
        <v>1857</v>
      </c>
      <c r="L180" s="10" t="s">
        <v>1858</v>
      </c>
      <c r="M180" s="20">
        <v>42196</v>
      </c>
      <c r="N180" s="20" t="s">
        <v>1859</v>
      </c>
      <c r="O180" s="28" t="s">
        <v>1860</v>
      </c>
      <c r="P180" s="10" t="s">
        <v>184</v>
      </c>
      <c r="Q180" s="10" t="s">
        <v>1929</v>
      </c>
      <c r="R180" s="10"/>
      <c r="S180" s="37">
        <v>7</v>
      </c>
      <c r="T180" s="37">
        <v>7</v>
      </c>
      <c r="U180" s="37">
        <v>7</v>
      </c>
      <c r="V180" s="37">
        <v>6</v>
      </c>
      <c r="W180" s="37">
        <v>6</v>
      </c>
      <c r="X180" s="22">
        <f t="shared" si="2"/>
        <v>66</v>
      </c>
      <c r="Y180" s="35">
        <f>IF(S180="","",(X180-統計!$B$106)*10/SQRT(統計!$B$107)+50)</f>
        <v>57.568845323322392</v>
      </c>
      <c r="Z180" s="35" t="str">
        <f>IF(X180="","",IF(((COUNTIF(視聴済作品!$X$2:$X$716,"&gt;="&amp;X180)+COUNTIF(視聴中作品!$X$29:$X$35,"&gt;="&amp;X180))/統計!$B$3)&lt;=0.05,"〇","-"))</f>
        <v>-</v>
      </c>
    </row>
    <row r="181" spans="1:26" ht="12" customHeight="1" x14ac:dyDescent="0.4">
      <c r="A181" s="9" t="s">
        <v>3530</v>
      </c>
      <c r="B181" s="9" t="s">
        <v>3531</v>
      </c>
      <c r="C181" s="9" t="s">
        <v>3531</v>
      </c>
      <c r="D181" s="9" t="s">
        <v>88</v>
      </c>
      <c r="E181" s="10" t="s">
        <v>2079</v>
      </c>
      <c r="F181" s="10" t="s">
        <v>2079</v>
      </c>
      <c r="G181" s="10" t="s">
        <v>19</v>
      </c>
      <c r="H181" s="10" t="s">
        <v>3535</v>
      </c>
      <c r="I181" s="10" t="s">
        <v>3536</v>
      </c>
      <c r="J181" s="10" t="s">
        <v>2083</v>
      </c>
      <c r="K181" s="10" t="s">
        <v>3537</v>
      </c>
      <c r="L181" s="10" t="s">
        <v>19</v>
      </c>
      <c r="M181" s="20">
        <v>37513</v>
      </c>
      <c r="N181" s="20" t="s">
        <v>3538</v>
      </c>
      <c r="O181" s="40" t="s">
        <v>3532</v>
      </c>
      <c r="P181" s="10" t="s">
        <v>19</v>
      </c>
      <c r="Q181" s="10" t="s">
        <v>3246</v>
      </c>
      <c r="R181" s="10" t="s">
        <v>3013</v>
      </c>
      <c r="S181" s="37">
        <v>7</v>
      </c>
      <c r="T181" s="37">
        <v>6</v>
      </c>
      <c r="U181" s="37">
        <v>7</v>
      </c>
      <c r="V181" s="37">
        <v>7</v>
      </c>
      <c r="W181" s="37">
        <v>6</v>
      </c>
      <c r="X181" s="22">
        <f t="shared" si="2"/>
        <v>66</v>
      </c>
      <c r="Y181" s="35">
        <f>IF(S181="","",(X181-統計!$B$106)*10/SQRT(統計!$B$107)+50)</f>
        <v>57.568845323322392</v>
      </c>
      <c r="Z181" s="35"/>
    </row>
    <row r="182" spans="1:26" ht="12" customHeight="1" x14ac:dyDescent="0.4">
      <c r="A182" s="9" t="s">
        <v>749</v>
      </c>
      <c r="B182" s="9" t="s">
        <v>738</v>
      </c>
      <c r="C182" s="9" t="s">
        <v>87</v>
      </c>
      <c r="D182" s="9" t="s">
        <v>48</v>
      </c>
      <c r="E182" s="10"/>
      <c r="F182" s="10"/>
      <c r="G182" s="10"/>
      <c r="H182" s="10"/>
      <c r="I182" s="10"/>
      <c r="J182" s="10"/>
      <c r="K182" s="10"/>
      <c r="L182" s="10"/>
      <c r="M182" s="20"/>
      <c r="N182" s="20"/>
      <c r="O182" s="28"/>
      <c r="P182" s="10"/>
      <c r="Q182" s="10" t="s">
        <v>6</v>
      </c>
      <c r="R182" s="10"/>
      <c r="S182" s="37">
        <v>6</v>
      </c>
      <c r="T182" s="37">
        <v>6</v>
      </c>
      <c r="U182" s="37">
        <v>5</v>
      </c>
      <c r="V182" s="37">
        <v>8</v>
      </c>
      <c r="W182" s="37">
        <v>7</v>
      </c>
      <c r="X182" s="22">
        <f t="shared" si="2"/>
        <v>64</v>
      </c>
      <c r="Y182" s="35">
        <f>IF(S182="","",(X182-統計!$B$106)*10/SQRT(統計!$B$107)+50)</f>
        <v>56.345872111295435</v>
      </c>
      <c r="Z182" s="35" t="str">
        <f>IF(X182="","",IF(((COUNTIF(視聴済作品!$X$2:$X$716,"&gt;="&amp;X182)+COUNTIF(視聴中作品!$X$29:$X$35,"&gt;="&amp;X182))/統計!$B$3)&lt;=0.05,"〇","-"))</f>
        <v>-</v>
      </c>
    </row>
    <row r="183" spans="1:26" ht="12" customHeight="1" x14ac:dyDescent="0.4">
      <c r="A183" s="9" t="s">
        <v>2044</v>
      </c>
      <c r="B183" s="9" t="s">
        <v>2045</v>
      </c>
      <c r="C183" s="9" t="s">
        <v>2045</v>
      </c>
      <c r="D183" s="9" t="s">
        <v>1389</v>
      </c>
      <c r="E183" s="10" t="s">
        <v>2046</v>
      </c>
      <c r="F183" s="10" t="s">
        <v>2047</v>
      </c>
      <c r="G183" s="10" t="s">
        <v>184</v>
      </c>
      <c r="H183" s="10" t="s">
        <v>2048</v>
      </c>
      <c r="I183" s="10" t="s">
        <v>2049</v>
      </c>
      <c r="J183" s="10" t="s">
        <v>2050</v>
      </c>
      <c r="K183" s="10" t="s">
        <v>2033</v>
      </c>
      <c r="L183" s="10" t="s">
        <v>1976</v>
      </c>
      <c r="M183" s="20">
        <v>40299</v>
      </c>
      <c r="N183" s="20" t="s">
        <v>2051</v>
      </c>
      <c r="O183" s="28" t="s">
        <v>2052</v>
      </c>
      <c r="P183" s="10" t="s">
        <v>184</v>
      </c>
      <c r="Q183" s="10" t="s">
        <v>94</v>
      </c>
      <c r="R183" s="10"/>
      <c r="S183" s="37">
        <v>6</v>
      </c>
      <c r="T183" s="37">
        <v>7</v>
      </c>
      <c r="U183" s="37">
        <v>7</v>
      </c>
      <c r="V183" s="37">
        <v>6</v>
      </c>
      <c r="W183" s="37">
        <v>6</v>
      </c>
      <c r="X183" s="22">
        <f t="shared" si="2"/>
        <v>64</v>
      </c>
      <c r="Y183" s="35">
        <f>IF(S183="","",(X183-統計!$B$106)*10/SQRT(統計!$B$107)+50)</f>
        <v>56.345872111295435</v>
      </c>
      <c r="Z183" s="35" t="str">
        <f>IF(X183="","",IF(((COUNTIF(視聴済作品!$X$2:$X$716,"&gt;="&amp;X183)+COUNTIF(視聴中作品!$X$29:$X$35,"&gt;="&amp;X183))/統計!$B$3)&lt;=0.05,"〇","-"))</f>
        <v>-</v>
      </c>
    </row>
    <row r="184" spans="1:26" ht="12" customHeight="1" x14ac:dyDescent="0.4">
      <c r="A184" s="9" t="s">
        <v>787</v>
      </c>
      <c r="B184" s="9" t="s">
        <v>60</v>
      </c>
      <c r="C184" s="9" t="s">
        <v>105</v>
      </c>
      <c r="D184" s="13" t="s">
        <v>108</v>
      </c>
      <c r="E184" s="10"/>
      <c r="F184" s="10"/>
      <c r="G184" s="10"/>
      <c r="H184" s="10"/>
      <c r="I184" s="10"/>
      <c r="J184" s="10"/>
      <c r="K184" s="10"/>
      <c r="L184" s="10"/>
      <c r="M184" s="20"/>
      <c r="N184" s="20"/>
      <c r="O184" s="28"/>
      <c r="P184" s="10"/>
      <c r="Q184" s="10" t="s">
        <v>6</v>
      </c>
      <c r="R184" s="10"/>
      <c r="S184" s="37">
        <v>6</v>
      </c>
      <c r="T184" s="37">
        <v>6</v>
      </c>
      <c r="U184" s="37">
        <v>6</v>
      </c>
      <c r="V184" s="37">
        <v>6</v>
      </c>
      <c r="W184" s="37">
        <v>8</v>
      </c>
      <c r="X184" s="22">
        <f t="shared" si="2"/>
        <v>64</v>
      </c>
      <c r="Y184" s="35">
        <f>IF(S184="","",(X184-統計!$B$106)*10/SQRT(統計!$B$107)+50)</f>
        <v>56.345872111295435</v>
      </c>
      <c r="Z184" s="35" t="str">
        <f>IF(X184="","",IF(((COUNTIF(視聴済作品!$X$2:$X$716,"&gt;="&amp;X184)+COUNTIF(視聴中作品!$X$29:$X$35,"&gt;="&amp;X184))/統計!$B$3)&lt;=0.05,"〇","-"))</f>
        <v>-</v>
      </c>
    </row>
    <row r="185" spans="1:26" ht="12" customHeight="1" x14ac:dyDescent="0.4">
      <c r="A185" s="9" t="s">
        <v>787</v>
      </c>
      <c r="B185" s="9" t="s">
        <v>60</v>
      </c>
      <c r="C185" s="9" t="s">
        <v>106</v>
      </c>
      <c r="D185" s="9" t="s">
        <v>108</v>
      </c>
      <c r="E185" s="10"/>
      <c r="F185" s="10"/>
      <c r="G185" s="10"/>
      <c r="H185" s="10"/>
      <c r="I185" s="10"/>
      <c r="J185" s="10"/>
      <c r="K185" s="10"/>
      <c r="L185" s="10"/>
      <c r="M185" s="20"/>
      <c r="N185" s="20"/>
      <c r="O185" s="28"/>
      <c r="P185" s="10"/>
      <c r="Q185" s="10" t="s">
        <v>6</v>
      </c>
      <c r="R185" s="10"/>
      <c r="S185" s="37">
        <v>6</v>
      </c>
      <c r="T185" s="37">
        <v>6</v>
      </c>
      <c r="U185" s="37">
        <v>6</v>
      </c>
      <c r="V185" s="37">
        <v>6</v>
      </c>
      <c r="W185" s="37">
        <v>8</v>
      </c>
      <c r="X185" s="22">
        <f t="shared" si="2"/>
        <v>64</v>
      </c>
      <c r="Y185" s="35">
        <f>IF(S185="","",(X185-統計!$B$106)*10/SQRT(統計!$B$107)+50)</f>
        <v>56.345872111295435</v>
      </c>
      <c r="Z185" s="35" t="str">
        <f>IF(X185="","",IF(((COUNTIF(視聴済作品!$X$2:$X$716,"&gt;="&amp;X185)+COUNTIF(視聴中作品!$X$29:$X$35,"&gt;="&amp;X185))/統計!$B$3)&lt;=0.05,"〇","-"))</f>
        <v>-</v>
      </c>
    </row>
    <row r="186" spans="1:26" ht="12" customHeight="1" x14ac:dyDescent="0.4">
      <c r="A186" s="9" t="s">
        <v>799</v>
      </c>
      <c r="B186" s="9" t="s">
        <v>73</v>
      </c>
      <c r="C186" s="9" t="s">
        <v>73</v>
      </c>
      <c r="D186" s="9" t="s">
        <v>116</v>
      </c>
      <c r="E186" s="10"/>
      <c r="F186" s="10"/>
      <c r="G186" s="10"/>
      <c r="H186" s="10"/>
      <c r="I186" s="10"/>
      <c r="J186" s="10"/>
      <c r="K186" s="10"/>
      <c r="L186" s="10"/>
      <c r="M186" s="20"/>
      <c r="N186" s="20"/>
      <c r="O186" s="28"/>
      <c r="P186" s="10"/>
      <c r="Q186" s="10" t="s">
        <v>6</v>
      </c>
      <c r="R186" s="10"/>
      <c r="S186" s="37">
        <v>6</v>
      </c>
      <c r="T186" s="37">
        <v>8</v>
      </c>
      <c r="U186" s="37">
        <v>7</v>
      </c>
      <c r="V186" s="37">
        <v>6</v>
      </c>
      <c r="W186" s="37">
        <v>5</v>
      </c>
      <c r="X186" s="22">
        <f t="shared" si="2"/>
        <v>64</v>
      </c>
      <c r="Y186" s="35">
        <f>IF(S186="","",(X186-統計!$B$106)*10/SQRT(統計!$B$107)+50)</f>
        <v>56.345872111295435</v>
      </c>
      <c r="Z186" s="35" t="str">
        <f>IF(X186="","",IF(((COUNTIF(視聴済作品!$X$2:$X$716,"&gt;="&amp;X186)+COUNTIF(視聴中作品!$X$29:$X$35,"&gt;="&amp;X186))/統計!$B$3)&lt;=0.05,"〇","-"))</f>
        <v>-</v>
      </c>
    </row>
    <row r="187" spans="1:26" ht="12" customHeight="1" x14ac:dyDescent="0.4">
      <c r="A187" s="9" t="s">
        <v>799</v>
      </c>
      <c r="B187" s="9" t="s">
        <v>73</v>
      </c>
      <c r="C187" s="9" t="s">
        <v>115</v>
      </c>
      <c r="D187" s="9" t="s">
        <v>101</v>
      </c>
      <c r="E187" s="10"/>
      <c r="F187" s="10"/>
      <c r="G187" s="10"/>
      <c r="H187" s="10"/>
      <c r="I187" s="10"/>
      <c r="J187" s="10"/>
      <c r="K187" s="10"/>
      <c r="L187" s="10"/>
      <c r="M187" s="20"/>
      <c r="N187" s="20"/>
      <c r="O187" s="28"/>
      <c r="P187" s="10"/>
      <c r="Q187" s="10" t="s">
        <v>6</v>
      </c>
      <c r="R187" s="10"/>
      <c r="S187" s="37">
        <v>6</v>
      </c>
      <c r="T187" s="37">
        <v>8</v>
      </c>
      <c r="U187" s="37">
        <v>7</v>
      </c>
      <c r="V187" s="37">
        <v>6</v>
      </c>
      <c r="W187" s="37">
        <v>5</v>
      </c>
      <c r="X187" s="22">
        <f t="shared" si="2"/>
        <v>64</v>
      </c>
      <c r="Y187" s="35">
        <f>IF(S187="","",(X187-統計!$B$106)*10/SQRT(統計!$B$107)+50)</f>
        <v>56.345872111295435</v>
      </c>
      <c r="Z187" s="35" t="str">
        <f>IF(X187="","",IF(((COUNTIF(視聴済作品!$X$2:$X$716,"&gt;="&amp;X187)+COUNTIF(視聴中作品!$X$29:$X$35,"&gt;="&amp;X187))/統計!$B$3)&lt;=0.05,"〇","-"))</f>
        <v>-</v>
      </c>
    </row>
    <row r="188" spans="1:26" ht="12" customHeight="1" x14ac:dyDescent="0.4">
      <c r="A188" s="9" t="s">
        <v>805</v>
      </c>
      <c r="B188" s="9" t="s">
        <v>170</v>
      </c>
      <c r="C188" s="9" t="s">
        <v>118</v>
      </c>
      <c r="D188" s="9" t="s">
        <v>205</v>
      </c>
      <c r="E188" s="10"/>
      <c r="F188" s="10"/>
      <c r="G188" s="10"/>
      <c r="H188" s="10"/>
      <c r="I188" s="10"/>
      <c r="J188" s="10"/>
      <c r="K188" s="10"/>
      <c r="L188" s="10"/>
      <c r="M188" s="20"/>
      <c r="N188" s="20"/>
      <c r="O188" s="28"/>
      <c r="P188" s="10"/>
      <c r="Q188" s="10" t="s">
        <v>95</v>
      </c>
      <c r="R188" s="10"/>
      <c r="S188" s="37">
        <v>8</v>
      </c>
      <c r="T188" s="37">
        <v>6</v>
      </c>
      <c r="U188" s="37">
        <v>7</v>
      </c>
      <c r="V188" s="37">
        <v>5</v>
      </c>
      <c r="W188" s="37">
        <v>6</v>
      </c>
      <c r="X188" s="22">
        <f t="shared" si="2"/>
        <v>64</v>
      </c>
      <c r="Y188" s="35">
        <f>IF(S188="","",(X188-統計!$B$106)*10/SQRT(統計!$B$107)+50)</f>
        <v>56.345872111295435</v>
      </c>
      <c r="Z188" s="35" t="str">
        <f>IF(X188="","",IF(((COUNTIF(視聴済作品!$X$2:$X$716,"&gt;="&amp;X188)+COUNTIF(視聴中作品!$X$29:$X$35,"&gt;="&amp;X188))/統計!$B$3)&lt;=0.05,"〇","-"))</f>
        <v>-</v>
      </c>
    </row>
    <row r="189" spans="1:26" ht="12" customHeight="1" x14ac:dyDescent="0.4">
      <c r="A189" s="9" t="s">
        <v>815</v>
      </c>
      <c r="B189" s="9" t="s">
        <v>124</v>
      </c>
      <c r="C189" s="9" t="s">
        <v>208</v>
      </c>
      <c r="D189" s="9" t="s">
        <v>88</v>
      </c>
      <c r="E189" s="10" t="s">
        <v>2570</v>
      </c>
      <c r="F189" s="10" t="s">
        <v>2799</v>
      </c>
      <c r="G189" s="10" t="s">
        <v>184</v>
      </c>
      <c r="H189" s="10" t="s">
        <v>2570</v>
      </c>
      <c r="I189" s="10"/>
      <c r="J189" s="10" t="s">
        <v>2809</v>
      </c>
      <c r="K189" s="10" t="s">
        <v>2802</v>
      </c>
      <c r="L189" s="10" t="s">
        <v>184</v>
      </c>
      <c r="M189" s="20"/>
      <c r="N189" s="20"/>
      <c r="O189" s="28"/>
      <c r="P189" s="10" t="s">
        <v>184</v>
      </c>
      <c r="Q189" s="10" t="s">
        <v>95</v>
      </c>
      <c r="R189" s="10"/>
      <c r="S189" s="37">
        <v>7</v>
      </c>
      <c r="T189" s="37">
        <v>6</v>
      </c>
      <c r="U189" s="37">
        <v>6</v>
      </c>
      <c r="V189" s="37">
        <v>6</v>
      </c>
      <c r="W189" s="37">
        <v>7</v>
      </c>
      <c r="X189" s="22">
        <f t="shared" si="2"/>
        <v>64</v>
      </c>
      <c r="Y189" s="35">
        <f>IF(S189="","",(X189-統計!$B$106)*10/SQRT(統計!$B$107)+50)</f>
        <v>56.345872111295435</v>
      </c>
      <c r="Z189" s="35" t="str">
        <f>IF(X189="","",IF(((COUNTIF(視聴済作品!$X$2:$X$716,"&gt;="&amp;X189)+COUNTIF(視聴中作品!$X$29:$X$35,"&gt;="&amp;X189))/統計!$B$3)&lt;=0.05,"〇","-"))</f>
        <v>-</v>
      </c>
    </row>
    <row r="190" spans="1:26" ht="12" customHeight="1" x14ac:dyDescent="0.4">
      <c r="A190" s="9" t="s">
        <v>825</v>
      </c>
      <c r="B190" s="9" t="s">
        <v>134</v>
      </c>
      <c r="C190" s="9" t="s">
        <v>134</v>
      </c>
      <c r="D190" s="9" t="s">
        <v>88</v>
      </c>
      <c r="E190" s="10"/>
      <c r="F190" s="10"/>
      <c r="G190" s="10"/>
      <c r="H190" s="10"/>
      <c r="I190" s="10"/>
      <c r="J190" s="10"/>
      <c r="K190" s="10"/>
      <c r="L190" s="10"/>
      <c r="M190" s="20"/>
      <c r="N190" s="20"/>
      <c r="O190" s="28"/>
      <c r="P190" s="10"/>
      <c r="Q190" s="10" t="s">
        <v>95</v>
      </c>
      <c r="R190" s="10"/>
      <c r="S190" s="37">
        <v>7</v>
      </c>
      <c r="T190" s="37">
        <v>7</v>
      </c>
      <c r="U190" s="37">
        <v>6</v>
      </c>
      <c r="V190" s="37">
        <v>6</v>
      </c>
      <c r="W190" s="37">
        <v>6</v>
      </c>
      <c r="X190" s="22">
        <f t="shared" si="2"/>
        <v>64</v>
      </c>
      <c r="Y190" s="35">
        <f>IF(S190="","",(X190-統計!$B$106)*10/SQRT(統計!$B$107)+50)</f>
        <v>56.345872111295435</v>
      </c>
      <c r="Z190" s="35" t="str">
        <f>IF(X190="","",IF(((COUNTIF(視聴済作品!$X$2:$X$716,"&gt;="&amp;X190)+COUNTIF(視聴中作品!$X$29:$X$35,"&gt;="&amp;X190))/統計!$B$3)&lt;=0.05,"〇","-"))</f>
        <v>-</v>
      </c>
    </row>
    <row r="191" spans="1:26" ht="12" customHeight="1" x14ac:dyDescent="0.4">
      <c r="A191" s="9" t="s">
        <v>856</v>
      </c>
      <c r="B191" s="9" t="s">
        <v>151</v>
      </c>
      <c r="C191" s="9" t="s">
        <v>151</v>
      </c>
      <c r="D191" s="9" t="s">
        <v>88</v>
      </c>
      <c r="E191" s="10"/>
      <c r="F191" s="10"/>
      <c r="G191" s="10"/>
      <c r="H191" s="10"/>
      <c r="I191" s="10"/>
      <c r="J191" s="10"/>
      <c r="K191" s="10"/>
      <c r="L191" s="10"/>
      <c r="M191" s="20"/>
      <c r="N191" s="20"/>
      <c r="O191" s="28"/>
      <c r="P191" s="10"/>
      <c r="Q191" s="10" t="s">
        <v>95</v>
      </c>
      <c r="R191" s="10"/>
      <c r="S191" s="37">
        <v>7</v>
      </c>
      <c r="T191" s="37">
        <v>5</v>
      </c>
      <c r="U191" s="37">
        <v>6</v>
      </c>
      <c r="V191" s="37">
        <v>8</v>
      </c>
      <c r="W191" s="37">
        <v>6</v>
      </c>
      <c r="X191" s="22">
        <f t="shared" si="2"/>
        <v>64</v>
      </c>
      <c r="Y191" s="35">
        <f>IF(S191="","",(X191-統計!$B$106)*10/SQRT(統計!$B$107)+50)</f>
        <v>56.345872111295435</v>
      </c>
      <c r="Z191" s="35" t="str">
        <f>IF(X191="","",IF(((COUNTIF(視聴済作品!$X$2:$X$716,"&gt;="&amp;X191)+COUNTIF(視聴中作品!$X$29:$X$35,"&gt;="&amp;X191))/統計!$B$3)&lt;=0.05,"〇","-"))</f>
        <v>-</v>
      </c>
    </row>
    <row r="192" spans="1:26" ht="12" customHeight="1" x14ac:dyDescent="0.4">
      <c r="A192" s="9" t="s">
        <v>857</v>
      </c>
      <c r="B192" s="9" t="s">
        <v>152</v>
      </c>
      <c r="C192" s="9" t="s">
        <v>152</v>
      </c>
      <c r="D192" s="9" t="s">
        <v>15</v>
      </c>
      <c r="E192" s="10"/>
      <c r="F192" s="10"/>
      <c r="G192" s="10"/>
      <c r="H192" s="10"/>
      <c r="I192" s="10"/>
      <c r="J192" s="10"/>
      <c r="K192" s="10"/>
      <c r="L192" s="10"/>
      <c r="M192" s="20"/>
      <c r="N192" s="20"/>
      <c r="O192" s="28"/>
      <c r="P192" s="10"/>
      <c r="Q192" s="10" t="s">
        <v>95</v>
      </c>
      <c r="R192" s="10"/>
      <c r="S192" s="37">
        <v>7</v>
      </c>
      <c r="T192" s="37">
        <v>6</v>
      </c>
      <c r="U192" s="37">
        <v>7</v>
      </c>
      <c r="V192" s="37">
        <v>6</v>
      </c>
      <c r="W192" s="37">
        <v>6</v>
      </c>
      <c r="X192" s="22">
        <f t="shared" si="2"/>
        <v>64</v>
      </c>
      <c r="Y192" s="35">
        <f>IF(S192="","",(X192-統計!$B$106)*10/SQRT(統計!$B$107)+50)</f>
        <v>56.345872111295435</v>
      </c>
      <c r="Z192" s="35" t="str">
        <f>IF(X192="","",IF(((COUNTIF(視聴済作品!$X$2:$X$716,"&gt;="&amp;X192)+COUNTIF(視聴中作品!$X$29:$X$35,"&gt;="&amp;X192))/統計!$B$3)&lt;=0.05,"〇","-"))</f>
        <v>-</v>
      </c>
    </row>
    <row r="193" spans="1:26" ht="12" customHeight="1" x14ac:dyDescent="0.4">
      <c r="A193" s="9" t="s">
        <v>2069</v>
      </c>
      <c r="B193" s="9" t="s">
        <v>2070</v>
      </c>
      <c r="C193" s="9" t="s">
        <v>2076</v>
      </c>
      <c r="D193" s="9" t="s">
        <v>41</v>
      </c>
      <c r="E193" s="10" t="s">
        <v>2065</v>
      </c>
      <c r="F193" s="10" t="s">
        <v>2066</v>
      </c>
      <c r="G193" s="10" t="s">
        <v>2067</v>
      </c>
      <c r="H193" s="10" t="s">
        <v>2071</v>
      </c>
      <c r="I193" s="10" t="s">
        <v>2068</v>
      </c>
      <c r="J193" s="10" t="s">
        <v>2072</v>
      </c>
      <c r="K193" s="10" t="s">
        <v>2073</v>
      </c>
      <c r="L193" s="10" t="s">
        <v>1892</v>
      </c>
      <c r="M193" s="20">
        <v>41735</v>
      </c>
      <c r="N193" s="20" t="s">
        <v>2074</v>
      </c>
      <c r="O193" s="28" t="s">
        <v>2075</v>
      </c>
      <c r="P193" s="10" t="s">
        <v>184</v>
      </c>
      <c r="Q193" s="10" t="s">
        <v>2303</v>
      </c>
      <c r="R193" s="10"/>
      <c r="S193" s="37">
        <v>7</v>
      </c>
      <c r="T193" s="37">
        <v>7</v>
      </c>
      <c r="U193" s="37">
        <v>7</v>
      </c>
      <c r="V193" s="37">
        <v>5</v>
      </c>
      <c r="W193" s="37">
        <v>6</v>
      </c>
      <c r="X193" s="22">
        <f t="shared" si="2"/>
        <v>64</v>
      </c>
      <c r="Y193" s="35">
        <f>IF(S193="","",(X193-統計!$B$106)*10/SQRT(統計!$B$107)+50)</f>
        <v>56.345872111295435</v>
      </c>
      <c r="Z193" s="35" t="str">
        <f>IF(X193="","",IF(((COUNTIF(視聴済作品!$X$2:$X$716,"&gt;="&amp;X193)+COUNTIF(視聴中作品!$X$29:$X$35,"&gt;="&amp;X193))/統計!$B$3)&lt;=0.05,"〇","-"))</f>
        <v>-</v>
      </c>
    </row>
    <row r="194" spans="1:26" ht="12" customHeight="1" x14ac:dyDescent="0.4">
      <c r="A194" s="9" t="s">
        <v>859</v>
      </c>
      <c r="B194" s="9" t="s">
        <v>153</v>
      </c>
      <c r="C194" s="9" t="s">
        <v>153</v>
      </c>
      <c r="D194" s="9" t="s">
        <v>88</v>
      </c>
      <c r="E194" s="10"/>
      <c r="F194" s="10"/>
      <c r="G194" s="10"/>
      <c r="H194" s="10"/>
      <c r="I194" s="10"/>
      <c r="J194" s="10"/>
      <c r="K194" s="10"/>
      <c r="L194" s="10"/>
      <c r="M194" s="20"/>
      <c r="N194" s="20"/>
      <c r="O194" s="28"/>
      <c r="P194" s="10"/>
      <c r="Q194" s="10" t="s">
        <v>95</v>
      </c>
      <c r="R194" s="10"/>
      <c r="S194" s="37">
        <v>7</v>
      </c>
      <c r="T194" s="37">
        <v>6</v>
      </c>
      <c r="U194" s="37">
        <v>6</v>
      </c>
      <c r="V194" s="37">
        <v>7</v>
      </c>
      <c r="W194" s="37">
        <v>6</v>
      </c>
      <c r="X194" s="22">
        <f t="shared" ref="X194:X257" si="3">IF(S194="","",(S194+T194+U194+V194+W194)*2)</f>
        <v>64</v>
      </c>
      <c r="Y194" s="35">
        <f>IF(S194="","",(X194-統計!$B$106)*10/SQRT(統計!$B$107)+50)</f>
        <v>56.345872111295435</v>
      </c>
      <c r="Z194" s="35" t="str">
        <f>IF(X194="","",IF(((COUNTIF(視聴済作品!$X$2:$X$716,"&gt;="&amp;X194)+COUNTIF(視聴中作品!$X$29:$X$35,"&gt;="&amp;X194))/統計!$B$3)&lt;=0.05,"〇","-"))</f>
        <v>-</v>
      </c>
    </row>
    <row r="195" spans="1:26" ht="12" customHeight="1" x14ac:dyDescent="0.4">
      <c r="A195" s="9" t="s">
        <v>860</v>
      </c>
      <c r="B195" s="9" t="s">
        <v>196</v>
      </c>
      <c r="C195" s="9" t="s">
        <v>196</v>
      </c>
      <c r="D195" s="9" t="s">
        <v>154</v>
      </c>
      <c r="E195" s="10"/>
      <c r="F195" s="10"/>
      <c r="G195" s="10"/>
      <c r="H195" s="10"/>
      <c r="I195" s="10"/>
      <c r="J195" s="10"/>
      <c r="K195" s="10"/>
      <c r="L195" s="10"/>
      <c r="M195" s="20"/>
      <c r="N195" s="20"/>
      <c r="O195" s="28"/>
      <c r="P195" s="10"/>
      <c r="Q195" s="10" t="s">
        <v>94</v>
      </c>
      <c r="R195" s="10"/>
      <c r="S195" s="37">
        <v>7</v>
      </c>
      <c r="T195" s="37">
        <v>7</v>
      </c>
      <c r="U195" s="37">
        <v>7</v>
      </c>
      <c r="V195" s="37">
        <v>5</v>
      </c>
      <c r="W195" s="37">
        <v>6</v>
      </c>
      <c r="X195" s="22">
        <f t="shared" si="3"/>
        <v>64</v>
      </c>
      <c r="Y195" s="35">
        <f>IF(S195="","",(X195-統計!$B$106)*10/SQRT(統計!$B$107)+50)</f>
        <v>56.345872111295435</v>
      </c>
      <c r="Z195" s="35" t="str">
        <f>IF(X195="","",IF(((COUNTIF(視聴済作品!$X$2:$X$716,"&gt;="&amp;X195)+COUNTIF(視聴中作品!$X$29:$X$35,"&gt;="&amp;X195))/統計!$B$3)&lt;=0.05,"〇","-"))</f>
        <v>-</v>
      </c>
    </row>
    <row r="196" spans="1:26" ht="12" customHeight="1" x14ac:dyDescent="0.4">
      <c r="A196" s="9" t="s">
        <v>875</v>
      </c>
      <c r="B196" s="9" t="s">
        <v>268</v>
      </c>
      <c r="C196" s="9" t="s">
        <v>349</v>
      </c>
      <c r="D196" s="9" t="s">
        <v>88</v>
      </c>
      <c r="E196" s="10"/>
      <c r="F196" s="10"/>
      <c r="G196" s="10"/>
      <c r="H196" s="10"/>
      <c r="I196" s="10"/>
      <c r="J196" s="10"/>
      <c r="K196" s="10"/>
      <c r="L196" s="10"/>
      <c r="M196" s="20"/>
      <c r="N196" s="20"/>
      <c r="O196" s="28"/>
      <c r="P196" s="10"/>
      <c r="Q196" s="10" t="s">
        <v>19</v>
      </c>
      <c r="R196" s="10"/>
      <c r="S196" s="37">
        <v>7</v>
      </c>
      <c r="T196" s="37">
        <v>6</v>
      </c>
      <c r="U196" s="37">
        <v>8</v>
      </c>
      <c r="V196" s="37">
        <v>6</v>
      </c>
      <c r="W196" s="37">
        <v>5</v>
      </c>
      <c r="X196" s="22">
        <f t="shared" si="3"/>
        <v>64</v>
      </c>
      <c r="Y196" s="35">
        <f>IF(S196="","",(X196-統計!$B$106)*10/SQRT(統計!$B$107)+50)</f>
        <v>56.345872111295435</v>
      </c>
      <c r="Z196" s="35" t="str">
        <f>IF(X196="","",IF(((COUNTIF(視聴済作品!$X$2:$X$716,"&gt;="&amp;X196)+COUNTIF(視聴中作品!$X$29:$X$35,"&gt;="&amp;X196))/統計!$B$3)&lt;=0.05,"〇","-"))</f>
        <v>-</v>
      </c>
    </row>
    <row r="197" spans="1:26" ht="12" customHeight="1" x14ac:dyDescent="0.4">
      <c r="A197" s="9" t="s">
        <v>875</v>
      </c>
      <c r="B197" s="9" t="s">
        <v>268</v>
      </c>
      <c r="C197" s="9" t="s">
        <v>351</v>
      </c>
      <c r="D197" s="9" t="s">
        <v>88</v>
      </c>
      <c r="E197" s="10"/>
      <c r="F197" s="10"/>
      <c r="G197" s="10"/>
      <c r="H197" s="10"/>
      <c r="I197" s="10"/>
      <c r="J197" s="10"/>
      <c r="K197" s="10"/>
      <c r="L197" s="10"/>
      <c r="M197" s="20"/>
      <c r="N197" s="20"/>
      <c r="O197" s="28"/>
      <c r="P197" s="10"/>
      <c r="Q197" s="10" t="s">
        <v>6</v>
      </c>
      <c r="R197" s="10"/>
      <c r="S197" s="37">
        <v>7</v>
      </c>
      <c r="T197" s="37">
        <v>6</v>
      </c>
      <c r="U197" s="37">
        <v>8</v>
      </c>
      <c r="V197" s="37">
        <v>6</v>
      </c>
      <c r="W197" s="37">
        <v>5</v>
      </c>
      <c r="X197" s="22">
        <f t="shared" si="3"/>
        <v>64</v>
      </c>
      <c r="Y197" s="35">
        <f>IF(S197="","",(X197-統計!$B$106)*10/SQRT(統計!$B$107)+50)</f>
        <v>56.345872111295435</v>
      </c>
      <c r="Z197" s="35" t="str">
        <f>IF(X197="","",IF(((COUNTIF(視聴済作品!$X$2:$X$716,"&gt;="&amp;X197)+COUNTIF(視聴中作品!$X$29:$X$35,"&gt;="&amp;X197))/統計!$B$3)&lt;=0.05,"〇","-"))</f>
        <v>-</v>
      </c>
    </row>
    <row r="198" spans="1:26" ht="12" customHeight="1" x14ac:dyDescent="0.4">
      <c r="A198" s="9" t="s">
        <v>875</v>
      </c>
      <c r="B198" s="9" t="s">
        <v>268</v>
      </c>
      <c r="C198" s="9" t="s">
        <v>350</v>
      </c>
      <c r="D198" s="9" t="s">
        <v>353</v>
      </c>
      <c r="E198" s="10"/>
      <c r="F198" s="10"/>
      <c r="G198" s="10"/>
      <c r="H198" s="10"/>
      <c r="I198" s="10"/>
      <c r="J198" s="10"/>
      <c r="K198" s="10"/>
      <c r="L198" s="10"/>
      <c r="M198" s="20"/>
      <c r="N198" s="20"/>
      <c r="O198" s="28"/>
      <c r="P198" s="10"/>
      <c r="Q198" s="10" t="s">
        <v>19</v>
      </c>
      <c r="R198" s="10"/>
      <c r="S198" s="37">
        <v>7</v>
      </c>
      <c r="T198" s="37">
        <v>6</v>
      </c>
      <c r="U198" s="37">
        <v>8</v>
      </c>
      <c r="V198" s="37">
        <v>6</v>
      </c>
      <c r="W198" s="37">
        <v>5</v>
      </c>
      <c r="X198" s="22">
        <f t="shared" si="3"/>
        <v>64</v>
      </c>
      <c r="Y198" s="35">
        <f>IF(S198="","",(X198-統計!$B$106)*10/SQRT(統計!$B$107)+50)</f>
        <v>56.345872111295435</v>
      </c>
      <c r="Z198" s="35" t="str">
        <f>IF(X198="","",IF(((COUNTIF(視聴済作品!$X$2:$X$716,"&gt;="&amp;X198)+COUNTIF(視聴中作品!$X$29:$X$35,"&gt;="&amp;X198))/統計!$B$3)&lt;=0.05,"〇","-"))</f>
        <v>-</v>
      </c>
    </row>
    <row r="199" spans="1:26" ht="12" customHeight="1" x14ac:dyDescent="0.4">
      <c r="A199" s="9" t="s">
        <v>875</v>
      </c>
      <c r="B199" s="9" t="s">
        <v>268</v>
      </c>
      <c r="C199" s="9" t="s">
        <v>347</v>
      </c>
      <c r="D199" s="9" t="s">
        <v>86</v>
      </c>
      <c r="E199" s="10"/>
      <c r="F199" s="10"/>
      <c r="G199" s="10"/>
      <c r="H199" s="10"/>
      <c r="I199" s="10"/>
      <c r="J199" s="10"/>
      <c r="K199" s="10"/>
      <c r="L199" s="10"/>
      <c r="M199" s="20"/>
      <c r="N199" s="20"/>
      <c r="O199" s="28"/>
      <c r="P199" s="10"/>
      <c r="Q199" s="10" t="s">
        <v>6</v>
      </c>
      <c r="R199" s="10"/>
      <c r="S199" s="37">
        <v>7</v>
      </c>
      <c r="T199" s="37">
        <v>6</v>
      </c>
      <c r="U199" s="37">
        <v>8</v>
      </c>
      <c r="V199" s="37">
        <v>6</v>
      </c>
      <c r="W199" s="37">
        <v>5</v>
      </c>
      <c r="X199" s="22">
        <f t="shared" si="3"/>
        <v>64</v>
      </c>
      <c r="Y199" s="35">
        <f>IF(S199="","",(X199-統計!$B$106)*10/SQRT(統計!$B$107)+50)</f>
        <v>56.345872111295435</v>
      </c>
      <c r="Z199" s="35" t="str">
        <f>IF(X199="","",IF(((COUNTIF(視聴済作品!$X$2:$X$716,"&gt;="&amp;X199)+COUNTIF(視聴中作品!$X$29:$X$35,"&gt;="&amp;X199))/統計!$B$3)&lt;=0.05,"〇","-"))</f>
        <v>-</v>
      </c>
    </row>
    <row r="200" spans="1:26" ht="12" customHeight="1" x14ac:dyDescent="0.4">
      <c r="A200" s="9" t="s">
        <v>875</v>
      </c>
      <c r="B200" s="9" t="s">
        <v>268</v>
      </c>
      <c r="C200" s="9" t="s">
        <v>268</v>
      </c>
      <c r="D200" s="9" t="s">
        <v>352</v>
      </c>
      <c r="E200" s="10"/>
      <c r="F200" s="10"/>
      <c r="G200" s="10"/>
      <c r="H200" s="10"/>
      <c r="I200" s="10"/>
      <c r="J200" s="10"/>
      <c r="K200" s="10"/>
      <c r="L200" s="10"/>
      <c r="M200" s="20"/>
      <c r="N200" s="20"/>
      <c r="O200" s="28"/>
      <c r="P200" s="10"/>
      <c r="Q200" s="10" t="s">
        <v>6</v>
      </c>
      <c r="R200" s="10"/>
      <c r="S200" s="37">
        <v>7</v>
      </c>
      <c r="T200" s="37">
        <v>6</v>
      </c>
      <c r="U200" s="37">
        <v>8</v>
      </c>
      <c r="V200" s="37">
        <v>6</v>
      </c>
      <c r="W200" s="37">
        <v>5</v>
      </c>
      <c r="X200" s="22">
        <f t="shared" si="3"/>
        <v>64</v>
      </c>
      <c r="Y200" s="35">
        <f>IF(S200="","",(X200-統計!$B$106)*10/SQRT(統計!$B$107)+50)</f>
        <v>56.345872111295435</v>
      </c>
      <c r="Z200" s="35" t="str">
        <f>IF(X200="","",IF(((COUNTIF(視聴済作品!$X$2:$X$716,"&gt;="&amp;X200)+COUNTIF(視聴中作品!$X$29:$X$35,"&gt;="&amp;X200))/統計!$B$3)&lt;=0.05,"〇","-"))</f>
        <v>-</v>
      </c>
    </row>
    <row r="201" spans="1:26" ht="12" customHeight="1" x14ac:dyDescent="0.4">
      <c r="A201" s="9" t="s">
        <v>875</v>
      </c>
      <c r="B201" s="9" t="s">
        <v>268</v>
      </c>
      <c r="C201" s="9" t="s">
        <v>348</v>
      </c>
      <c r="D201" s="9" t="s">
        <v>93</v>
      </c>
      <c r="E201" s="10"/>
      <c r="F201" s="10"/>
      <c r="G201" s="10"/>
      <c r="H201" s="10"/>
      <c r="I201" s="10"/>
      <c r="J201" s="10"/>
      <c r="K201" s="10"/>
      <c r="L201" s="10"/>
      <c r="M201" s="20"/>
      <c r="N201" s="20"/>
      <c r="O201" s="28"/>
      <c r="P201" s="10"/>
      <c r="Q201" s="10" t="s">
        <v>6</v>
      </c>
      <c r="R201" s="10"/>
      <c r="S201" s="37">
        <v>7</v>
      </c>
      <c r="T201" s="37">
        <v>6</v>
      </c>
      <c r="U201" s="37">
        <v>8</v>
      </c>
      <c r="V201" s="37">
        <v>6</v>
      </c>
      <c r="W201" s="37">
        <v>5</v>
      </c>
      <c r="X201" s="22">
        <f t="shared" si="3"/>
        <v>64</v>
      </c>
      <c r="Y201" s="35">
        <f>IF(S201="","",(X201-統計!$B$106)*10/SQRT(統計!$B$107)+50)</f>
        <v>56.345872111295435</v>
      </c>
      <c r="Z201" s="35" t="str">
        <f>IF(X201="","",IF(((COUNTIF(視聴済作品!$X$2:$X$716,"&gt;="&amp;X201)+COUNTIF(視聴中作品!$X$29:$X$35,"&gt;="&amp;X201))/統計!$B$3)&lt;=0.05,"〇","-"))</f>
        <v>-</v>
      </c>
    </row>
    <row r="202" spans="1:26" ht="12" customHeight="1" x14ac:dyDescent="0.4">
      <c r="A202" s="9" t="s">
        <v>1059</v>
      </c>
      <c r="B202" s="9" t="s">
        <v>1057</v>
      </c>
      <c r="C202" s="9" t="s">
        <v>1057</v>
      </c>
      <c r="D202" s="9" t="s">
        <v>317</v>
      </c>
      <c r="E202" s="10" t="s">
        <v>1062</v>
      </c>
      <c r="F202" s="10" t="s">
        <v>1063</v>
      </c>
      <c r="G202" s="10" t="s">
        <v>1064</v>
      </c>
      <c r="H202" s="10" t="s">
        <v>1850</v>
      </c>
      <c r="I202" s="10" t="s">
        <v>1005</v>
      </c>
      <c r="J202" s="10" t="s">
        <v>1065</v>
      </c>
      <c r="K202" s="10" t="s">
        <v>1007</v>
      </c>
      <c r="L202" s="10" t="s">
        <v>1850</v>
      </c>
      <c r="M202" s="20">
        <v>42831</v>
      </c>
      <c r="N202" s="20" t="s">
        <v>1066</v>
      </c>
      <c r="O202" s="42" t="s">
        <v>1061</v>
      </c>
      <c r="P202" s="10" t="s">
        <v>1850</v>
      </c>
      <c r="Q202" s="10" t="s">
        <v>3</v>
      </c>
      <c r="R202" s="10"/>
      <c r="S202" s="37">
        <v>6</v>
      </c>
      <c r="T202" s="37">
        <v>6</v>
      </c>
      <c r="U202" s="37">
        <v>6</v>
      </c>
      <c r="V202" s="37">
        <v>7</v>
      </c>
      <c r="W202" s="37">
        <v>7</v>
      </c>
      <c r="X202" s="22">
        <f t="shared" si="3"/>
        <v>64</v>
      </c>
      <c r="Y202" s="35">
        <f>IF(S202="","",(X202-統計!$B$106)*10/SQRT(統計!$B$107)+50)</f>
        <v>56.345872111295435</v>
      </c>
      <c r="Z202" s="35" t="str">
        <f>IF(X202="","",IF(((COUNTIF(視聴済作品!$X$2:$X$716,"&gt;="&amp;X202)+COUNTIF(視聴中作品!$X$29:$X$35,"&gt;="&amp;X202))/統計!$B$3)&lt;=0.05,"〇","-"))</f>
        <v>-</v>
      </c>
    </row>
    <row r="203" spans="1:26" ht="12" customHeight="1" x14ac:dyDescent="0.4">
      <c r="A203" s="9" t="s">
        <v>880</v>
      </c>
      <c r="B203" s="9" t="s">
        <v>273</v>
      </c>
      <c r="C203" s="9" t="s">
        <v>273</v>
      </c>
      <c r="D203" s="9" t="s">
        <v>133</v>
      </c>
      <c r="E203" s="10"/>
      <c r="F203" s="10"/>
      <c r="G203" s="10"/>
      <c r="H203" s="10"/>
      <c r="I203" s="10"/>
      <c r="J203" s="10"/>
      <c r="K203" s="10"/>
      <c r="L203" s="10"/>
      <c r="M203" s="20"/>
      <c r="N203" s="20"/>
      <c r="O203" s="28"/>
      <c r="P203" s="10"/>
      <c r="Q203" s="10" t="s">
        <v>6</v>
      </c>
      <c r="R203" s="10"/>
      <c r="S203" s="37">
        <v>7</v>
      </c>
      <c r="T203" s="37">
        <v>6</v>
      </c>
      <c r="U203" s="37">
        <v>8</v>
      </c>
      <c r="V203" s="37">
        <v>6</v>
      </c>
      <c r="W203" s="37">
        <v>5</v>
      </c>
      <c r="X203" s="22">
        <f t="shared" si="3"/>
        <v>64</v>
      </c>
      <c r="Y203" s="35">
        <f>IF(S203="","",(X203-統計!$B$106)*10/SQRT(統計!$B$107)+50)</f>
        <v>56.345872111295435</v>
      </c>
      <c r="Z203" s="35" t="str">
        <f>IF(X203="","",IF(((COUNTIF(視聴済作品!$X$2:$X$716,"&gt;="&amp;X203)+COUNTIF(視聴中作品!$X$29:$X$35,"&gt;="&amp;X203))/統計!$B$3)&lt;=0.05,"〇","-"))</f>
        <v>-</v>
      </c>
    </row>
    <row r="204" spans="1:26" ht="12" customHeight="1" x14ac:dyDescent="0.4">
      <c r="A204" s="9" t="s">
        <v>888</v>
      </c>
      <c r="B204" s="9" t="s">
        <v>281</v>
      </c>
      <c r="C204" s="9" t="s">
        <v>355</v>
      </c>
      <c r="D204" s="9" t="s">
        <v>140</v>
      </c>
      <c r="E204" s="10"/>
      <c r="F204" s="10"/>
      <c r="G204" s="10"/>
      <c r="H204" s="10"/>
      <c r="I204" s="10"/>
      <c r="J204" s="10"/>
      <c r="K204" s="10"/>
      <c r="L204" s="10"/>
      <c r="M204" s="20"/>
      <c r="N204" s="20"/>
      <c r="O204" s="28"/>
      <c r="P204" s="10"/>
      <c r="Q204" s="10" t="s">
        <v>53</v>
      </c>
      <c r="R204" s="10"/>
      <c r="S204" s="37">
        <v>6</v>
      </c>
      <c r="T204" s="37">
        <v>6</v>
      </c>
      <c r="U204" s="37">
        <v>6</v>
      </c>
      <c r="V204" s="37">
        <v>8</v>
      </c>
      <c r="W204" s="37">
        <v>6</v>
      </c>
      <c r="X204" s="22">
        <f t="shared" si="3"/>
        <v>64</v>
      </c>
      <c r="Y204" s="35">
        <f>IF(S204="","",(X204-統計!$B$106)*10/SQRT(統計!$B$107)+50)</f>
        <v>56.345872111295435</v>
      </c>
      <c r="Z204" s="35" t="str">
        <f>IF(X204="","",IF(((COUNTIF(視聴済作品!$X$2:$X$716,"&gt;="&amp;X204)+COUNTIF(視聴中作品!$X$29:$X$35,"&gt;="&amp;X204))/統計!$B$3)&lt;=0.05,"〇","-"))</f>
        <v>-</v>
      </c>
    </row>
    <row r="205" spans="1:26" ht="12" customHeight="1" x14ac:dyDescent="0.4">
      <c r="A205" s="9" t="s">
        <v>3294</v>
      </c>
      <c r="B205" s="9" t="s">
        <v>3293</v>
      </c>
      <c r="C205" s="9" t="s">
        <v>3293</v>
      </c>
      <c r="D205" s="9" t="s">
        <v>3251</v>
      </c>
      <c r="E205" s="10" t="s">
        <v>3297</v>
      </c>
      <c r="F205" s="10" t="s">
        <v>3298</v>
      </c>
      <c r="G205" s="10" t="s">
        <v>2447</v>
      </c>
      <c r="H205" s="10" t="s">
        <v>19</v>
      </c>
      <c r="I205" s="10" t="s">
        <v>3301</v>
      </c>
      <c r="J205" s="10" t="s">
        <v>3302</v>
      </c>
      <c r="K205" s="10" t="s">
        <v>3304</v>
      </c>
      <c r="L205" s="10" t="s">
        <v>1847</v>
      </c>
      <c r="M205" s="19">
        <v>43291</v>
      </c>
      <c r="N205" s="20" t="s">
        <v>3306</v>
      </c>
      <c r="O205" s="40" t="s">
        <v>3305</v>
      </c>
      <c r="P205" s="10" t="s">
        <v>19</v>
      </c>
      <c r="Q205" s="10" t="s">
        <v>3246</v>
      </c>
      <c r="R205" s="10" t="s">
        <v>3008</v>
      </c>
      <c r="S205" s="37">
        <v>6</v>
      </c>
      <c r="T205" s="37">
        <v>8</v>
      </c>
      <c r="U205" s="37">
        <v>5</v>
      </c>
      <c r="V205" s="37">
        <v>7</v>
      </c>
      <c r="W205" s="37">
        <v>6</v>
      </c>
      <c r="X205" s="22">
        <f t="shared" si="3"/>
        <v>64</v>
      </c>
      <c r="Y205" s="35">
        <f>IF(S205="","",(X205-統計!$B$106)*10/SQRT(統計!$B$107)+50)</f>
        <v>56.345872111295435</v>
      </c>
      <c r="Z205" s="35"/>
    </row>
    <row r="206" spans="1:26" ht="12" customHeight="1" x14ac:dyDescent="0.4">
      <c r="A206" s="9" t="s">
        <v>3294</v>
      </c>
      <c r="B206" s="9" t="s">
        <v>3293</v>
      </c>
      <c r="C206" s="9" t="s">
        <v>3295</v>
      </c>
      <c r="D206" s="9" t="s">
        <v>3251</v>
      </c>
      <c r="E206" s="10" t="s">
        <v>3297</v>
      </c>
      <c r="F206" s="10" t="s">
        <v>3300</v>
      </c>
      <c r="G206" s="10" t="s">
        <v>2447</v>
      </c>
      <c r="H206" s="10" t="s">
        <v>19</v>
      </c>
      <c r="I206" s="10" t="s">
        <v>3301</v>
      </c>
      <c r="J206" s="10" t="s">
        <v>3302</v>
      </c>
      <c r="K206" s="10" t="s">
        <v>3304</v>
      </c>
      <c r="L206" s="10" t="s">
        <v>1847</v>
      </c>
      <c r="M206" s="19">
        <v>43927</v>
      </c>
      <c r="N206" s="20" t="s">
        <v>3306</v>
      </c>
      <c r="O206" s="40" t="s">
        <v>3305</v>
      </c>
      <c r="P206" s="10" t="s">
        <v>19</v>
      </c>
      <c r="Q206" s="10" t="s">
        <v>3246</v>
      </c>
      <c r="R206" s="10" t="s">
        <v>3008</v>
      </c>
      <c r="S206" s="37">
        <v>6</v>
      </c>
      <c r="T206" s="37">
        <v>8</v>
      </c>
      <c r="U206" s="37">
        <v>5</v>
      </c>
      <c r="V206" s="37">
        <v>7</v>
      </c>
      <c r="W206" s="37">
        <v>6</v>
      </c>
      <c r="X206" s="22">
        <f t="shared" si="3"/>
        <v>64</v>
      </c>
      <c r="Y206" s="35">
        <f>IF(S206="","",(X206-統計!$B$106)*10/SQRT(統計!$B$107)+50)</f>
        <v>56.345872111295435</v>
      </c>
      <c r="Z206" s="35"/>
    </row>
    <row r="207" spans="1:26" ht="12" customHeight="1" x14ac:dyDescent="0.4">
      <c r="A207" s="9" t="s">
        <v>3294</v>
      </c>
      <c r="B207" s="9" t="s">
        <v>3293</v>
      </c>
      <c r="C207" s="9" t="s">
        <v>3296</v>
      </c>
      <c r="D207" s="9" t="s">
        <v>48</v>
      </c>
      <c r="E207" s="10" t="s">
        <v>3297</v>
      </c>
      <c r="F207" s="10" t="s">
        <v>3299</v>
      </c>
      <c r="G207" s="10" t="s">
        <v>2447</v>
      </c>
      <c r="H207" s="10" t="s">
        <v>19</v>
      </c>
      <c r="I207" s="10" t="s">
        <v>3301</v>
      </c>
      <c r="J207" s="10" t="s">
        <v>3303</v>
      </c>
      <c r="K207" s="10" t="s">
        <v>3304</v>
      </c>
      <c r="L207" s="10" t="s">
        <v>1846</v>
      </c>
      <c r="M207" s="19">
        <v>44748</v>
      </c>
      <c r="N207" s="20" t="s">
        <v>3306</v>
      </c>
      <c r="O207" s="40" t="s">
        <v>3305</v>
      </c>
      <c r="P207" s="10" t="s">
        <v>19</v>
      </c>
      <c r="Q207" s="10" t="s">
        <v>3246</v>
      </c>
      <c r="R207" s="10" t="s">
        <v>3008</v>
      </c>
      <c r="S207" s="37">
        <v>6</v>
      </c>
      <c r="T207" s="37">
        <v>8</v>
      </c>
      <c r="U207" s="37">
        <v>5</v>
      </c>
      <c r="V207" s="37">
        <v>7</v>
      </c>
      <c r="W207" s="37">
        <v>6</v>
      </c>
      <c r="X207" s="22">
        <f t="shared" si="3"/>
        <v>64</v>
      </c>
      <c r="Y207" s="35">
        <f>IF(S207="","",(X207-統計!$B$106)*10/SQRT(統計!$B$107)+50)</f>
        <v>56.345872111295435</v>
      </c>
      <c r="Z207" s="35"/>
    </row>
    <row r="208" spans="1:26" ht="12" customHeight="1" x14ac:dyDescent="0.4">
      <c r="A208" s="9" t="s">
        <v>899</v>
      </c>
      <c r="B208" s="9" t="s">
        <v>292</v>
      </c>
      <c r="C208" s="9" t="s">
        <v>360</v>
      </c>
      <c r="D208" s="13" t="s">
        <v>113</v>
      </c>
      <c r="E208" s="10" t="s">
        <v>1519</v>
      </c>
      <c r="F208" s="10" t="s">
        <v>1520</v>
      </c>
      <c r="G208" s="10" t="s">
        <v>1521</v>
      </c>
      <c r="H208" s="10" t="s">
        <v>19</v>
      </c>
      <c r="I208" s="10" t="s">
        <v>2177</v>
      </c>
      <c r="J208" s="10" t="s">
        <v>1523</v>
      </c>
      <c r="K208" s="10" t="s">
        <v>1524</v>
      </c>
      <c r="L208" s="10" t="s">
        <v>19</v>
      </c>
      <c r="M208" s="20">
        <v>44297</v>
      </c>
      <c r="N208" s="20" t="s">
        <v>1525</v>
      </c>
      <c r="O208" s="42" t="s">
        <v>1531</v>
      </c>
      <c r="P208" s="10" t="s">
        <v>19</v>
      </c>
      <c r="Q208" s="10" t="s">
        <v>6</v>
      </c>
      <c r="R208" s="10"/>
      <c r="S208" s="37">
        <v>6</v>
      </c>
      <c r="T208" s="37">
        <v>6</v>
      </c>
      <c r="U208" s="37">
        <v>5</v>
      </c>
      <c r="V208" s="37">
        <v>7</v>
      </c>
      <c r="W208" s="37">
        <v>8</v>
      </c>
      <c r="X208" s="22">
        <f t="shared" si="3"/>
        <v>64</v>
      </c>
      <c r="Y208" s="35">
        <f>IF(S208="","",(X208-統計!$B$106)*10/SQRT(統計!$B$107)+50)</f>
        <v>56.345872111295435</v>
      </c>
      <c r="Z208" s="35" t="str">
        <f>IF(X208="","",IF(((COUNTIF(視聴済作品!$X$2:$X$716,"&gt;="&amp;X208)+COUNTIF(視聴中作品!$X$29:$X$35,"&gt;="&amp;X208))/統計!$B$3)&lt;=0.05,"〇","-"))</f>
        <v>-</v>
      </c>
    </row>
    <row r="209" spans="1:26" ht="12" customHeight="1" x14ac:dyDescent="0.4">
      <c r="A209" s="9" t="s">
        <v>927</v>
      </c>
      <c r="B209" s="9" t="s">
        <v>328</v>
      </c>
      <c r="C209" s="9" t="s">
        <v>328</v>
      </c>
      <c r="D209" s="9" t="s">
        <v>41</v>
      </c>
      <c r="E209" s="10"/>
      <c r="F209" s="10"/>
      <c r="G209" s="10"/>
      <c r="H209" s="10"/>
      <c r="I209" s="10"/>
      <c r="J209" s="10"/>
      <c r="K209" s="10"/>
      <c r="L209" s="10"/>
      <c r="M209" s="20"/>
      <c r="N209" s="20"/>
      <c r="O209" s="28"/>
      <c r="P209" s="10"/>
      <c r="Q209" s="10" t="s">
        <v>6</v>
      </c>
      <c r="R209" s="10"/>
      <c r="S209" s="37">
        <v>6</v>
      </c>
      <c r="T209" s="37">
        <v>7</v>
      </c>
      <c r="U209" s="37">
        <v>7</v>
      </c>
      <c r="V209" s="37">
        <v>6</v>
      </c>
      <c r="W209" s="37">
        <v>6</v>
      </c>
      <c r="X209" s="22">
        <f t="shared" si="3"/>
        <v>64</v>
      </c>
      <c r="Y209" s="35">
        <f>IF(S209="","",(X209-統計!$B$106)*10/SQRT(統計!$B$107)+50)</f>
        <v>56.345872111295435</v>
      </c>
      <c r="Z209" s="35" t="str">
        <f>IF(X209="","",IF(((COUNTIF(視聴済作品!$X$2:$X$716,"&gt;="&amp;X209)+COUNTIF(視聴中作品!$X$29:$X$35,"&gt;="&amp;X209))/統計!$B$3)&lt;=0.05,"〇","-"))</f>
        <v>-</v>
      </c>
    </row>
    <row r="210" spans="1:26" ht="12" customHeight="1" x14ac:dyDescent="0.4">
      <c r="A210" s="9" t="s">
        <v>2393</v>
      </c>
      <c r="B210" s="9" t="s">
        <v>2392</v>
      </c>
      <c r="C210" s="9" t="s">
        <v>2392</v>
      </c>
      <c r="D210" s="9" t="s">
        <v>1</v>
      </c>
      <c r="E210" s="10" t="s">
        <v>2445</v>
      </c>
      <c r="F210" s="10" t="s">
        <v>2446</v>
      </c>
      <c r="G210" s="10" t="s">
        <v>2447</v>
      </c>
      <c r="H210" s="10" t="s">
        <v>2447</v>
      </c>
      <c r="I210" s="10" t="s">
        <v>2423</v>
      </c>
      <c r="J210" s="10" t="s">
        <v>2448</v>
      </c>
      <c r="K210" s="10" t="s">
        <v>2449</v>
      </c>
      <c r="L210" s="10" t="s">
        <v>1847</v>
      </c>
      <c r="M210" s="20">
        <v>44840</v>
      </c>
      <c r="N210" s="20" t="s">
        <v>2450</v>
      </c>
      <c r="O210" s="39" t="s">
        <v>2391</v>
      </c>
      <c r="P210" s="10" t="s">
        <v>2499</v>
      </c>
      <c r="Q210" s="10" t="s">
        <v>3</v>
      </c>
      <c r="R210" s="10" t="s">
        <v>3008</v>
      </c>
      <c r="S210" s="37">
        <v>6</v>
      </c>
      <c r="T210" s="37">
        <v>7</v>
      </c>
      <c r="U210" s="37">
        <v>6</v>
      </c>
      <c r="V210" s="37">
        <v>6</v>
      </c>
      <c r="W210" s="37">
        <v>7</v>
      </c>
      <c r="X210" s="22">
        <f t="shared" si="3"/>
        <v>64</v>
      </c>
      <c r="Y210" s="35">
        <f>IF(S210="","",(X210-統計!$B$106)*10/SQRT(統計!$B$107)+50)</f>
        <v>56.345872111295435</v>
      </c>
      <c r="Z210" s="35"/>
    </row>
    <row r="211" spans="1:26" ht="12" customHeight="1" x14ac:dyDescent="0.4">
      <c r="A211" s="9" t="s">
        <v>1105</v>
      </c>
      <c r="B211" s="9" t="s">
        <v>474</v>
      </c>
      <c r="C211" s="9" t="s">
        <v>554</v>
      </c>
      <c r="D211" s="9" t="s">
        <v>556</v>
      </c>
      <c r="E211" s="10"/>
      <c r="F211" s="10"/>
      <c r="G211" s="10"/>
      <c r="H211" s="10"/>
      <c r="I211" s="10"/>
      <c r="J211" s="10"/>
      <c r="K211" s="10"/>
      <c r="L211" s="10"/>
      <c r="M211" s="20"/>
      <c r="N211" s="20"/>
      <c r="O211" s="28"/>
      <c r="P211" s="10"/>
      <c r="Q211" s="10" t="s">
        <v>184</v>
      </c>
      <c r="R211" s="10"/>
      <c r="S211" s="37">
        <v>7</v>
      </c>
      <c r="T211" s="37">
        <v>8</v>
      </c>
      <c r="U211" s="37">
        <v>7</v>
      </c>
      <c r="V211" s="37">
        <v>4</v>
      </c>
      <c r="W211" s="37">
        <v>6</v>
      </c>
      <c r="X211" s="22">
        <f t="shared" si="3"/>
        <v>64</v>
      </c>
      <c r="Y211" s="35">
        <f>IF(S211="","",(X211-統計!$B$106)*10/SQRT(統計!$B$107)+50)</f>
        <v>56.345872111295435</v>
      </c>
      <c r="Z211" s="35" t="str">
        <f>IF(X211="","",IF(((COUNTIF(視聴済作品!$X$2:$X$716,"&gt;="&amp;X211)+COUNTIF(視聴中作品!$X$29:$X$35,"&gt;="&amp;X211))/統計!$B$3)&lt;=0.05,"〇","-"))</f>
        <v>-</v>
      </c>
    </row>
    <row r="212" spans="1:26" ht="12" customHeight="1" x14ac:dyDescent="0.4">
      <c r="A212" s="9" t="s">
        <v>1120</v>
      </c>
      <c r="B212" s="9" t="s">
        <v>483</v>
      </c>
      <c r="C212" s="9" t="s">
        <v>566</v>
      </c>
      <c r="D212" s="9" t="s">
        <v>88</v>
      </c>
      <c r="E212" s="10"/>
      <c r="F212" s="10"/>
      <c r="G212" s="10"/>
      <c r="H212" s="10"/>
      <c r="I212" s="10"/>
      <c r="J212" s="10"/>
      <c r="K212" s="10"/>
      <c r="L212" s="10"/>
      <c r="M212" s="20"/>
      <c r="N212" s="20"/>
      <c r="O212" s="28"/>
      <c r="P212" s="10"/>
      <c r="Q212" s="10" t="s">
        <v>95</v>
      </c>
      <c r="R212" s="10"/>
      <c r="S212" s="37">
        <v>8</v>
      </c>
      <c r="T212" s="37">
        <v>7</v>
      </c>
      <c r="U212" s="37">
        <v>7</v>
      </c>
      <c r="V212" s="37">
        <v>5</v>
      </c>
      <c r="W212" s="37">
        <v>5</v>
      </c>
      <c r="X212" s="22">
        <f t="shared" si="3"/>
        <v>64</v>
      </c>
      <c r="Y212" s="35">
        <f>IF(S212="","",(X212-統計!$B$106)*10/SQRT(統計!$B$107)+50)</f>
        <v>56.345872111295435</v>
      </c>
      <c r="Z212" s="35" t="str">
        <f>IF(X212="","",IF(((COUNTIF(視聴済作品!$X$2:$X$716,"&gt;="&amp;X212)+COUNTIF(視聴中作品!$X$29:$X$35,"&gt;="&amp;X212))/統計!$B$3)&lt;=0.05,"〇","-"))</f>
        <v>-</v>
      </c>
    </row>
    <row r="213" spans="1:26" ht="12" customHeight="1" x14ac:dyDescent="0.4">
      <c r="A213" s="9" t="s">
        <v>1676</v>
      </c>
      <c r="B213" s="9" t="s">
        <v>1683</v>
      </c>
      <c r="C213" s="9" t="s">
        <v>1677</v>
      </c>
      <c r="D213" s="9" t="s">
        <v>113</v>
      </c>
      <c r="E213" s="10" t="s">
        <v>1678</v>
      </c>
      <c r="F213" s="10" t="s">
        <v>1679</v>
      </c>
      <c r="G213" s="10" t="s">
        <v>1634</v>
      </c>
      <c r="H213" s="10" t="s">
        <v>1850</v>
      </c>
      <c r="I213" s="10" t="s">
        <v>1680</v>
      </c>
      <c r="J213" s="10" t="s">
        <v>1681</v>
      </c>
      <c r="K213" s="10" t="s">
        <v>1637</v>
      </c>
      <c r="L213" s="10"/>
      <c r="M213" s="20">
        <v>42376</v>
      </c>
      <c r="N213" s="20" t="s">
        <v>1682</v>
      </c>
      <c r="O213" s="28" t="s">
        <v>1641</v>
      </c>
      <c r="P213" s="10" t="s">
        <v>1850</v>
      </c>
      <c r="Q213" s="10" t="s">
        <v>1788</v>
      </c>
      <c r="R213" s="10"/>
      <c r="S213" s="37">
        <v>6</v>
      </c>
      <c r="T213" s="37">
        <v>6</v>
      </c>
      <c r="U213" s="37">
        <v>6</v>
      </c>
      <c r="V213" s="37">
        <v>9</v>
      </c>
      <c r="W213" s="37">
        <v>5</v>
      </c>
      <c r="X213" s="22">
        <f t="shared" si="3"/>
        <v>64</v>
      </c>
      <c r="Y213" s="35">
        <f>IF(S213="","",(X213-統計!$B$106)*10/SQRT(統計!$B$107)+50)</f>
        <v>56.345872111295435</v>
      </c>
      <c r="Z213" s="35" t="str">
        <f>IF(X213="","",IF(((COUNTIF(視聴済作品!$X$2:$X$716,"&gt;="&amp;X213)+COUNTIF(視聴中作品!$X$29:$X$35,"&gt;="&amp;X213))/統計!$B$3)&lt;=0.05,"〇","-"))</f>
        <v>-</v>
      </c>
    </row>
    <row r="214" spans="1:26" ht="12" customHeight="1" x14ac:dyDescent="0.4">
      <c r="A214" s="9" t="s">
        <v>3050</v>
      </c>
      <c r="B214" s="9" t="s">
        <v>3049</v>
      </c>
      <c r="C214" s="9" t="s">
        <v>3049</v>
      </c>
      <c r="D214" s="9" t="s">
        <v>1</v>
      </c>
      <c r="E214" s="10" t="s">
        <v>3051</v>
      </c>
      <c r="F214" s="10" t="s">
        <v>3052</v>
      </c>
      <c r="G214" s="10" t="s">
        <v>2486</v>
      </c>
      <c r="H214" s="10" t="s">
        <v>3053</v>
      </c>
      <c r="I214" s="10" t="s">
        <v>3054</v>
      </c>
      <c r="J214" s="10" t="s">
        <v>3055</v>
      </c>
      <c r="K214" s="10" t="s">
        <v>2488</v>
      </c>
      <c r="L214" s="10" t="s">
        <v>1847</v>
      </c>
      <c r="M214" s="19">
        <v>40455</v>
      </c>
      <c r="N214" s="20" t="s">
        <v>3056</v>
      </c>
      <c r="O214" s="31" t="s">
        <v>3057</v>
      </c>
      <c r="P214" s="10" t="s">
        <v>19</v>
      </c>
      <c r="Q214" s="10" t="s">
        <v>3246</v>
      </c>
      <c r="R214" s="10" t="s">
        <v>3007</v>
      </c>
      <c r="S214" s="37">
        <v>7</v>
      </c>
      <c r="T214" s="37">
        <v>7</v>
      </c>
      <c r="U214" s="37">
        <v>5</v>
      </c>
      <c r="V214" s="37">
        <v>6</v>
      </c>
      <c r="W214" s="37">
        <v>7</v>
      </c>
      <c r="X214" s="22">
        <f t="shared" si="3"/>
        <v>64</v>
      </c>
      <c r="Y214" s="35">
        <f>IF(S214="","",(X214-統計!$B$106)*10/SQRT(統計!$B$107)+50)</f>
        <v>56.345872111295435</v>
      </c>
      <c r="Z214" s="35"/>
    </row>
    <row r="215" spans="1:26" ht="12" customHeight="1" x14ac:dyDescent="0.4">
      <c r="A215" s="9" t="s">
        <v>1569</v>
      </c>
      <c r="B215" s="9" t="s">
        <v>1568</v>
      </c>
      <c r="C215" s="9" t="s">
        <v>1568</v>
      </c>
      <c r="D215" s="9" t="s">
        <v>40</v>
      </c>
      <c r="E215" s="10" t="s">
        <v>1570</v>
      </c>
      <c r="F215" s="10" t="s">
        <v>1246</v>
      </c>
      <c r="G215" s="10" t="s">
        <v>1246</v>
      </c>
      <c r="H215" s="10" t="s">
        <v>19</v>
      </c>
      <c r="I215" s="10" t="s">
        <v>1571</v>
      </c>
      <c r="J215" s="10" t="s">
        <v>1572</v>
      </c>
      <c r="K215" s="10" t="s">
        <v>1014</v>
      </c>
      <c r="L215" s="10" t="s">
        <v>19</v>
      </c>
      <c r="M215" s="20">
        <v>44744</v>
      </c>
      <c r="N215" s="20" t="s">
        <v>1573</v>
      </c>
      <c r="O215" s="42" t="s">
        <v>1567</v>
      </c>
      <c r="P215" s="10" t="s">
        <v>19</v>
      </c>
      <c r="Q215" s="10" t="s">
        <v>3</v>
      </c>
      <c r="R215" s="10" t="s">
        <v>3007</v>
      </c>
      <c r="S215" s="37">
        <v>6</v>
      </c>
      <c r="T215" s="37">
        <v>6</v>
      </c>
      <c r="U215" s="37">
        <v>6</v>
      </c>
      <c r="V215" s="37">
        <v>7</v>
      </c>
      <c r="W215" s="37">
        <v>7</v>
      </c>
      <c r="X215" s="22">
        <f t="shared" si="3"/>
        <v>64</v>
      </c>
      <c r="Y215" s="35">
        <f>IF(S215="","",(X215-統計!$B$106)*10/SQRT(統計!$B$107)+50)</f>
        <v>56.345872111295435</v>
      </c>
      <c r="Z215" s="35" t="str">
        <f>IF(X215="","",IF(((COUNTIF(視聴済作品!$X$2:$X$716,"&gt;="&amp;X215)+COUNTIF(視聴中作品!$X$29:$X$35,"&gt;="&amp;X215))/統計!$B$3)&lt;=0.05,"〇","-"))</f>
        <v>-</v>
      </c>
    </row>
    <row r="216" spans="1:26" ht="12" customHeight="1" x14ac:dyDescent="0.4">
      <c r="A216" s="9" t="s">
        <v>1205</v>
      </c>
      <c r="B216" s="9" t="s">
        <v>635</v>
      </c>
      <c r="C216" s="9" t="s">
        <v>669</v>
      </c>
      <c r="D216" s="9" t="s">
        <v>40</v>
      </c>
      <c r="E216" s="10"/>
      <c r="F216" s="10"/>
      <c r="G216" s="10"/>
      <c r="H216" s="10"/>
      <c r="I216" s="10"/>
      <c r="J216" s="10"/>
      <c r="K216" s="10"/>
      <c r="L216" s="10"/>
      <c r="M216" s="20"/>
      <c r="N216" s="20"/>
      <c r="O216" s="28"/>
      <c r="P216" s="10"/>
      <c r="Q216" s="10" t="s">
        <v>6</v>
      </c>
      <c r="R216" s="10"/>
      <c r="S216" s="37">
        <v>7</v>
      </c>
      <c r="T216" s="37">
        <v>7</v>
      </c>
      <c r="U216" s="37">
        <v>6</v>
      </c>
      <c r="V216" s="37">
        <v>5</v>
      </c>
      <c r="W216" s="37">
        <v>7</v>
      </c>
      <c r="X216" s="22">
        <f t="shared" si="3"/>
        <v>64</v>
      </c>
      <c r="Y216" s="35">
        <f>IF(S216="","",(X216-統計!$B$106)*10/SQRT(統計!$B$107)+50)</f>
        <v>56.345872111295435</v>
      </c>
      <c r="Z216" s="35" t="str">
        <f>IF(X216="","",IF(((COUNTIF(視聴済作品!$X$2:$X$716,"&gt;="&amp;X216)+COUNTIF(視聴中作品!$X$29:$X$35,"&gt;="&amp;X216))/統計!$B$3)&lt;=0.05,"〇","-"))</f>
        <v>-</v>
      </c>
    </row>
    <row r="217" spans="1:26" ht="12" customHeight="1" x14ac:dyDescent="0.4">
      <c r="A217" s="9" t="s">
        <v>1205</v>
      </c>
      <c r="B217" s="9" t="s">
        <v>635</v>
      </c>
      <c r="C217" s="9" t="s">
        <v>703</v>
      </c>
      <c r="D217" s="9" t="s">
        <v>210</v>
      </c>
      <c r="E217" s="10"/>
      <c r="F217" s="10"/>
      <c r="G217" s="10"/>
      <c r="H217" s="10"/>
      <c r="I217" s="10"/>
      <c r="J217" s="10"/>
      <c r="K217" s="10"/>
      <c r="L217" s="10"/>
      <c r="M217" s="20"/>
      <c r="N217" s="20"/>
      <c r="O217" s="28"/>
      <c r="P217" s="10"/>
      <c r="Q217" s="10" t="s">
        <v>6</v>
      </c>
      <c r="R217" s="10"/>
      <c r="S217" s="37">
        <v>7</v>
      </c>
      <c r="T217" s="37">
        <v>7</v>
      </c>
      <c r="U217" s="37">
        <v>6</v>
      </c>
      <c r="V217" s="37">
        <v>5</v>
      </c>
      <c r="W217" s="37">
        <v>7</v>
      </c>
      <c r="X217" s="22">
        <f t="shared" si="3"/>
        <v>64</v>
      </c>
      <c r="Y217" s="35">
        <f>IF(S217="","",(X217-統計!$B$106)*10/SQRT(統計!$B$107)+50)</f>
        <v>56.345872111295435</v>
      </c>
      <c r="Z217" s="35" t="str">
        <f>IF(X217="","",IF(((COUNTIF(視聴済作品!$X$2:$X$716,"&gt;="&amp;X217)+COUNTIF(視聴中作品!$X$29:$X$35,"&gt;="&amp;X217))/統計!$B$3)&lt;=0.05,"〇","-"))</f>
        <v>-</v>
      </c>
    </row>
    <row r="218" spans="1:26" ht="12" customHeight="1" x14ac:dyDescent="0.4">
      <c r="A218" s="9" t="s">
        <v>1212</v>
      </c>
      <c r="B218" s="9" t="s">
        <v>640</v>
      </c>
      <c r="C218" s="9" t="s">
        <v>640</v>
      </c>
      <c r="D218" s="9" t="s">
        <v>140</v>
      </c>
      <c r="E218" s="10"/>
      <c r="F218" s="10"/>
      <c r="G218" s="10"/>
      <c r="H218" s="10"/>
      <c r="I218" s="10"/>
      <c r="J218" s="10"/>
      <c r="K218" s="10"/>
      <c r="L218" s="10"/>
      <c r="M218" s="20"/>
      <c r="N218" s="20"/>
      <c r="O218" s="28"/>
      <c r="P218" s="10"/>
      <c r="Q218" s="10" t="s">
        <v>95</v>
      </c>
      <c r="R218" s="10"/>
      <c r="S218" s="37">
        <v>7</v>
      </c>
      <c r="T218" s="37">
        <v>6</v>
      </c>
      <c r="U218" s="37">
        <v>6</v>
      </c>
      <c r="V218" s="37">
        <v>6</v>
      </c>
      <c r="W218" s="37">
        <v>7</v>
      </c>
      <c r="X218" s="22">
        <f t="shared" si="3"/>
        <v>64</v>
      </c>
      <c r="Y218" s="35">
        <f>IF(S218="","",(X218-統計!$B$106)*10/SQRT(統計!$B$107)+50)</f>
        <v>56.345872111295435</v>
      </c>
      <c r="Z218" s="35" t="str">
        <f>IF(X218="","",IF(((COUNTIF(視聴済作品!$X$2:$X$716,"&gt;="&amp;X218)+COUNTIF(視聴中作品!$X$29:$X$35,"&gt;="&amp;X218))/統計!$B$3)&lt;=0.05,"〇","-"))</f>
        <v>-</v>
      </c>
    </row>
    <row r="219" spans="1:26" ht="12" customHeight="1" x14ac:dyDescent="0.4">
      <c r="A219" s="9" t="s">
        <v>3461</v>
      </c>
      <c r="B219" s="9" t="s">
        <v>3461</v>
      </c>
      <c r="C219" s="9" t="s">
        <v>3461</v>
      </c>
      <c r="D219" s="9" t="s">
        <v>48</v>
      </c>
      <c r="E219" s="10" t="s">
        <v>2579</v>
      </c>
      <c r="F219" s="10" t="s">
        <v>3463</v>
      </c>
      <c r="G219" s="10" t="s">
        <v>3406</v>
      </c>
      <c r="H219" s="10" t="s">
        <v>3406</v>
      </c>
      <c r="I219" s="10" t="s">
        <v>3465</v>
      </c>
      <c r="J219" s="10" t="s">
        <v>1599</v>
      </c>
      <c r="K219" s="10" t="s">
        <v>3466</v>
      </c>
      <c r="L219" s="10" t="s">
        <v>3469</v>
      </c>
      <c r="M219" s="19">
        <v>43923</v>
      </c>
      <c r="N219" s="20" t="s">
        <v>3468</v>
      </c>
      <c r="O219" s="40" t="s">
        <v>3467</v>
      </c>
      <c r="P219" s="10" t="s">
        <v>19</v>
      </c>
      <c r="Q219" s="10" t="s">
        <v>3246</v>
      </c>
      <c r="R219" s="10" t="s">
        <v>3007</v>
      </c>
      <c r="S219" s="37">
        <v>6</v>
      </c>
      <c r="T219" s="37">
        <v>6</v>
      </c>
      <c r="U219" s="37">
        <v>6</v>
      </c>
      <c r="V219" s="37">
        <v>7</v>
      </c>
      <c r="W219" s="37">
        <v>7</v>
      </c>
      <c r="X219" s="22">
        <f t="shared" si="3"/>
        <v>64</v>
      </c>
      <c r="Y219" s="35">
        <f>IF(S219="","",(X219-統計!$B$106)*10/SQRT(統計!$B$107)+50)</f>
        <v>56.345872111295435</v>
      </c>
      <c r="Z219" s="35"/>
    </row>
    <row r="220" spans="1:26" ht="12" customHeight="1" x14ac:dyDescent="0.4">
      <c r="A220" s="9" t="s">
        <v>3461</v>
      </c>
      <c r="B220" s="9" t="s">
        <v>3461</v>
      </c>
      <c r="C220" s="9" t="s">
        <v>3462</v>
      </c>
      <c r="D220" s="9" t="s">
        <v>88</v>
      </c>
      <c r="E220" s="10" t="s">
        <v>2579</v>
      </c>
      <c r="F220" s="10" t="s">
        <v>3463</v>
      </c>
      <c r="G220" s="10" t="s">
        <v>19</v>
      </c>
      <c r="H220" s="10" t="s">
        <v>3464</v>
      </c>
      <c r="I220" s="10" t="s">
        <v>3465</v>
      </c>
      <c r="J220" s="10" t="s">
        <v>1599</v>
      </c>
      <c r="K220" s="10" t="s">
        <v>3466</v>
      </c>
      <c r="L220" s="10" t="s">
        <v>3469</v>
      </c>
      <c r="M220" s="19">
        <v>44386</v>
      </c>
      <c r="N220" s="20" t="s">
        <v>3468</v>
      </c>
      <c r="O220" s="40" t="s">
        <v>3467</v>
      </c>
      <c r="P220" s="10" t="s">
        <v>19</v>
      </c>
      <c r="Q220" s="10" t="s">
        <v>3246</v>
      </c>
      <c r="R220" s="10" t="s">
        <v>3007</v>
      </c>
      <c r="S220" s="37">
        <v>6</v>
      </c>
      <c r="T220" s="37">
        <v>6</v>
      </c>
      <c r="U220" s="37">
        <v>6</v>
      </c>
      <c r="V220" s="37">
        <v>7</v>
      </c>
      <c r="W220" s="37">
        <v>7</v>
      </c>
      <c r="X220" s="22">
        <f t="shared" si="3"/>
        <v>64</v>
      </c>
      <c r="Y220" s="35">
        <f>IF(S220="","",(X220-統計!$B$106)*10/SQRT(統計!$B$107)+50)</f>
        <v>56.345872111295435</v>
      </c>
      <c r="Z220" s="35"/>
    </row>
    <row r="221" spans="1:26" ht="12" customHeight="1" x14ac:dyDescent="0.4">
      <c r="A221" s="9" t="s">
        <v>747</v>
      </c>
      <c r="B221" s="9" t="s">
        <v>9</v>
      </c>
      <c r="C221" s="9" t="s">
        <v>9</v>
      </c>
      <c r="D221" s="9" t="s">
        <v>2</v>
      </c>
      <c r="E221" s="10"/>
      <c r="F221" s="10"/>
      <c r="G221" s="10"/>
      <c r="H221" s="10"/>
      <c r="I221" s="10"/>
      <c r="J221" s="10"/>
      <c r="K221" s="10"/>
      <c r="L221" s="10"/>
      <c r="M221" s="20"/>
      <c r="N221" s="20"/>
      <c r="O221" s="28"/>
      <c r="P221" s="10"/>
      <c r="Q221" s="10" t="s">
        <v>3</v>
      </c>
      <c r="R221" s="10"/>
      <c r="S221" s="37">
        <v>7</v>
      </c>
      <c r="T221" s="37">
        <v>7</v>
      </c>
      <c r="U221" s="37">
        <v>7</v>
      </c>
      <c r="V221" s="37">
        <v>5</v>
      </c>
      <c r="W221" s="37">
        <v>5</v>
      </c>
      <c r="X221" s="22">
        <f t="shared" si="3"/>
        <v>62</v>
      </c>
      <c r="Y221" s="35">
        <f>IF(S221="","",(X221-統計!$B$106)*10/SQRT(統計!$B$107)+50)</f>
        <v>55.122898899268478</v>
      </c>
      <c r="Z221" s="35" t="str">
        <f>IF(X221="","",IF(((COUNTIF(視聴済作品!$X$2:$X$716,"&gt;="&amp;X221)+COUNTIF(視聴中作品!$X$29:$X$35,"&gt;="&amp;X221))/統計!$B$3)&lt;=0.05,"〇","-"))</f>
        <v>-</v>
      </c>
    </row>
    <row r="222" spans="1:26" ht="12" customHeight="1" x14ac:dyDescent="0.4">
      <c r="A222" s="9" t="s">
        <v>745</v>
      </c>
      <c r="B222" s="9" t="s">
        <v>4</v>
      </c>
      <c r="C222" s="9" t="s">
        <v>4</v>
      </c>
      <c r="D222" s="9" t="s">
        <v>5</v>
      </c>
      <c r="E222" s="10"/>
      <c r="F222" s="10"/>
      <c r="G222" s="10"/>
      <c r="H222" s="10"/>
      <c r="I222" s="10"/>
      <c r="J222" s="10"/>
      <c r="K222" s="10"/>
      <c r="L222" s="10"/>
      <c r="M222" s="20"/>
      <c r="N222" s="20"/>
      <c r="O222" s="28"/>
      <c r="P222" s="10"/>
      <c r="Q222" s="10" t="s">
        <v>6</v>
      </c>
      <c r="R222" s="10"/>
      <c r="S222" s="37">
        <v>7</v>
      </c>
      <c r="T222" s="37">
        <v>6</v>
      </c>
      <c r="U222" s="37">
        <v>7</v>
      </c>
      <c r="V222" s="37">
        <v>5</v>
      </c>
      <c r="W222" s="37">
        <v>6</v>
      </c>
      <c r="X222" s="22">
        <f t="shared" si="3"/>
        <v>62</v>
      </c>
      <c r="Y222" s="35">
        <f>IF(S222="","",(X222-統計!$B$106)*10/SQRT(統計!$B$107)+50)</f>
        <v>55.122898899268478</v>
      </c>
      <c r="Z222" s="35" t="str">
        <f>IF(X222="","",IF(((COUNTIF(視聴済作品!$X$2:$X$716,"&gt;="&amp;X222)+COUNTIF(視聴中作品!$X$29:$X$35,"&gt;="&amp;X222))/統計!$B$3)&lt;=0.05,"〇","-"))</f>
        <v>-</v>
      </c>
    </row>
    <row r="223" spans="1:26" ht="12" customHeight="1" x14ac:dyDescent="0.4">
      <c r="A223" s="9" t="s">
        <v>753</v>
      </c>
      <c r="B223" s="9" t="s">
        <v>14</v>
      </c>
      <c r="C223" s="9" t="s">
        <v>14</v>
      </c>
      <c r="D223" s="9" t="s">
        <v>15</v>
      </c>
      <c r="E223" s="10"/>
      <c r="F223" s="10"/>
      <c r="G223" s="10"/>
      <c r="H223" s="10"/>
      <c r="I223" s="10"/>
      <c r="J223" s="10"/>
      <c r="K223" s="10"/>
      <c r="L223" s="10"/>
      <c r="M223" s="20"/>
      <c r="N223" s="20"/>
      <c r="O223" s="28"/>
      <c r="P223" s="10"/>
      <c r="Q223" s="10" t="s">
        <v>6</v>
      </c>
      <c r="R223" s="10"/>
      <c r="S223" s="37">
        <v>7</v>
      </c>
      <c r="T223" s="37">
        <v>6</v>
      </c>
      <c r="U223" s="37">
        <v>6</v>
      </c>
      <c r="V223" s="37">
        <v>6</v>
      </c>
      <c r="W223" s="37">
        <v>6</v>
      </c>
      <c r="X223" s="22">
        <f t="shared" si="3"/>
        <v>62</v>
      </c>
      <c r="Y223" s="35">
        <f>IF(S223="","",(X223-統計!$B$106)*10/SQRT(統計!$B$107)+50)</f>
        <v>55.122898899268478</v>
      </c>
      <c r="Z223" s="35" t="str">
        <f>IF(X223="","",IF(((COUNTIF(視聴済作品!$X$2:$X$716,"&gt;="&amp;X223)+COUNTIF(視聴中作品!$X$29:$X$35,"&gt;="&amp;X223))/統計!$B$3)&lt;=0.05,"〇","-"))</f>
        <v>-</v>
      </c>
    </row>
    <row r="224" spans="1:26" ht="12" customHeight="1" x14ac:dyDescent="0.4">
      <c r="A224" s="9" t="s">
        <v>2150</v>
      </c>
      <c r="B224" s="9" t="s">
        <v>2151</v>
      </c>
      <c r="C224" s="9" t="s">
        <v>2160</v>
      </c>
      <c r="D224" s="9" t="s">
        <v>1389</v>
      </c>
      <c r="E224" s="10" t="s">
        <v>184</v>
      </c>
      <c r="F224" s="10" t="s">
        <v>2152</v>
      </c>
      <c r="G224" s="10" t="s">
        <v>184</v>
      </c>
      <c r="H224" s="10" t="s">
        <v>2153</v>
      </c>
      <c r="I224" s="10" t="s">
        <v>1363</v>
      </c>
      <c r="J224" s="10" t="s">
        <v>2154</v>
      </c>
      <c r="K224" s="10" t="s">
        <v>2155</v>
      </c>
      <c r="L224" s="10" t="s">
        <v>1845</v>
      </c>
      <c r="M224" s="20">
        <v>44343</v>
      </c>
      <c r="N224" s="20" t="s">
        <v>2156</v>
      </c>
      <c r="O224" s="28" t="s">
        <v>2157</v>
      </c>
      <c r="P224" s="10" t="s">
        <v>2158</v>
      </c>
      <c r="Q224" s="10" t="s">
        <v>2303</v>
      </c>
      <c r="R224" s="10"/>
      <c r="S224" s="37">
        <v>7</v>
      </c>
      <c r="T224" s="37">
        <v>6</v>
      </c>
      <c r="U224" s="37">
        <v>6</v>
      </c>
      <c r="V224" s="37">
        <v>6</v>
      </c>
      <c r="W224" s="37">
        <v>6</v>
      </c>
      <c r="X224" s="22">
        <f t="shared" si="3"/>
        <v>62</v>
      </c>
      <c r="Y224" s="35">
        <f>IF(S224="","",(X224-統計!$B$106)*10/SQRT(統計!$B$107)+50)</f>
        <v>55.122898899268478</v>
      </c>
      <c r="Z224" s="35" t="str">
        <f>IF(X224="","",IF(((COUNTIF(視聴済作品!$X$2:$X$716,"&gt;="&amp;X224)+COUNTIF(視聴中作品!$X$29:$X$35,"&gt;="&amp;X224))/統計!$B$3)&lt;=0.05,"〇","-"))</f>
        <v>-</v>
      </c>
    </row>
    <row r="225" spans="1:26" ht="12" customHeight="1" x14ac:dyDescent="0.4">
      <c r="A225" s="9" t="s">
        <v>785</v>
      </c>
      <c r="B225" s="9" t="s">
        <v>58</v>
      </c>
      <c r="C225" s="9" t="s">
        <v>58</v>
      </c>
      <c r="D225" s="9" t="s">
        <v>2</v>
      </c>
      <c r="E225" s="10"/>
      <c r="F225" s="10"/>
      <c r="G225" s="10"/>
      <c r="H225" s="10"/>
      <c r="I225" s="10"/>
      <c r="J225" s="10"/>
      <c r="K225" s="10"/>
      <c r="L225" s="10"/>
      <c r="M225" s="20"/>
      <c r="N225" s="20"/>
      <c r="O225" s="28"/>
      <c r="P225" s="10"/>
      <c r="Q225" s="10" t="s">
        <v>6</v>
      </c>
      <c r="R225" s="10"/>
      <c r="S225" s="37">
        <v>6</v>
      </c>
      <c r="T225" s="37">
        <v>7</v>
      </c>
      <c r="U225" s="37">
        <v>6</v>
      </c>
      <c r="V225" s="37">
        <v>7</v>
      </c>
      <c r="W225" s="37">
        <v>5</v>
      </c>
      <c r="X225" s="22">
        <f t="shared" si="3"/>
        <v>62</v>
      </c>
      <c r="Y225" s="35">
        <f>IF(S225="","",(X225-統計!$B$106)*10/SQRT(統計!$B$107)+50)</f>
        <v>55.122898899268478</v>
      </c>
      <c r="Z225" s="35" t="str">
        <f>IF(X225="","",IF(((COUNTIF(視聴済作品!$X$2:$X$716,"&gt;="&amp;X225)+COUNTIF(視聴中作品!$X$29:$X$35,"&gt;="&amp;X225))/統計!$B$3)&lt;=0.05,"〇","-"))</f>
        <v>-</v>
      </c>
    </row>
    <row r="226" spans="1:26" ht="12" customHeight="1" x14ac:dyDescent="0.4">
      <c r="A226" s="9" t="s">
        <v>2335</v>
      </c>
      <c r="B226" s="9" t="s">
        <v>2334</v>
      </c>
      <c r="C226" s="9" t="s">
        <v>2336</v>
      </c>
      <c r="D226" s="9" t="s">
        <v>88</v>
      </c>
      <c r="E226" s="10" t="s">
        <v>2337</v>
      </c>
      <c r="F226" s="10" t="s">
        <v>2338</v>
      </c>
      <c r="G226" s="10" t="s">
        <v>19</v>
      </c>
      <c r="H226" s="10" t="s">
        <v>2338</v>
      </c>
      <c r="I226" s="10" t="s">
        <v>725</v>
      </c>
      <c r="J226" s="10" t="s">
        <v>2339</v>
      </c>
      <c r="K226" s="10" t="s">
        <v>2340</v>
      </c>
      <c r="L226" s="10" t="s">
        <v>2343</v>
      </c>
      <c r="M226" s="19">
        <v>43260</v>
      </c>
      <c r="N226" s="20" t="s">
        <v>2342</v>
      </c>
      <c r="O226" s="42" t="s">
        <v>2341</v>
      </c>
      <c r="P226" s="10" t="s">
        <v>2344</v>
      </c>
      <c r="Q226" s="10" t="s">
        <v>3</v>
      </c>
      <c r="R226" s="10"/>
      <c r="S226" s="37">
        <v>5</v>
      </c>
      <c r="T226" s="37">
        <v>6</v>
      </c>
      <c r="U226" s="37">
        <v>6</v>
      </c>
      <c r="V226" s="37">
        <v>7</v>
      </c>
      <c r="W226" s="37">
        <v>7</v>
      </c>
      <c r="X226" s="22">
        <f t="shared" si="3"/>
        <v>62</v>
      </c>
      <c r="Y226" s="35">
        <f>IF(S226="","",(X226-統計!$B$106)*10/SQRT(統計!$B$107)+50)</f>
        <v>55.122898899268478</v>
      </c>
      <c r="Z226" s="35" t="str">
        <f>IF(X226="","",IF(((COUNTIF(視聴済作品!$X$2:$X$716,"&gt;="&amp;X226)+COUNTIF(視聴中作品!$X$29:$X$35,"&gt;="&amp;X226))/統計!$B$3)&lt;=0.05,"〇","-"))</f>
        <v>-</v>
      </c>
    </row>
    <row r="227" spans="1:26" ht="12" customHeight="1" x14ac:dyDescent="0.4">
      <c r="A227" s="9" t="s">
        <v>849</v>
      </c>
      <c r="B227" s="9" t="s">
        <v>192</v>
      </c>
      <c r="C227" s="9" t="s">
        <v>192</v>
      </c>
      <c r="D227" s="9" t="s">
        <v>1</v>
      </c>
      <c r="E227" s="10"/>
      <c r="F227" s="10"/>
      <c r="G227" s="10"/>
      <c r="H227" s="10"/>
      <c r="I227" s="10"/>
      <c r="J227" s="10"/>
      <c r="K227" s="10"/>
      <c r="L227" s="10"/>
      <c r="M227" s="20"/>
      <c r="N227" s="20"/>
      <c r="O227" s="28"/>
      <c r="P227" s="10"/>
      <c r="Q227" s="10" t="s">
        <v>95</v>
      </c>
      <c r="R227" s="10"/>
      <c r="S227" s="37">
        <v>8</v>
      </c>
      <c r="T227" s="37">
        <v>5</v>
      </c>
      <c r="U227" s="37">
        <v>8</v>
      </c>
      <c r="V227" s="37">
        <v>4</v>
      </c>
      <c r="W227" s="37">
        <v>6</v>
      </c>
      <c r="X227" s="22">
        <f t="shared" si="3"/>
        <v>62</v>
      </c>
      <c r="Y227" s="35">
        <f>IF(S227="","",(X227-統計!$B$106)*10/SQRT(統計!$B$107)+50)</f>
        <v>55.122898899268478</v>
      </c>
      <c r="Z227" s="35" t="str">
        <f>IF(X227="","",IF(((COUNTIF(視聴済作品!$X$2:$X$716,"&gt;="&amp;X227)+COUNTIF(視聴中作品!$X$29:$X$35,"&gt;="&amp;X227))/統計!$B$3)&lt;=0.05,"〇","-"))</f>
        <v>-</v>
      </c>
    </row>
    <row r="228" spans="1:26" ht="12" customHeight="1" x14ac:dyDescent="0.4">
      <c r="A228" s="9" t="s">
        <v>865</v>
      </c>
      <c r="B228" s="9" t="s">
        <v>157</v>
      </c>
      <c r="C228" s="9" t="s">
        <v>255</v>
      </c>
      <c r="D228" s="9" t="s">
        <v>15</v>
      </c>
      <c r="E228" s="10" t="s">
        <v>1478</v>
      </c>
      <c r="F228" s="10" t="s">
        <v>1480</v>
      </c>
      <c r="G228" s="10" t="s">
        <v>1482</v>
      </c>
      <c r="H228" s="10" t="s">
        <v>1850</v>
      </c>
      <c r="I228" s="10" t="s">
        <v>1484</v>
      </c>
      <c r="J228" s="10" t="s">
        <v>1486</v>
      </c>
      <c r="K228" s="10" t="s">
        <v>1488</v>
      </c>
      <c r="L228" s="10" t="s">
        <v>1850</v>
      </c>
      <c r="M228" s="20">
        <v>44204</v>
      </c>
      <c r="N228" s="20" t="s">
        <v>1490</v>
      </c>
      <c r="O228" s="28" t="s">
        <v>1489</v>
      </c>
      <c r="P228" s="10" t="s">
        <v>1850</v>
      </c>
      <c r="Q228" s="10" t="s">
        <v>6</v>
      </c>
      <c r="R228" s="10"/>
      <c r="S228" s="37">
        <v>7</v>
      </c>
      <c r="T228" s="37">
        <v>7</v>
      </c>
      <c r="U228" s="37">
        <v>6</v>
      </c>
      <c r="V228" s="37">
        <v>5</v>
      </c>
      <c r="W228" s="37">
        <v>6</v>
      </c>
      <c r="X228" s="22">
        <f t="shared" si="3"/>
        <v>62</v>
      </c>
      <c r="Y228" s="35">
        <f>IF(S228="","",(X228-統計!$B$106)*10/SQRT(統計!$B$107)+50)</f>
        <v>55.122898899268478</v>
      </c>
      <c r="Z228" s="35" t="str">
        <f>IF(X228="","",IF(((COUNTIF(視聴済作品!$X$2:$X$716,"&gt;="&amp;X228)+COUNTIF(視聴中作品!$X$29:$X$35,"&gt;="&amp;X228))/統計!$B$3)&lt;=0.05,"〇","-"))</f>
        <v>-</v>
      </c>
    </row>
    <row r="229" spans="1:26" ht="12" customHeight="1" x14ac:dyDescent="0.4">
      <c r="A229" s="9" t="s">
        <v>878</v>
      </c>
      <c r="B229" s="9" t="s">
        <v>271</v>
      </c>
      <c r="C229" s="9" t="s">
        <v>271</v>
      </c>
      <c r="D229" s="9" t="s">
        <v>88</v>
      </c>
      <c r="E229" s="10"/>
      <c r="F229" s="10"/>
      <c r="G229" s="10"/>
      <c r="H229" s="10"/>
      <c r="I229" s="10"/>
      <c r="J229" s="10"/>
      <c r="K229" s="10"/>
      <c r="L229" s="10"/>
      <c r="M229" s="20"/>
      <c r="N229" s="20"/>
      <c r="O229" s="28"/>
      <c r="P229" s="10"/>
      <c r="Q229" s="10" t="s">
        <v>6</v>
      </c>
      <c r="R229" s="10"/>
      <c r="S229" s="37">
        <v>6</v>
      </c>
      <c r="T229" s="37">
        <v>5</v>
      </c>
      <c r="U229" s="37">
        <v>6</v>
      </c>
      <c r="V229" s="37">
        <v>7</v>
      </c>
      <c r="W229" s="37">
        <v>7</v>
      </c>
      <c r="X229" s="22">
        <f t="shared" si="3"/>
        <v>62</v>
      </c>
      <c r="Y229" s="35">
        <f>IF(S229="","",(X229-統計!$B$106)*10/SQRT(統計!$B$107)+50)</f>
        <v>55.122898899268478</v>
      </c>
      <c r="Z229" s="35" t="str">
        <f>IF(X229="","",IF(((COUNTIF(視聴済作品!$X$2:$X$716,"&gt;="&amp;X229)+COUNTIF(視聴中作品!$X$29:$X$35,"&gt;="&amp;X229))/統計!$B$3)&lt;=0.05,"〇","-"))</f>
        <v>-</v>
      </c>
    </row>
    <row r="230" spans="1:26" ht="12" customHeight="1" x14ac:dyDescent="0.4">
      <c r="A230" s="9" t="s">
        <v>910</v>
      </c>
      <c r="B230" s="9" t="s">
        <v>304</v>
      </c>
      <c r="C230" s="9" t="s">
        <v>304</v>
      </c>
      <c r="D230" s="9" t="s">
        <v>2</v>
      </c>
      <c r="E230" s="10"/>
      <c r="F230" s="10"/>
      <c r="G230" s="10"/>
      <c r="H230" s="10"/>
      <c r="I230" s="10"/>
      <c r="J230" s="10"/>
      <c r="K230" s="10"/>
      <c r="L230" s="10"/>
      <c r="M230" s="20"/>
      <c r="N230" s="20"/>
      <c r="O230" s="28"/>
      <c r="P230" s="10"/>
      <c r="Q230" s="10" t="s">
        <v>3</v>
      </c>
      <c r="R230" s="10"/>
      <c r="S230" s="37">
        <v>6</v>
      </c>
      <c r="T230" s="37">
        <v>7</v>
      </c>
      <c r="U230" s="37">
        <v>6</v>
      </c>
      <c r="V230" s="37">
        <v>7</v>
      </c>
      <c r="W230" s="37">
        <v>5</v>
      </c>
      <c r="X230" s="22">
        <f t="shared" si="3"/>
        <v>62</v>
      </c>
      <c r="Y230" s="35">
        <f>IF(S230="","",(X230-統計!$B$106)*10/SQRT(統計!$B$107)+50)</f>
        <v>55.122898899268478</v>
      </c>
      <c r="Z230" s="35" t="str">
        <f>IF(X230="","",IF(((COUNTIF(視聴済作品!$X$2:$X$716,"&gt;="&amp;X230)+COUNTIF(視聴中作品!$X$29:$X$35,"&gt;="&amp;X230))/統計!$B$3)&lt;=0.05,"〇","-"))</f>
        <v>-</v>
      </c>
    </row>
    <row r="231" spans="1:26" ht="12" customHeight="1" x14ac:dyDescent="0.4">
      <c r="A231" s="9" t="s">
        <v>912</v>
      </c>
      <c r="B231" s="9" t="s">
        <v>306</v>
      </c>
      <c r="C231" s="9" t="s">
        <v>306</v>
      </c>
      <c r="D231" s="9" t="s">
        <v>133</v>
      </c>
      <c r="E231" s="10"/>
      <c r="F231" s="10"/>
      <c r="G231" s="10"/>
      <c r="H231" s="10"/>
      <c r="I231" s="10"/>
      <c r="J231" s="10"/>
      <c r="K231" s="10"/>
      <c r="L231" s="10"/>
      <c r="M231" s="20"/>
      <c r="N231" s="20"/>
      <c r="O231" s="28"/>
      <c r="P231" s="10"/>
      <c r="Q231" s="10" t="s">
        <v>6</v>
      </c>
      <c r="R231" s="10"/>
      <c r="S231" s="37">
        <v>6</v>
      </c>
      <c r="T231" s="37">
        <v>6</v>
      </c>
      <c r="U231" s="37">
        <v>6</v>
      </c>
      <c r="V231" s="37">
        <v>7</v>
      </c>
      <c r="W231" s="37">
        <v>6</v>
      </c>
      <c r="X231" s="22">
        <f t="shared" si="3"/>
        <v>62</v>
      </c>
      <c r="Y231" s="35">
        <f>IF(S231="","",(X231-統計!$B$106)*10/SQRT(統計!$B$107)+50)</f>
        <v>55.122898899268478</v>
      </c>
      <c r="Z231" s="35" t="str">
        <f>IF(X231="","",IF(((COUNTIF(視聴済作品!$X$2:$X$716,"&gt;="&amp;X231)+COUNTIF(視聴中作品!$X$29:$X$35,"&gt;="&amp;X231))/統計!$B$3)&lt;=0.05,"〇","-"))</f>
        <v>-</v>
      </c>
    </row>
    <row r="232" spans="1:26" ht="12" customHeight="1" x14ac:dyDescent="0.4">
      <c r="A232" s="9" t="s">
        <v>922</v>
      </c>
      <c r="B232" s="9" t="s">
        <v>322</v>
      </c>
      <c r="C232" s="9" t="s">
        <v>2103</v>
      </c>
      <c r="D232" s="9" t="s">
        <v>92</v>
      </c>
      <c r="E232" s="10" t="s">
        <v>2116</v>
      </c>
      <c r="F232" s="10" t="s">
        <v>2117</v>
      </c>
      <c r="G232" s="10" t="s">
        <v>19</v>
      </c>
      <c r="H232" s="10" t="s">
        <v>2118</v>
      </c>
      <c r="I232" s="10" t="s">
        <v>2119</v>
      </c>
      <c r="J232" s="10" t="s">
        <v>1916</v>
      </c>
      <c r="K232" s="10" t="s">
        <v>2120</v>
      </c>
      <c r="L232" s="10" t="s">
        <v>1847</v>
      </c>
      <c r="M232" s="19">
        <v>39858</v>
      </c>
      <c r="N232" s="20" t="s">
        <v>2121</v>
      </c>
      <c r="O232" s="42" t="s">
        <v>2115</v>
      </c>
      <c r="P232" s="10" t="s">
        <v>2114</v>
      </c>
      <c r="Q232" s="10" t="s">
        <v>6</v>
      </c>
      <c r="R232" s="10"/>
      <c r="S232" s="37">
        <v>5</v>
      </c>
      <c r="T232" s="37">
        <v>7</v>
      </c>
      <c r="U232" s="37">
        <v>5</v>
      </c>
      <c r="V232" s="37">
        <v>7</v>
      </c>
      <c r="W232" s="37">
        <v>7</v>
      </c>
      <c r="X232" s="22">
        <f t="shared" si="3"/>
        <v>62</v>
      </c>
      <c r="Y232" s="35">
        <f>IF(S232="","",(X232-統計!$B$106)*10/SQRT(統計!$B$107)+50)</f>
        <v>55.122898899268478</v>
      </c>
      <c r="Z232" s="35" t="str">
        <f>IF(X232="","",IF(((COUNTIF(視聴済作品!$X$2:$X$716,"&gt;="&amp;X232)+COUNTIF(視聴中作品!$X$29:$X$35,"&gt;="&amp;X232))/統計!$B$3)&lt;=0.05,"〇","-"))</f>
        <v>-</v>
      </c>
    </row>
    <row r="233" spans="1:26" ht="12" customHeight="1" x14ac:dyDescent="0.4">
      <c r="A233" s="9" t="s">
        <v>931</v>
      </c>
      <c r="B233" s="9" t="s">
        <v>334</v>
      </c>
      <c r="C233" s="9" t="s">
        <v>334</v>
      </c>
      <c r="D233" s="9" t="s">
        <v>83</v>
      </c>
      <c r="E233" s="10"/>
      <c r="F233" s="10"/>
      <c r="G233" s="10"/>
      <c r="H233" s="10"/>
      <c r="I233" s="10"/>
      <c r="J233" s="10"/>
      <c r="K233" s="10"/>
      <c r="L233" s="10"/>
      <c r="M233" s="20"/>
      <c r="N233" s="20"/>
      <c r="O233" s="28"/>
      <c r="P233" s="10"/>
      <c r="Q233" s="10" t="s">
        <v>6</v>
      </c>
      <c r="R233" s="10"/>
      <c r="S233" s="37">
        <v>7</v>
      </c>
      <c r="T233" s="37">
        <v>6</v>
      </c>
      <c r="U233" s="37">
        <v>7</v>
      </c>
      <c r="V233" s="37">
        <v>4</v>
      </c>
      <c r="W233" s="37">
        <v>7</v>
      </c>
      <c r="X233" s="22">
        <f t="shared" si="3"/>
        <v>62</v>
      </c>
      <c r="Y233" s="35">
        <f>IF(S233="","",(X233-統計!$B$106)*10/SQRT(統計!$B$107)+50)</f>
        <v>55.122898899268478</v>
      </c>
      <c r="Z233" s="35" t="str">
        <f>IF(X233="","",IF(((COUNTIF(視聴済作品!$X$2:$X$716,"&gt;="&amp;X233)+COUNTIF(視聴中作品!$X$29:$X$35,"&gt;="&amp;X233))/統計!$B$3)&lt;=0.05,"〇","-"))</f>
        <v>-</v>
      </c>
    </row>
    <row r="234" spans="1:26" ht="12" customHeight="1" x14ac:dyDescent="0.4">
      <c r="A234" s="9" t="s">
        <v>934</v>
      </c>
      <c r="B234" s="9" t="s">
        <v>337</v>
      </c>
      <c r="C234" s="9" t="s">
        <v>337</v>
      </c>
      <c r="D234" s="9" t="s">
        <v>133</v>
      </c>
      <c r="E234" s="10"/>
      <c r="F234" s="10"/>
      <c r="G234" s="10"/>
      <c r="H234" s="10"/>
      <c r="I234" s="10"/>
      <c r="J234" s="10"/>
      <c r="K234" s="10"/>
      <c r="L234" s="10"/>
      <c r="M234" s="20"/>
      <c r="N234" s="20"/>
      <c r="O234" s="28"/>
      <c r="P234" s="10"/>
      <c r="Q234" s="10" t="s">
        <v>3</v>
      </c>
      <c r="R234" s="10"/>
      <c r="S234" s="37">
        <v>7</v>
      </c>
      <c r="T234" s="37">
        <v>6</v>
      </c>
      <c r="U234" s="37">
        <v>7</v>
      </c>
      <c r="V234" s="37">
        <v>5</v>
      </c>
      <c r="W234" s="37">
        <v>6</v>
      </c>
      <c r="X234" s="22">
        <f t="shared" si="3"/>
        <v>62</v>
      </c>
      <c r="Y234" s="35">
        <f>IF(S234="","",(X234-統計!$B$106)*10/SQRT(統計!$B$107)+50)</f>
        <v>55.122898899268478</v>
      </c>
      <c r="Z234" s="35" t="str">
        <f>IF(X234="","",IF(((COUNTIF(視聴済作品!$X$2:$X$716,"&gt;="&amp;X234)+COUNTIF(視聴中作品!$X$29:$X$35,"&gt;="&amp;X234))/統計!$B$3)&lt;=0.05,"〇","-"))</f>
        <v>-</v>
      </c>
    </row>
    <row r="235" spans="1:26" ht="12" customHeight="1" x14ac:dyDescent="0.4">
      <c r="A235" s="9" t="s">
        <v>1085</v>
      </c>
      <c r="B235" s="9" t="s">
        <v>1668</v>
      </c>
      <c r="C235" s="9" t="s">
        <v>1669</v>
      </c>
      <c r="D235" s="9" t="s">
        <v>88</v>
      </c>
      <c r="E235" s="10" t="s">
        <v>1670</v>
      </c>
      <c r="F235" s="10" t="s">
        <v>1671</v>
      </c>
      <c r="G235" s="10" t="s">
        <v>1672</v>
      </c>
      <c r="H235" s="10" t="s">
        <v>1672</v>
      </c>
      <c r="I235" s="10" t="s">
        <v>1673</v>
      </c>
      <c r="J235" s="10" t="s">
        <v>1674</v>
      </c>
      <c r="K235" s="10" t="s">
        <v>1540</v>
      </c>
      <c r="L235" s="10" t="s">
        <v>1850</v>
      </c>
      <c r="M235" s="20">
        <v>44752</v>
      </c>
      <c r="N235" s="20" t="s">
        <v>1675</v>
      </c>
      <c r="O235" s="42" t="s">
        <v>1667</v>
      </c>
      <c r="P235" s="10" t="s">
        <v>1850</v>
      </c>
      <c r="Q235" s="10" t="s">
        <v>3</v>
      </c>
      <c r="R235" s="10"/>
      <c r="S235" s="37">
        <v>6</v>
      </c>
      <c r="T235" s="37">
        <v>6</v>
      </c>
      <c r="U235" s="37">
        <v>7</v>
      </c>
      <c r="V235" s="37">
        <v>6</v>
      </c>
      <c r="W235" s="37">
        <v>6</v>
      </c>
      <c r="X235" s="22">
        <f t="shared" si="3"/>
        <v>62</v>
      </c>
      <c r="Y235" s="35">
        <f>IF(S235="","",(X235-統計!$B$106)*10/SQRT(統計!$B$107)+50)</f>
        <v>55.122898899268478</v>
      </c>
      <c r="Z235" s="35" t="str">
        <f>IF(X235="","",IF(((COUNTIF(視聴済作品!$X$2:$X$716,"&gt;="&amp;X235)+COUNTIF(視聴中作品!$X$29:$X$35,"&gt;="&amp;X235))/統計!$B$3)&lt;=0.05,"〇","-"))</f>
        <v>-</v>
      </c>
    </row>
    <row r="236" spans="1:26" ht="12" customHeight="1" x14ac:dyDescent="0.4">
      <c r="A236" s="9" t="s">
        <v>1085</v>
      </c>
      <c r="B236" s="9" t="s">
        <v>429</v>
      </c>
      <c r="C236" s="9" t="s">
        <v>453</v>
      </c>
      <c r="D236" s="9" t="s">
        <v>132</v>
      </c>
      <c r="E236" s="10"/>
      <c r="F236" s="10"/>
      <c r="G236" s="10"/>
      <c r="H236" s="10"/>
      <c r="I236" s="10"/>
      <c r="J236" s="10"/>
      <c r="K236" s="10"/>
      <c r="L236" s="10"/>
      <c r="M236" s="20"/>
      <c r="N236" s="20"/>
      <c r="O236" s="28"/>
      <c r="P236" s="10"/>
      <c r="Q236" s="10" t="s">
        <v>94</v>
      </c>
      <c r="R236" s="10"/>
      <c r="S236" s="37">
        <v>6</v>
      </c>
      <c r="T236" s="37">
        <v>6</v>
      </c>
      <c r="U236" s="37">
        <v>7</v>
      </c>
      <c r="V236" s="37">
        <v>6</v>
      </c>
      <c r="W236" s="37">
        <v>6</v>
      </c>
      <c r="X236" s="22">
        <f t="shared" si="3"/>
        <v>62</v>
      </c>
      <c r="Y236" s="35">
        <f>IF(S236="","",(X236-統計!$B$106)*10/SQRT(統計!$B$107)+50)</f>
        <v>55.122898899268478</v>
      </c>
      <c r="Z236" s="35" t="str">
        <f>IF(X236="","",IF(((COUNTIF(視聴済作品!$X$2:$X$716,"&gt;="&amp;X236)+COUNTIF(視聴中作品!$X$29:$X$35,"&gt;="&amp;X236))/統計!$B$3)&lt;=0.05,"〇","-"))</f>
        <v>-</v>
      </c>
    </row>
    <row r="237" spans="1:26" ht="12" customHeight="1" x14ac:dyDescent="0.4">
      <c r="A237" s="9" t="s">
        <v>1085</v>
      </c>
      <c r="B237" s="9" t="s">
        <v>429</v>
      </c>
      <c r="C237" s="9" t="s">
        <v>454</v>
      </c>
      <c r="D237" s="9" t="s">
        <v>86</v>
      </c>
      <c r="E237" s="10"/>
      <c r="F237" s="10"/>
      <c r="G237" s="10"/>
      <c r="H237" s="10"/>
      <c r="I237" s="10"/>
      <c r="J237" s="10"/>
      <c r="K237" s="10"/>
      <c r="L237" s="10"/>
      <c r="M237" s="20"/>
      <c r="N237" s="20"/>
      <c r="O237" s="28"/>
      <c r="P237" s="10"/>
      <c r="Q237" s="10" t="s">
        <v>3</v>
      </c>
      <c r="R237" s="10"/>
      <c r="S237" s="37">
        <v>6</v>
      </c>
      <c r="T237" s="37">
        <v>6</v>
      </c>
      <c r="U237" s="37">
        <v>7</v>
      </c>
      <c r="V237" s="37">
        <v>6</v>
      </c>
      <c r="W237" s="37">
        <v>6</v>
      </c>
      <c r="X237" s="22">
        <f t="shared" si="3"/>
        <v>62</v>
      </c>
      <c r="Y237" s="35">
        <f>IF(S237="","",(X237-統計!$B$106)*10/SQRT(統計!$B$107)+50)</f>
        <v>55.122898899268478</v>
      </c>
      <c r="Z237" s="35" t="str">
        <f>IF(X237="","",IF(((COUNTIF(視聴済作品!$X$2:$X$716,"&gt;="&amp;X237)+COUNTIF(視聴中作品!$X$29:$X$35,"&gt;="&amp;X237))/統計!$B$3)&lt;=0.05,"〇","-"))</f>
        <v>-</v>
      </c>
    </row>
    <row r="238" spans="1:26" ht="12" customHeight="1" x14ac:dyDescent="0.4">
      <c r="A238" s="9" t="s">
        <v>1727</v>
      </c>
      <c r="B238" s="9" t="s">
        <v>1728</v>
      </c>
      <c r="C238" s="9" t="s">
        <v>1736</v>
      </c>
      <c r="D238" s="9" t="s">
        <v>25</v>
      </c>
      <c r="E238" s="10" t="s">
        <v>1729</v>
      </c>
      <c r="F238" s="10" t="s">
        <v>1730</v>
      </c>
      <c r="G238" s="10" t="s">
        <v>1731</v>
      </c>
      <c r="H238" s="10" t="s">
        <v>1732</v>
      </c>
      <c r="I238" s="10" t="s">
        <v>1496</v>
      </c>
      <c r="J238" s="10" t="s">
        <v>1733</v>
      </c>
      <c r="K238" s="10" t="s">
        <v>1365</v>
      </c>
      <c r="L238" s="10" t="s">
        <v>1850</v>
      </c>
      <c r="M238" s="20">
        <v>40731</v>
      </c>
      <c r="N238" s="20" t="s">
        <v>1734</v>
      </c>
      <c r="O238" s="28" t="s">
        <v>1735</v>
      </c>
      <c r="P238" s="10" t="s">
        <v>1850</v>
      </c>
      <c r="Q238" s="10" t="s">
        <v>1788</v>
      </c>
      <c r="R238" s="10"/>
      <c r="S238" s="37">
        <v>6</v>
      </c>
      <c r="T238" s="37">
        <v>6</v>
      </c>
      <c r="U238" s="37">
        <v>7</v>
      </c>
      <c r="V238" s="37">
        <v>6</v>
      </c>
      <c r="W238" s="37">
        <v>6</v>
      </c>
      <c r="X238" s="22">
        <f t="shared" si="3"/>
        <v>62</v>
      </c>
      <c r="Y238" s="35">
        <f>IF(S238="","",(X238-統計!$B$106)*10/SQRT(統計!$B$107)+50)</f>
        <v>55.122898899268478</v>
      </c>
      <c r="Z238" s="35" t="str">
        <f>IF(X238="","",IF(((COUNTIF(視聴済作品!$X$2:$X$716,"&gt;="&amp;X238)+COUNTIF(視聴中作品!$X$29:$X$35,"&gt;="&amp;X238))/統計!$B$3)&lt;=0.05,"〇","-"))</f>
        <v>-</v>
      </c>
    </row>
    <row r="239" spans="1:26" ht="12" customHeight="1" x14ac:dyDescent="0.4">
      <c r="A239" s="9" t="s">
        <v>1113</v>
      </c>
      <c r="B239" s="9" t="s">
        <v>525</v>
      </c>
      <c r="C239" s="9" t="s">
        <v>525</v>
      </c>
      <c r="D239" s="9" t="s">
        <v>88</v>
      </c>
      <c r="E239" s="10"/>
      <c r="F239" s="10"/>
      <c r="G239" s="10"/>
      <c r="H239" s="10"/>
      <c r="I239" s="10"/>
      <c r="J239" s="10"/>
      <c r="K239" s="10"/>
      <c r="L239" s="10"/>
      <c r="M239" s="20"/>
      <c r="N239" s="20"/>
      <c r="O239" s="28"/>
      <c r="P239" s="10"/>
      <c r="Q239" s="10" t="s">
        <v>95</v>
      </c>
      <c r="R239" s="10"/>
      <c r="S239" s="37">
        <v>7</v>
      </c>
      <c r="T239" s="37">
        <v>5</v>
      </c>
      <c r="U239" s="37">
        <v>6</v>
      </c>
      <c r="V239" s="37">
        <v>7</v>
      </c>
      <c r="W239" s="37">
        <v>6</v>
      </c>
      <c r="X239" s="22">
        <f t="shared" si="3"/>
        <v>62</v>
      </c>
      <c r="Y239" s="35">
        <f>IF(S239="","",(X239-統計!$B$106)*10/SQRT(統計!$B$107)+50)</f>
        <v>55.122898899268478</v>
      </c>
      <c r="Z239" s="35" t="str">
        <f>IF(X239="","",IF(((COUNTIF(視聴済作品!$X$2:$X$716,"&gt;="&amp;X239)+COUNTIF(視聴中作品!$X$29:$X$35,"&gt;="&amp;X239))/統計!$B$3)&lt;=0.05,"〇","-"))</f>
        <v>-</v>
      </c>
    </row>
    <row r="240" spans="1:26" ht="12" customHeight="1" x14ac:dyDescent="0.4">
      <c r="A240" s="9" t="s">
        <v>1115</v>
      </c>
      <c r="B240" s="9" t="s">
        <v>527</v>
      </c>
      <c r="C240" s="9" t="s">
        <v>527</v>
      </c>
      <c r="D240" s="9" t="s">
        <v>91</v>
      </c>
      <c r="E240" s="10" t="s">
        <v>1225</v>
      </c>
      <c r="F240" s="10" t="s">
        <v>1311</v>
      </c>
      <c r="G240" s="10" t="s">
        <v>1312</v>
      </c>
      <c r="H240" s="10" t="s">
        <v>1313</v>
      </c>
      <c r="I240" s="10" t="s">
        <v>1314</v>
      </c>
      <c r="J240" s="10" t="s">
        <v>1229</v>
      </c>
      <c r="K240" s="10" t="s">
        <v>1315</v>
      </c>
      <c r="L240" s="10" t="s">
        <v>1850</v>
      </c>
      <c r="M240" s="20">
        <v>39905</v>
      </c>
      <c r="N240" s="20" t="s">
        <v>1316</v>
      </c>
      <c r="O240" s="42" t="s">
        <v>1310</v>
      </c>
      <c r="P240" s="10" t="s">
        <v>1850</v>
      </c>
      <c r="Q240" s="10" t="s">
        <v>95</v>
      </c>
      <c r="R240" s="10"/>
      <c r="S240" s="37">
        <v>7</v>
      </c>
      <c r="T240" s="37">
        <v>6</v>
      </c>
      <c r="U240" s="37">
        <v>7</v>
      </c>
      <c r="V240" s="37">
        <v>3</v>
      </c>
      <c r="W240" s="37">
        <v>8</v>
      </c>
      <c r="X240" s="22">
        <f t="shared" si="3"/>
        <v>62</v>
      </c>
      <c r="Y240" s="35">
        <f>IF(S240="","",(X240-統計!$B$106)*10/SQRT(統計!$B$107)+50)</f>
        <v>55.122898899268478</v>
      </c>
      <c r="Z240" s="35" t="str">
        <f>IF(X240="","",IF(((COUNTIF(視聴済作品!$X$2:$X$716,"&gt;="&amp;X240)+COUNTIF(視聴中作品!$X$29:$X$35,"&gt;="&amp;X240))/統計!$B$3)&lt;=0.05,"〇","-"))</f>
        <v>-</v>
      </c>
    </row>
    <row r="241" spans="1:26" ht="12" customHeight="1" x14ac:dyDescent="0.4">
      <c r="A241" s="9" t="s">
        <v>1116</v>
      </c>
      <c r="B241" s="9" t="s">
        <v>479</v>
      </c>
      <c r="C241" s="9" t="s">
        <v>479</v>
      </c>
      <c r="D241" s="9" t="s">
        <v>480</v>
      </c>
      <c r="E241" s="10"/>
      <c r="F241" s="10"/>
      <c r="G241" s="10"/>
      <c r="H241" s="10"/>
      <c r="I241" s="10"/>
      <c r="J241" s="10"/>
      <c r="K241" s="10"/>
      <c r="L241" s="10"/>
      <c r="M241" s="20"/>
      <c r="N241" s="20"/>
      <c r="O241" s="28"/>
      <c r="P241" s="10"/>
      <c r="Q241" s="10" t="s">
        <v>95</v>
      </c>
      <c r="R241" s="10"/>
      <c r="S241" s="37">
        <v>8</v>
      </c>
      <c r="T241" s="37">
        <v>6</v>
      </c>
      <c r="U241" s="37">
        <v>7</v>
      </c>
      <c r="V241" s="37">
        <v>4</v>
      </c>
      <c r="W241" s="37">
        <v>6</v>
      </c>
      <c r="X241" s="22">
        <f t="shared" si="3"/>
        <v>62</v>
      </c>
      <c r="Y241" s="35">
        <f>IF(S241="","",(X241-統計!$B$106)*10/SQRT(統計!$B$107)+50)</f>
        <v>55.122898899268478</v>
      </c>
      <c r="Z241" s="35" t="str">
        <f>IF(X241="","",IF(((COUNTIF(視聴済作品!$X$2:$X$716,"&gt;="&amp;X241)+COUNTIF(視聴中作品!$X$29:$X$35,"&gt;="&amp;X241))/統計!$B$3)&lt;=0.05,"〇","-"))</f>
        <v>-</v>
      </c>
    </row>
    <row r="242" spans="1:26" ht="12" customHeight="1" x14ac:dyDescent="0.4">
      <c r="A242" s="9" t="s">
        <v>1120</v>
      </c>
      <c r="B242" s="9" t="s">
        <v>483</v>
      </c>
      <c r="C242" s="9" t="s">
        <v>567</v>
      </c>
      <c r="D242" s="9" t="s">
        <v>32</v>
      </c>
      <c r="E242" s="10"/>
      <c r="F242" s="10"/>
      <c r="G242" s="10"/>
      <c r="H242" s="10"/>
      <c r="I242" s="10"/>
      <c r="J242" s="10"/>
      <c r="K242" s="10"/>
      <c r="L242" s="10"/>
      <c r="M242" s="20"/>
      <c r="N242" s="20"/>
      <c r="O242" s="28"/>
      <c r="P242" s="10"/>
      <c r="Q242" s="10" t="s">
        <v>6</v>
      </c>
      <c r="R242" s="10"/>
      <c r="S242" s="37">
        <v>8</v>
      </c>
      <c r="T242" s="37">
        <v>7</v>
      </c>
      <c r="U242" s="37">
        <v>7</v>
      </c>
      <c r="V242" s="37">
        <v>4</v>
      </c>
      <c r="W242" s="37">
        <v>5</v>
      </c>
      <c r="X242" s="22">
        <f t="shared" si="3"/>
        <v>62</v>
      </c>
      <c r="Y242" s="35">
        <f>IF(S242="","",(X242-統計!$B$106)*10/SQRT(統計!$B$107)+50)</f>
        <v>55.122898899268478</v>
      </c>
      <c r="Z242" s="35" t="str">
        <f>IF(X242="","",IF(((COUNTIF(視聴済作品!$X$2:$X$716,"&gt;="&amp;X242)+COUNTIF(視聴中作品!$X$29:$X$35,"&gt;="&amp;X242))/統計!$B$3)&lt;=0.05,"〇","-"))</f>
        <v>-</v>
      </c>
    </row>
    <row r="243" spans="1:26" ht="12" customHeight="1" x14ac:dyDescent="0.4">
      <c r="A243" s="9" t="s">
        <v>2888</v>
      </c>
      <c r="B243" s="9" t="s">
        <v>2887</v>
      </c>
      <c r="C243" s="9" t="s">
        <v>2887</v>
      </c>
      <c r="D243" s="9" t="s">
        <v>312</v>
      </c>
      <c r="E243" s="10" t="s">
        <v>2889</v>
      </c>
      <c r="F243" s="10" t="s">
        <v>2890</v>
      </c>
      <c r="G243" s="10" t="s">
        <v>2296</v>
      </c>
      <c r="H243" s="10" t="s">
        <v>2296</v>
      </c>
      <c r="I243" s="10" t="s">
        <v>2891</v>
      </c>
      <c r="J243" s="10" t="s">
        <v>2892</v>
      </c>
      <c r="K243" s="10" t="s">
        <v>2893</v>
      </c>
      <c r="L243" s="10" t="s">
        <v>1847</v>
      </c>
      <c r="M243" s="19">
        <v>40941</v>
      </c>
      <c r="N243" s="20" t="s">
        <v>2895</v>
      </c>
      <c r="O243" s="28" t="s">
        <v>2894</v>
      </c>
      <c r="P243" s="10" t="s">
        <v>19</v>
      </c>
      <c r="Q243" s="10" t="s">
        <v>3</v>
      </c>
      <c r="R243" s="10"/>
      <c r="S243" s="37">
        <v>7</v>
      </c>
      <c r="T243" s="37">
        <v>6</v>
      </c>
      <c r="U243" s="37">
        <v>6</v>
      </c>
      <c r="V243" s="37">
        <v>6</v>
      </c>
      <c r="W243" s="37">
        <v>6</v>
      </c>
      <c r="X243" s="22">
        <f t="shared" si="3"/>
        <v>62</v>
      </c>
      <c r="Y243" s="35">
        <f>IF(S243="","",(X243-統計!$B$106)*10/SQRT(統計!$B$107)+50)</f>
        <v>55.122898899268478</v>
      </c>
      <c r="Z243" s="35"/>
    </row>
    <row r="244" spans="1:26" ht="12" customHeight="1" x14ac:dyDescent="0.4">
      <c r="A244" s="9" t="s">
        <v>1149</v>
      </c>
      <c r="B244" s="9" t="s">
        <v>600</v>
      </c>
      <c r="C244" s="9" t="s">
        <v>601</v>
      </c>
      <c r="D244" s="9" t="s">
        <v>603</v>
      </c>
      <c r="E244" s="10"/>
      <c r="F244" s="10"/>
      <c r="G244" s="10"/>
      <c r="H244" s="10"/>
      <c r="I244" s="10"/>
      <c r="J244" s="10"/>
      <c r="K244" s="10"/>
      <c r="L244" s="10"/>
      <c r="M244" s="20"/>
      <c r="N244" s="20"/>
      <c r="O244" s="28"/>
      <c r="P244" s="10"/>
      <c r="Q244" s="10" t="s">
        <v>95</v>
      </c>
      <c r="R244" s="10"/>
      <c r="S244" s="37">
        <v>7</v>
      </c>
      <c r="T244" s="37">
        <v>6</v>
      </c>
      <c r="U244" s="37">
        <v>6</v>
      </c>
      <c r="V244" s="37">
        <v>6</v>
      </c>
      <c r="W244" s="37">
        <v>6</v>
      </c>
      <c r="X244" s="22">
        <f t="shared" si="3"/>
        <v>62</v>
      </c>
      <c r="Y244" s="35">
        <f>IF(S244="","",(X244-統計!$B$106)*10/SQRT(統計!$B$107)+50)</f>
        <v>55.122898899268478</v>
      </c>
      <c r="Z244" s="35" t="str">
        <f>IF(X244="","",IF(((COUNTIF(視聴済作品!$X$2:$X$716,"&gt;="&amp;X244)+COUNTIF(視聴中作品!$X$29:$X$35,"&gt;="&amp;X244))/統計!$B$3)&lt;=0.05,"〇","-"))</f>
        <v>-</v>
      </c>
    </row>
    <row r="245" spans="1:26" ht="12" customHeight="1" x14ac:dyDescent="0.4">
      <c r="A245" s="9" t="s">
        <v>1149</v>
      </c>
      <c r="B245" s="9" t="s">
        <v>600</v>
      </c>
      <c r="C245" s="9" t="s">
        <v>602</v>
      </c>
      <c r="D245" s="9" t="s">
        <v>155</v>
      </c>
      <c r="E245" s="10"/>
      <c r="F245" s="10"/>
      <c r="G245" s="10"/>
      <c r="H245" s="10"/>
      <c r="I245" s="10"/>
      <c r="J245" s="10"/>
      <c r="K245" s="10"/>
      <c r="L245" s="10"/>
      <c r="M245" s="20"/>
      <c r="N245" s="20"/>
      <c r="O245" s="28"/>
      <c r="P245" s="10"/>
      <c r="Q245" s="10" t="s">
        <v>6</v>
      </c>
      <c r="R245" s="10"/>
      <c r="S245" s="37">
        <v>7</v>
      </c>
      <c r="T245" s="37">
        <v>6</v>
      </c>
      <c r="U245" s="37">
        <v>6</v>
      </c>
      <c r="V245" s="37">
        <v>6</v>
      </c>
      <c r="W245" s="37">
        <v>6</v>
      </c>
      <c r="X245" s="22">
        <f t="shared" si="3"/>
        <v>62</v>
      </c>
      <c r="Y245" s="35">
        <f>IF(S245="","",(X245-統計!$B$106)*10/SQRT(統計!$B$107)+50)</f>
        <v>55.122898899268478</v>
      </c>
      <c r="Z245" s="35" t="str">
        <f>IF(X245="","",IF(((COUNTIF(視聴済作品!$X$2:$X$716,"&gt;="&amp;X245)+COUNTIF(視聴中作品!$X$29:$X$35,"&gt;="&amp;X245))/統計!$B$3)&lt;=0.05,"〇","-"))</f>
        <v>-</v>
      </c>
    </row>
    <row r="246" spans="1:26" ht="12" customHeight="1" x14ac:dyDescent="0.4">
      <c r="A246" s="9" t="s">
        <v>1161</v>
      </c>
      <c r="B246" s="9" t="s">
        <v>553</v>
      </c>
      <c r="C246" s="9" t="s">
        <v>517</v>
      </c>
      <c r="D246" s="9" t="s">
        <v>83</v>
      </c>
      <c r="E246" s="10"/>
      <c r="F246" s="10"/>
      <c r="G246" s="10"/>
      <c r="H246" s="10"/>
      <c r="I246" s="10"/>
      <c r="J246" s="10"/>
      <c r="K246" s="10"/>
      <c r="L246" s="10"/>
      <c r="M246" s="20"/>
      <c r="N246" s="20"/>
      <c r="O246" s="28"/>
      <c r="P246" s="10"/>
      <c r="Q246" s="10" t="s">
        <v>95</v>
      </c>
      <c r="R246" s="10"/>
      <c r="S246" s="37">
        <v>7</v>
      </c>
      <c r="T246" s="37">
        <v>7</v>
      </c>
      <c r="U246" s="37">
        <v>6</v>
      </c>
      <c r="V246" s="37">
        <v>5</v>
      </c>
      <c r="W246" s="37">
        <v>6</v>
      </c>
      <c r="X246" s="22">
        <f t="shared" si="3"/>
        <v>62</v>
      </c>
      <c r="Y246" s="35">
        <f>IF(S246="","",(X246-統計!$B$106)*10/SQRT(統計!$B$107)+50)</f>
        <v>55.122898899268478</v>
      </c>
      <c r="Z246" s="35" t="str">
        <f>IF(X246="","",IF(((COUNTIF(視聴済作品!$X$2:$X$716,"&gt;="&amp;X246)+COUNTIF(視聴中作品!$X$29:$X$35,"&gt;="&amp;X246))/統計!$B$3)&lt;=0.05,"〇","-"))</f>
        <v>-</v>
      </c>
    </row>
    <row r="247" spans="1:26" ht="12" customHeight="1" x14ac:dyDescent="0.4">
      <c r="A247" s="9" t="s">
        <v>1166</v>
      </c>
      <c r="B247" s="9" t="s">
        <v>645</v>
      </c>
      <c r="C247" s="9" t="s">
        <v>645</v>
      </c>
      <c r="D247" s="9" t="s">
        <v>88</v>
      </c>
      <c r="E247" s="10"/>
      <c r="F247" s="10"/>
      <c r="G247" s="10"/>
      <c r="H247" s="10"/>
      <c r="I247" s="10"/>
      <c r="J247" s="10"/>
      <c r="K247" s="10"/>
      <c r="L247" s="10"/>
      <c r="M247" s="20"/>
      <c r="N247" s="20"/>
      <c r="O247" s="28"/>
      <c r="P247" s="10"/>
      <c r="Q247" s="10" t="s">
        <v>95</v>
      </c>
      <c r="R247" s="10"/>
      <c r="S247" s="37">
        <v>6</v>
      </c>
      <c r="T247" s="37">
        <v>4</v>
      </c>
      <c r="U247" s="37">
        <v>5</v>
      </c>
      <c r="V247" s="37">
        <v>9</v>
      </c>
      <c r="W247" s="37">
        <v>7</v>
      </c>
      <c r="X247" s="22">
        <f t="shared" si="3"/>
        <v>62</v>
      </c>
      <c r="Y247" s="35">
        <f>IF(S247="","",(X247-統計!$B$106)*10/SQRT(統計!$B$107)+50)</f>
        <v>55.122898899268478</v>
      </c>
      <c r="Z247" s="35" t="str">
        <f>IF(X247="","",IF(((COUNTIF(視聴済作品!$X$2:$X$716,"&gt;="&amp;X247)+COUNTIF(視聴中作品!$X$29:$X$35,"&gt;="&amp;X247))/統計!$B$3)&lt;=0.05,"〇","-"))</f>
        <v>-</v>
      </c>
    </row>
    <row r="248" spans="1:26" ht="12" customHeight="1" x14ac:dyDescent="0.4">
      <c r="A248" s="9" t="s">
        <v>1167</v>
      </c>
      <c r="B248" s="9" t="s">
        <v>612</v>
      </c>
      <c r="C248" s="9" t="s">
        <v>675</v>
      </c>
      <c r="D248" s="9" t="s">
        <v>48</v>
      </c>
      <c r="E248" s="10"/>
      <c r="F248" s="10"/>
      <c r="G248" s="10"/>
      <c r="H248" s="10"/>
      <c r="I248" s="10"/>
      <c r="J248" s="10"/>
      <c r="K248" s="10"/>
      <c r="L248" s="10"/>
      <c r="M248" s="20"/>
      <c r="N248" s="20"/>
      <c r="O248" s="28"/>
      <c r="P248" s="10"/>
      <c r="Q248" s="10" t="s">
        <v>95</v>
      </c>
      <c r="R248" s="10"/>
      <c r="S248" s="37">
        <v>7</v>
      </c>
      <c r="T248" s="37">
        <v>6</v>
      </c>
      <c r="U248" s="37">
        <v>6</v>
      </c>
      <c r="V248" s="37">
        <v>6</v>
      </c>
      <c r="W248" s="37">
        <v>6</v>
      </c>
      <c r="X248" s="22">
        <f t="shared" si="3"/>
        <v>62</v>
      </c>
      <c r="Y248" s="35">
        <f>IF(S248="","",(X248-統計!$B$106)*10/SQRT(統計!$B$107)+50)</f>
        <v>55.122898899268478</v>
      </c>
      <c r="Z248" s="35" t="str">
        <f>IF(X248="","",IF(((COUNTIF(視聴済作品!$X$2:$X$716,"&gt;="&amp;X248)+COUNTIF(視聴中作品!$X$29:$X$35,"&gt;="&amp;X248))/統計!$B$3)&lt;=0.05,"〇","-"))</f>
        <v>-</v>
      </c>
    </row>
    <row r="249" spans="1:26" ht="12" customHeight="1" x14ac:dyDescent="0.4">
      <c r="A249" s="9" t="s">
        <v>1178</v>
      </c>
      <c r="B249" s="9" t="s">
        <v>621</v>
      </c>
      <c r="C249" s="9" t="s">
        <v>621</v>
      </c>
      <c r="D249" s="9" t="s">
        <v>40</v>
      </c>
      <c r="E249" s="10"/>
      <c r="F249" s="10"/>
      <c r="G249" s="10"/>
      <c r="H249" s="10"/>
      <c r="I249" s="10"/>
      <c r="J249" s="10"/>
      <c r="K249" s="10"/>
      <c r="L249" s="10"/>
      <c r="M249" s="20"/>
      <c r="N249" s="20"/>
      <c r="O249" s="28"/>
      <c r="P249" s="10"/>
      <c r="Q249" s="10" t="s">
        <v>95</v>
      </c>
      <c r="R249" s="10"/>
      <c r="S249" s="37">
        <v>7</v>
      </c>
      <c r="T249" s="37">
        <v>6</v>
      </c>
      <c r="U249" s="37">
        <v>7</v>
      </c>
      <c r="V249" s="37">
        <v>6</v>
      </c>
      <c r="W249" s="37">
        <v>5</v>
      </c>
      <c r="X249" s="22">
        <f t="shared" si="3"/>
        <v>62</v>
      </c>
      <c r="Y249" s="35">
        <f>IF(S249="","",(X249-統計!$B$106)*10/SQRT(統計!$B$107)+50)</f>
        <v>55.122898899268478</v>
      </c>
      <c r="Z249" s="35" t="str">
        <f>IF(X249="","",IF(((COUNTIF(視聴済作品!$X$2:$X$716,"&gt;="&amp;X249)+COUNTIF(視聴中作品!$X$29:$X$35,"&gt;="&amp;X249))/統計!$B$3)&lt;=0.05,"〇","-"))</f>
        <v>-</v>
      </c>
    </row>
    <row r="250" spans="1:26" ht="12" customHeight="1" x14ac:dyDescent="0.4">
      <c r="A250" s="9" t="s">
        <v>1185</v>
      </c>
      <c r="B250" s="9" t="s">
        <v>624</v>
      </c>
      <c r="C250" s="9" t="s">
        <v>691</v>
      </c>
      <c r="D250" s="9" t="s">
        <v>48</v>
      </c>
      <c r="E250" s="10"/>
      <c r="F250" s="10"/>
      <c r="G250" s="10"/>
      <c r="H250" s="10"/>
      <c r="I250" s="10"/>
      <c r="J250" s="10"/>
      <c r="K250" s="10"/>
      <c r="L250" s="10"/>
      <c r="M250" s="20"/>
      <c r="N250" s="20"/>
      <c r="O250" s="28"/>
      <c r="P250" s="10"/>
      <c r="Q250" s="10" t="s">
        <v>95</v>
      </c>
      <c r="R250" s="10"/>
      <c r="S250" s="37">
        <v>6</v>
      </c>
      <c r="T250" s="37">
        <v>6</v>
      </c>
      <c r="U250" s="37">
        <v>6</v>
      </c>
      <c r="V250" s="37">
        <v>7</v>
      </c>
      <c r="W250" s="37">
        <v>6</v>
      </c>
      <c r="X250" s="22">
        <f t="shared" si="3"/>
        <v>62</v>
      </c>
      <c r="Y250" s="35">
        <f>IF(S250="","",(X250-統計!$B$106)*10/SQRT(統計!$B$107)+50)</f>
        <v>55.122898899268478</v>
      </c>
      <c r="Z250" s="35" t="str">
        <f>IF(X250="","",IF(((COUNTIF(視聴済作品!$X$2:$X$716,"&gt;="&amp;X250)+COUNTIF(視聴中作品!$X$29:$X$35,"&gt;="&amp;X250))/統計!$B$3)&lt;=0.05,"〇","-"))</f>
        <v>-</v>
      </c>
    </row>
    <row r="251" spans="1:26" ht="12" customHeight="1" x14ac:dyDescent="0.4">
      <c r="A251" s="9" t="s">
        <v>1337</v>
      </c>
      <c r="B251" s="9" t="s">
        <v>1346</v>
      </c>
      <c r="C251" s="9" t="s">
        <v>1049</v>
      </c>
      <c r="D251" s="9" t="s">
        <v>1</v>
      </c>
      <c r="E251" s="10" t="s">
        <v>1338</v>
      </c>
      <c r="F251" s="10" t="s">
        <v>1339</v>
      </c>
      <c r="G251" s="10" t="s">
        <v>1340</v>
      </c>
      <c r="H251" s="10" t="s">
        <v>1850</v>
      </c>
      <c r="I251" s="10" t="s">
        <v>1341</v>
      </c>
      <c r="J251" s="10" t="s">
        <v>1342</v>
      </c>
      <c r="K251" s="10" t="s">
        <v>1343</v>
      </c>
      <c r="L251" s="10" t="s">
        <v>1850</v>
      </c>
      <c r="M251" s="20">
        <v>42928</v>
      </c>
      <c r="N251" s="20" t="s">
        <v>1344</v>
      </c>
      <c r="O251" s="28" t="s">
        <v>1345</v>
      </c>
      <c r="P251" s="10" t="s">
        <v>1850</v>
      </c>
      <c r="Q251" s="10" t="s">
        <v>1410</v>
      </c>
      <c r="R251" s="10"/>
      <c r="S251" s="37">
        <v>6</v>
      </c>
      <c r="T251" s="37">
        <v>7</v>
      </c>
      <c r="U251" s="37">
        <v>6</v>
      </c>
      <c r="V251" s="37">
        <v>6</v>
      </c>
      <c r="W251" s="37">
        <v>6</v>
      </c>
      <c r="X251" s="22">
        <f t="shared" si="3"/>
        <v>62</v>
      </c>
      <c r="Y251" s="35">
        <f>IF(S251="","",(X251-統計!$B$106)*10/SQRT(統計!$B$107)+50)</f>
        <v>55.122898899268478</v>
      </c>
      <c r="Z251" s="35" t="str">
        <f>IF(X251="","",IF(((COUNTIF(視聴済作品!$X$2:$X$716,"&gt;="&amp;X251)+COUNTIF(視聴中作品!$X$29:$X$35,"&gt;="&amp;X251))/統計!$B$3)&lt;=0.05,"〇","-"))</f>
        <v>-</v>
      </c>
    </row>
    <row r="252" spans="1:26" ht="12" customHeight="1" x14ac:dyDescent="0.4">
      <c r="A252" s="9" t="s">
        <v>1193</v>
      </c>
      <c r="B252" s="9" t="s">
        <v>658</v>
      </c>
      <c r="C252" s="9" t="s">
        <v>698</v>
      </c>
      <c r="D252" s="9" t="s">
        <v>88</v>
      </c>
      <c r="E252" s="10"/>
      <c r="F252" s="10"/>
      <c r="G252" s="10"/>
      <c r="H252" s="10"/>
      <c r="I252" s="10"/>
      <c r="J252" s="10"/>
      <c r="K252" s="10"/>
      <c r="L252" s="10"/>
      <c r="M252" s="20"/>
      <c r="N252" s="20"/>
      <c r="O252" s="28"/>
      <c r="P252" s="10"/>
      <c r="Q252" s="10" t="s">
        <v>3</v>
      </c>
      <c r="R252" s="10"/>
      <c r="S252" s="37">
        <v>7</v>
      </c>
      <c r="T252" s="37">
        <v>6</v>
      </c>
      <c r="U252" s="37">
        <v>6</v>
      </c>
      <c r="V252" s="37">
        <v>6</v>
      </c>
      <c r="W252" s="37">
        <v>6</v>
      </c>
      <c r="X252" s="22">
        <f t="shared" si="3"/>
        <v>62</v>
      </c>
      <c r="Y252" s="35">
        <f>IF(S252="","",(X252-統計!$B$106)*10/SQRT(統計!$B$107)+50)</f>
        <v>55.122898899268478</v>
      </c>
      <c r="Z252" s="35" t="str">
        <f>IF(X252="","",IF(((COUNTIF(視聴済作品!$X$2:$X$716,"&gt;="&amp;X252)+COUNTIF(視聴中作品!$X$29:$X$35,"&gt;="&amp;X252))/統計!$B$3)&lt;=0.05,"〇","-"))</f>
        <v>-</v>
      </c>
    </row>
    <row r="253" spans="1:26" ht="12" customHeight="1" x14ac:dyDescent="0.4">
      <c r="A253" s="9" t="s">
        <v>1193</v>
      </c>
      <c r="B253" s="9" t="s">
        <v>658</v>
      </c>
      <c r="C253" s="9" t="s">
        <v>658</v>
      </c>
      <c r="D253" s="9" t="s">
        <v>455</v>
      </c>
      <c r="E253" s="10"/>
      <c r="F253" s="10"/>
      <c r="G253" s="10"/>
      <c r="H253" s="10"/>
      <c r="I253" s="10"/>
      <c r="J253" s="10"/>
      <c r="K253" s="10"/>
      <c r="L253" s="10"/>
      <c r="M253" s="20"/>
      <c r="N253" s="20"/>
      <c r="O253" s="28"/>
      <c r="P253" s="10"/>
      <c r="Q253" s="10" t="s">
        <v>94</v>
      </c>
      <c r="R253" s="10"/>
      <c r="S253" s="37">
        <v>7</v>
      </c>
      <c r="T253" s="37">
        <v>6</v>
      </c>
      <c r="U253" s="37">
        <v>6</v>
      </c>
      <c r="V253" s="37">
        <v>6</v>
      </c>
      <c r="W253" s="37">
        <v>6</v>
      </c>
      <c r="X253" s="22">
        <f t="shared" si="3"/>
        <v>62</v>
      </c>
      <c r="Y253" s="35">
        <f>IF(S253="","",(X253-統計!$B$106)*10/SQRT(統計!$B$107)+50)</f>
        <v>55.122898899268478</v>
      </c>
      <c r="Z253" s="35" t="str">
        <f>IF(X253="","",IF(((COUNTIF(視聴済作品!$X$2:$X$716,"&gt;="&amp;X253)+COUNTIF(視聴中作品!$X$29:$X$35,"&gt;="&amp;X253))/統計!$B$3)&lt;=0.05,"〇","-"))</f>
        <v>-</v>
      </c>
    </row>
    <row r="254" spans="1:26" ht="12" customHeight="1" x14ac:dyDescent="0.4">
      <c r="A254" s="9" t="s">
        <v>1196</v>
      </c>
      <c r="B254" s="9" t="s">
        <v>662</v>
      </c>
      <c r="C254" s="9" t="s">
        <v>662</v>
      </c>
      <c r="D254" s="9" t="s">
        <v>132</v>
      </c>
      <c r="E254" s="10"/>
      <c r="F254" s="10"/>
      <c r="G254" s="10"/>
      <c r="H254" s="10"/>
      <c r="I254" s="10"/>
      <c r="J254" s="10"/>
      <c r="K254" s="10"/>
      <c r="L254" s="10"/>
      <c r="M254" s="20"/>
      <c r="N254" s="20"/>
      <c r="O254" s="28"/>
      <c r="P254" s="10"/>
      <c r="Q254" s="10" t="s">
        <v>189</v>
      </c>
      <c r="R254" s="10"/>
      <c r="S254" s="37">
        <v>5</v>
      </c>
      <c r="T254" s="37">
        <v>7</v>
      </c>
      <c r="U254" s="37">
        <v>5</v>
      </c>
      <c r="V254" s="37">
        <v>7</v>
      </c>
      <c r="W254" s="37">
        <v>7</v>
      </c>
      <c r="X254" s="22">
        <f t="shared" si="3"/>
        <v>62</v>
      </c>
      <c r="Y254" s="35">
        <f>IF(S254="","",(X254-統計!$B$106)*10/SQRT(統計!$B$107)+50)</f>
        <v>55.122898899268478</v>
      </c>
      <c r="Z254" s="35" t="str">
        <f>IF(X254="","",IF(((COUNTIF(視聴済作品!$X$2:$X$716,"&gt;="&amp;X254)+COUNTIF(視聴中作品!$X$29:$X$35,"&gt;="&amp;X254))/統計!$B$3)&lt;=0.05,"〇","-"))</f>
        <v>-</v>
      </c>
    </row>
    <row r="255" spans="1:26" ht="12" customHeight="1" x14ac:dyDescent="0.4">
      <c r="A255" s="9" t="s">
        <v>3218</v>
      </c>
      <c r="B255" s="9" t="s">
        <v>3217</v>
      </c>
      <c r="C255" s="9" t="s">
        <v>3217</v>
      </c>
      <c r="D255" s="9" t="s">
        <v>48</v>
      </c>
      <c r="E255" s="10" t="s">
        <v>3219</v>
      </c>
      <c r="F255" s="10" t="s">
        <v>1899</v>
      </c>
      <c r="G255" s="10" t="s">
        <v>2958</v>
      </c>
      <c r="H255" s="10" t="s">
        <v>3220</v>
      </c>
      <c r="I255" s="10" t="s">
        <v>3127</v>
      </c>
      <c r="J255" s="10" t="s">
        <v>3221</v>
      </c>
      <c r="K255" s="10" t="s">
        <v>2919</v>
      </c>
      <c r="L255" s="10" t="s">
        <v>1847</v>
      </c>
      <c r="M255" s="19">
        <v>41463</v>
      </c>
      <c r="N255" s="20" t="s">
        <v>3222</v>
      </c>
      <c r="O255" s="40" t="s">
        <v>3216</v>
      </c>
      <c r="P255" s="10" t="s">
        <v>19</v>
      </c>
      <c r="Q255" s="10" t="s">
        <v>3246</v>
      </c>
      <c r="R255" s="10" t="s">
        <v>3010</v>
      </c>
      <c r="S255" s="37">
        <v>7</v>
      </c>
      <c r="T255" s="37">
        <v>6</v>
      </c>
      <c r="U255" s="37">
        <v>7</v>
      </c>
      <c r="V255" s="37">
        <v>6</v>
      </c>
      <c r="W255" s="37">
        <v>5</v>
      </c>
      <c r="X255" s="22">
        <f t="shared" si="3"/>
        <v>62</v>
      </c>
      <c r="Y255" s="35">
        <f>IF(S255="","",(X255-統計!$B$106)*10/SQRT(統計!$B$107)+50)</f>
        <v>55.122898899268478</v>
      </c>
      <c r="Z255" s="35"/>
    </row>
    <row r="256" spans="1:26" ht="12" customHeight="1" x14ac:dyDescent="0.4">
      <c r="A256" s="9" t="s">
        <v>3441</v>
      </c>
      <c r="B256" s="9" t="s">
        <v>3440</v>
      </c>
      <c r="C256" s="9" t="s">
        <v>3440</v>
      </c>
      <c r="D256" s="9" t="s">
        <v>86</v>
      </c>
      <c r="E256" s="10" t="s">
        <v>3442</v>
      </c>
      <c r="F256" s="10" t="s">
        <v>3443</v>
      </c>
      <c r="G256" s="10" t="s">
        <v>1288</v>
      </c>
      <c r="H256" s="10" t="s">
        <v>1288</v>
      </c>
      <c r="I256" s="10" t="s">
        <v>3444</v>
      </c>
      <c r="J256" s="10" t="s">
        <v>3445</v>
      </c>
      <c r="K256" s="10" t="s">
        <v>1222</v>
      </c>
      <c r="L256" s="10" t="s">
        <v>1847</v>
      </c>
      <c r="M256" s="19">
        <v>40731</v>
      </c>
      <c r="N256" s="20" t="s">
        <v>3447</v>
      </c>
      <c r="O256" s="31" t="s">
        <v>3446</v>
      </c>
      <c r="P256" s="10" t="s">
        <v>19</v>
      </c>
      <c r="Q256" s="10" t="s">
        <v>3246</v>
      </c>
      <c r="R256" s="10" t="s">
        <v>3007</v>
      </c>
      <c r="S256" s="37">
        <v>7</v>
      </c>
      <c r="T256" s="37">
        <v>6</v>
      </c>
      <c r="U256" s="37">
        <v>7</v>
      </c>
      <c r="V256" s="37">
        <v>5</v>
      </c>
      <c r="W256" s="37">
        <v>6</v>
      </c>
      <c r="X256" s="22">
        <f t="shared" si="3"/>
        <v>62</v>
      </c>
      <c r="Y256" s="35">
        <f>IF(S256="","",(X256-統計!$B$106)*10/SQRT(統計!$B$107)+50)</f>
        <v>55.122898899268478</v>
      </c>
      <c r="Z256" s="35"/>
    </row>
    <row r="257" spans="1:26" ht="12" customHeight="1" x14ac:dyDescent="0.4">
      <c r="A257" s="9" t="s">
        <v>744</v>
      </c>
      <c r="B257" s="9" t="s">
        <v>0</v>
      </c>
      <c r="C257" s="9" t="s">
        <v>0</v>
      </c>
      <c r="D257" s="9" t="s">
        <v>2</v>
      </c>
      <c r="E257" s="10"/>
      <c r="F257" s="10"/>
      <c r="G257" s="10"/>
      <c r="H257" s="10"/>
      <c r="I257" s="10"/>
      <c r="J257" s="10"/>
      <c r="K257" s="10" t="s">
        <v>2501</v>
      </c>
      <c r="L257" s="10"/>
      <c r="M257" s="20"/>
      <c r="N257" s="20"/>
      <c r="O257" s="28"/>
      <c r="P257" s="10"/>
      <c r="Q257" s="10" t="s">
        <v>3</v>
      </c>
      <c r="R257" s="10"/>
      <c r="S257" s="37">
        <v>6</v>
      </c>
      <c r="T257" s="37">
        <v>5</v>
      </c>
      <c r="U257" s="37">
        <v>6</v>
      </c>
      <c r="V257" s="37">
        <v>7</v>
      </c>
      <c r="W257" s="37">
        <v>6</v>
      </c>
      <c r="X257" s="22">
        <f t="shared" si="3"/>
        <v>60</v>
      </c>
      <c r="Y257" s="35">
        <f>IF(S257="","",(X257-統計!$B$106)*10/SQRT(統計!$B$107)+50)</f>
        <v>53.89992568724152</v>
      </c>
      <c r="Z257" s="35" t="str">
        <f>IF(X257="","",IF(((COUNTIF(視聴済作品!$X$2:$X$716,"&gt;="&amp;X257)+COUNTIF(視聴中作品!$X$29:$X$35,"&gt;="&amp;X257))/統計!$B$3)&lt;=0.05,"〇","-"))</f>
        <v>-</v>
      </c>
    </row>
    <row r="258" spans="1:26" ht="12" customHeight="1" x14ac:dyDescent="0.4">
      <c r="A258" s="9" t="s">
        <v>772</v>
      </c>
      <c r="B258" s="9" t="s">
        <v>36</v>
      </c>
      <c r="C258" s="9" t="s">
        <v>36</v>
      </c>
      <c r="D258" s="9" t="s">
        <v>2</v>
      </c>
      <c r="E258" s="10"/>
      <c r="F258" s="10"/>
      <c r="G258" s="10"/>
      <c r="H258" s="10"/>
      <c r="I258" s="10"/>
      <c r="J258" s="10"/>
      <c r="K258" s="10"/>
      <c r="L258" s="10"/>
      <c r="M258" s="20"/>
      <c r="N258" s="20"/>
      <c r="O258" s="28"/>
      <c r="P258" s="10"/>
      <c r="Q258" s="10" t="s">
        <v>3</v>
      </c>
      <c r="R258" s="10"/>
      <c r="S258" s="37">
        <v>6</v>
      </c>
      <c r="T258" s="37">
        <v>6</v>
      </c>
      <c r="U258" s="37">
        <v>6</v>
      </c>
      <c r="V258" s="37">
        <v>6</v>
      </c>
      <c r="W258" s="37">
        <v>6</v>
      </c>
      <c r="X258" s="22">
        <f t="shared" ref="X258:X321" si="4">IF(S258="","",(S258+T258+U258+V258+W258)*2)</f>
        <v>60</v>
      </c>
      <c r="Y258" s="35">
        <f>IF(S258="","",(X258-統計!$B$106)*10/SQRT(統計!$B$107)+50)</f>
        <v>53.89992568724152</v>
      </c>
      <c r="Z258" s="35" t="str">
        <f>IF(X258="","",IF(((COUNTIF(視聴済作品!$X$2:$X$716,"&gt;="&amp;X258)+COUNTIF(視聴中作品!$X$29:$X$35,"&gt;="&amp;X258))/統計!$B$3)&lt;=0.05,"〇","-"))</f>
        <v>-</v>
      </c>
    </row>
    <row r="259" spans="1:26" ht="12" customHeight="1" x14ac:dyDescent="0.4">
      <c r="A259" s="9" t="s">
        <v>788</v>
      </c>
      <c r="B259" s="9" t="s">
        <v>61</v>
      </c>
      <c r="C259" s="9" t="s">
        <v>61</v>
      </c>
      <c r="D259" s="9" t="s">
        <v>62</v>
      </c>
      <c r="E259" s="10"/>
      <c r="F259" s="10"/>
      <c r="G259" s="10"/>
      <c r="H259" s="10"/>
      <c r="I259" s="10"/>
      <c r="J259" s="10"/>
      <c r="K259" s="10"/>
      <c r="L259" s="10"/>
      <c r="M259" s="20"/>
      <c r="N259" s="20"/>
      <c r="O259" s="28"/>
      <c r="P259" s="10"/>
      <c r="Q259" s="10" t="s">
        <v>3</v>
      </c>
      <c r="R259" s="10"/>
      <c r="S259" s="37">
        <v>5</v>
      </c>
      <c r="T259" s="37">
        <v>6</v>
      </c>
      <c r="U259" s="37">
        <v>5</v>
      </c>
      <c r="V259" s="37">
        <v>8</v>
      </c>
      <c r="W259" s="37">
        <v>6</v>
      </c>
      <c r="X259" s="22">
        <f t="shared" si="4"/>
        <v>60</v>
      </c>
      <c r="Y259" s="35">
        <f>IF(S259="","",(X259-統計!$B$106)*10/SQRT(統計!$B$107)+50)</f>
        <v>53.89992568724152</v>
      </c>
      <c r="Z259" s="35" t="str">
        <f>IF(X259="","",IF(((COUNTIF(視聴済作品!$X$2:$X$716,"&gt;="&amp;X259)+COUNTIF(視聴中作品!$X$29:$X$35,"&gt;="&amp;X259))/統計!$B$3)&lt;=0.05,"〇","-"))</f>
        <v>-</v>
      </c>
    </row>
    <row r="260" spans="1:26" ht="12" customHeight="1" x14ac:dyDescent="0.4">
      <c r="A260" s="9" t="s">
        <v>802</v>
      </c>
      <c r="B260" s="9" t="s">
        <v>168</v>
      </c>
      <c r="C260" s="9" t="s">
        <v>168</v>
      </c>
      <c r="D260" s="9" t="s">
        <v>1</v>
      </c>
      <c r="E260" s="10" t="s">
        <v>1217</v>
      </c>
      <c r="F260" s="10" t="s">
        <v>1218</v>
      </c>
      <c r="G260" s="10" t="s">
        <v>1850</v>
      </c>
      <c r="H260" s="10" t="s">
        <v>1219</v>
      </c>
      <c r="I260" s="10" t="s">
        <v>1220</v>
      </c>
      <c r="J260" s="10" t="s">
        <v>1221</v>
      </c>
      <c r="K260" s="10" t="s">
        <v>1222</v>
      </c>
      <c r="L260" s="10" t="s">
        <v>1850</v>
      </c>
      <c r="M260" s="20">
        <v>44472</v>
      </c>
      <c r="N260" s="20" t="s">
        <v>1223</v>
      </c>
      <c r="O260" s="42" t="s">
        <v>1224</v>
      </c>
      <c r="P260" s="10" t="s">
        <v>1850</v>
      </c>
      <c r="Q260" s="10" t="s">
        <v>95</v>
      </c>
      <c r="R260" s="10" t="s">
        <v>3263</v>
      </c>
      <c r="S260" s="37">
        <v>5</v>
      </c>
      <c r="T260" s="37">
        <v>6</v>
      </c>
      <c r="U260" s="37">
        <v>5</v>
      </c>
      <c r="V260" s="37">
        <v>6</v>
      </c>
      <c r="W260" s="37">
        <v>8</v>
      </c>
      <c r="X260" s="22">
        <f t="shared" si="4"/>
        <v>60</v>
      </c>
      <c r="Y260" s="35">
        <f>IF(S260="","",(X260-統計!$B$106)*10/SQRT(統計!$B$107)+50)</f>
        <v>53.89992568724152</v>
      </c>
      <c r="Z260" s="35" t="str">
        <f>IF(X260="","",IF(((COUNTIF(視聴済作品!$X$2:$X$716,"&gt;="&amp;X260)+COUNTIF(視聴中作品!$X$29:$X$35,"&gt;="&amp;X260))/統計!$B$3)&lt;=0.05,"〇","-"))</f>
        <v>-</v>
      </c>
    </row>
    <row r="261" spans="1:26" ht="12" customHeight="1" x14ac:dyDescent="0.4">
      <c r="A261" s="9" t="s">
        <v>812</v>
      </c>
      <c r="B261" s="9" t="s">
        <v>122</v>
      </c>
      <c r="C261" s="9" t="s">
        <v>122</v>
      </c>
      <c r="D261" s="9" t="s">
        <v>1</v>
      </c>
      <c r="E261" s="10"/>
      <c r="F261" s="10"/>
      <c r="G261" s="10"/>
      <c r="H261" s="10"/>
      <c r="I261" s="10"/>
      <c r="J261" s="10"/>
      <c r="K261" s="10"/>
      <c r="L261" s="10"/>
      <c r="M261" s="20"/>
      <c r="N261" s="20"/>
      <c r="O261" s="28"/>
      <c r="P261" s="10"/>
      <c r="Q261" s="10" t="s">
        <v>95</v>
      </c>
      <c r="R261" s="10"/>
      <c r="S261" s="37">
        <v>7</v>
      </c>
      <c r="T261" s="37">
        <v>6</v>
      </c>
      <c r="U261" s="37">
        <v>6</v>
      </c>
      <c r="V261" s="37">
        <v>6</v>
      </c>
      <c r="W261" s="37">
        <v>5</v>
      </c>
      <c r="X261" s="22">
        <f t="shared" si="4"/>
        <v>60</v>
      </c>
      <c r="Y261" s="35">
        <f>IF(S261="","",(X261-統計!$B$106)*10/SQRT(統計!$B$107)+50)</f>
        <v>53.89992568724152</v>
      </c>
      <c r="Z261" s="35" t="str">
        <f>IF(X261="","",IF(((COUNTIF(視聴済作品!$X$2:$X$716,"&gt;="&amp;X261)+COUNTIF(視聴中作品!$X$29:$X$35,"&gt;="&amp;X261))/統計!$B$3)&lt;=0.05,"〇","-"))</f>
        <v>-</v>
      </c>
    </row>
    <row r="262" spans="1:26" ht="12" customHeight="1" x14ac:dyDescent="0.4">
      <c r="A262" s="9" t="s">
        <v>837</v>
      </c>
      <c r="B262" s="9" t="s">
        <v>143</v>
      </c>
      <c r="C262" s="9" t="s">
        <v>232</v>
      </c>
      <c r="D262" s="9" t="s">
        <v>85</v>
      </c>
      <c r="E262" s="10"/>
      <c r="F262" s="10"/>
      <c r="G262" s="10"/>
      <c r="H262" s="10"/>
      <c r="I262" s="10"/>
      <c r="J262" s="10"/>
      <c r="K262" s="10"/>
      <c r="L262" s="10"/>
      <c r="M262" s="20"/>
      <c r="N262" s="20"/>
      <c r="O262" s="28"/>
      <c r="P262" s="10"/>
      <c r="Q262" s="10" t="s">
        <v>95</v>
      </c>
      <c r="R262" s="10"/>
      <c r="S262" s="37">
        <v>6</v>
      </c>
      <c r="T262" s="37">
        <v>6</v>
      </c>
      <c r="U262" s="37">
        <v>6</v>
      </c>
      <c r="V262" s="37">
        <v>6</v>
      </c>
      <c r="W262" s="37">
        <v>6</v>
      </c>
      <c r="X262" s="22">
        <f t="shared" si="4"/>
        <v>60</v>
      </c>
      <c r="Y262" s="35">
        <f>IF(S262="","",(X262-統計!$B$106)*10/SQRT(統計!$B$107)+50)</f>
        <v>53.89992568724152</v>
      </c>
      <c r="Z262" s="35" t="str">
        <f>IF(X262="","",IF(((COUNTIF(視聴済作品!$X$2:$X$716,"&gt;="&amp;X262)+COUNTIF(視聴中作品!$X$29:$X$35,"&gt;="&amp;X262))/統計!$B$3)&lt;=0.05,"〇","-"))</f>
        <v>-</v>
      </c>
    </row>
    <row r="263" spans="1:26" ht="12" customHeight="1" x14ac:dyDescent="0.4">
      <c r="A263" s="9" t="s">
        <v>837</v>
      </c>
      <c r="B263" s="9" t="s">
        <v>231</v>
      </c>
      <c r="C263" s="9" t="s">
        <v>233</v>
      </c>
      <c r="D263" s="9" t="s">
        <v>85</v>
      </c>
      <c r="E263" s="10"/>
      <c r="F263" s="10"/>
      <c r="G263" s="10"/>
      <c r="H263" s="10"/>
      <c r="I263" s="10"/>
      <c r="J263" s="10"/>
      <c r="K263" s="10"/>
      <c r="L263" s="10"/>
      <c r="M263" s="20"/>
      <c r="N263" s="20"/>
      <c r="O263" s="28"/>
      <c r="P263" s="10"/>
      <c r="Q263" s="10" t="s">
        <v>6</v>
      </c>
      <c r="R263" s="10"/>
      <c r="S263" s="37">
        <v>6</v>
      </c>
      <c r="T263" s="37">
        <v>6</v>
      </c>
      <c r="U263" s="37">
        <v>6</v>
      </c>
      <c r="V263" s="37">
        <v>6</v>
      </c>
      <c r="W263" s="37">
        <v>6</v>
      </c>
      <c r="X263" s="22">
        <f t="shared" si="4"/>
        <v>60</v>
      </c>
      <c r="Y263" s="35">
        <f>IF(S263="","",(X263-統計!$B$106)*10/SQRT(統計!$B$107)+50)</f>
        <v>53.89992568724152</v>
      </c>
      <c r="Z263" s="35" t="str">
        <f>IF(X263="","",IF(((COUNTIF(視聴済作品!$X$2:$X$716,"&gt;="&amp;X263)+COUNTIF(視聴中作品!$X$29:$X$35,"&gt;="&amp;X263))/統計!$B$3)&lt;=0.05,"〇","-"))</f>
        <v>-</v>
      </c>
    </row>
    <row r="264" spans="1:26" ht="12" customHeight="1" x14ac:dyDescent="0.4">
      <c r="A264" s="9" t="s">
        <v>845</v>
      </c>
      <c r="B264" s="9" t="s">
        <v>147</v>
      </c>
      <c r="C264" s="9" t="s">
        <v>239</v>
      </c>
      <c r="D264" s="9" t="s">
        <v>40</v>
      </c>
      <c r="E264" s="10"/>
      <c r="F264" s="10"/>
      <c r="G264" s="10"/>
      <c r="H264" s="10"/>
      <c r="I264" s="10"/>
      <c r="J264" s="10"/>
      <c r="K264" s="10"/>
      <c r="L264" s="10"/>
      <c r="M264" s="20"/>
      <c r="N264" s="20"/>
      <c r="O264" s="28"/>
      <c r="P264" s="10"/>
      <c r="Q264" s="10" t="s">
        <v>95</v>
      </c>
      <c r="R264" s="10"/>
      <c r="S264" s="37">
        <v>6</v>
      </c>
      <c r="T264" s="37">
        <v>6</v>
      </c>
      <c r="U264" s="37">
        <v>6</v>
      </c>
      <c r="V264" s="37">
        <v>6</v>
      </c>
      <c r="W264" s="37">
        <v>6</v>
      </c>
      <c r="X264" s="22">
        <f t="shared" si="4"/>
        <v>60</v>
      </c>
      <c r="Y264" s="35">
        <f>IF(S264="","",(X264-統計!$B$106)*10/SQRT(統計!$B$107)+50)</f>
        <v>53.89992568724152</v>
      </c>
      <c r="Z264" s="35" t="str">
        <f>IF(X264="","",IF(((COUNTIF(視聴済作品!$X$2:$X$716,"&gt;="&amp;X264)+COUNTIF(視聴中作品!$X$29:$X$35,"&gt;="&amp;X264))/統計!$B$3)&lt;=0.05,"〇","-"))</f>
        <v>-</v>
      </c>
    </row>
    <row r="265" spans="1:26" ht="12" customHeight="1" x14ac:dyDescent="0.4">
      <c r="A265" s="9" t="s">
        <v>845</v>
      </c>
      <c r="B265" s="9" t="s">
        <v>147</v>
      </c>
      <c r="C265" s="9" t="s">
        <v>241</v>
      </c>
      <c r="D265" s="9" t="s">
        <v>112</v>
      </c>
      <c r="E265" s="10"/>
      <c r="F265" s="10"/>
      <c r="G265" s="10"/>
      <c r="H265" s="10"/>
      <c r="I265" s="10"/>
      <c r="J265" s="10"/>
      <c r="K265" s="10"/>
      <c r="L265" s="10"/>
      <c r="M265" s="20"/>
      <c r="N265" s="20"/>
      <c r="O265" s="28"/>
      <c r="P265" s="10"/>
      <c r="Q265" s="10" t="s">
        <v>6</v>
      </c>
      <c r="R265" s="10"/>
      <c r="S265" s="37">
        <v>6</v>
      </c>
      <c r="T265" s="37">
        <v>6</v>
      </c>
      <c r="U265" s="37">
        <v>6</v>
      </c>
      <c r="V265" s="37">
        <v>6</v>
      </c>
      <c r="W265" s="37">
        <v>6</v>
      </c>
      <c r="X265" s="22">
        <f t="shared" si="4"/>
        <v>60</v>
      </c>
      <c r="Y265" s="35">
        <f>IF(S265="","",(X265-統計!$B$106)*10/SQRT(統計!$B$107)+50)</f>
        <v>53.89992568724152</v>
      </c>
      <c r="Z265" s="35" t="str">
        <f>IF(X265="","",IF(((COUNTIF(視聴済作品!$X$2:$X$716,"&gt;="&amp;X265)+COUNTIF(視聴中作品!$X$29:$X$35,"&gt;="&amp;X265))/統計!$B$3)&lt;=0.05,"〇","-"))</f>
        <v>-</v>
      </c>
    </row>
    <row r="266" spans="1:26" ht="12" customHeight="1" x14ac:dyDescent="0.4">
      <c r="A266" s="9" t="s">
        <v>845</v>
      </c>
      <c r="B266" s="9" t="s">
        <v>147</v>
      </c>
      <c r="C266" s="9" t="s">
        <v>240</v>
      </c>
      <c r="D266" s="9" t="s">
        <v>242</v>
      </c>
      <c r="E266" s="10"/>
      <c r="F266" s="10"/>
      <c r="G266" s="10"/>
      <c r="H266" s="10"/>
      <c r="I266" s="10"/>
      <c r="J266" s="10"/>
      <c r="K266" s="10"/>
      <c r="L266" s="10"/>
      <c r="M266" s="20"/>
      <c r="N266" s="20"/>
      <c r="O266" s="28"/>
      <c r="P266" s="10"/>
      <c r="Q266" s="10" t="s">
        <v>6</v>
      </c>
      <c r="R266" s="10"/>
      <c r="S266" s="37">
        <v>6</v>
      </c>
      <c r="T266" s="37">
        <v>6</v>
      </c>
      <c r="U266" s="37">
        <v>6</v>
      </c>
      <c r="V266" s="37">
        <v>6</v>
      </c>
      <c r="W266" s="37">
        <v>6</v>
      </c>
      <c r="X266" s="22">
        <f t="shared" si="4"/>
        <v>60</v>
      </c>
      <c r="Y266" s="35">
        <f>IF(S266="","",(X266-統計!$B$106)*10/SQRT(統計!$B$107)+50)</f>
        <v>53.89992568724152</v>
      </c>
      <c r="Z266" s="35" t="str">
        <f>IF(X266="","",IF(((COUNTIF(視聴済作品!$X$2:$X$716,"&gt;="&amp;X266)+COUNTIF(視聴中作品!$X$29:$X$35,"&gt;="&amp;X266))/統計!$B$3)&lt;=0.05,"〇","-"))</f>
        <v>-</v>
      </c>
    </row>
    <row r="267" spans="1:26" ht="12" customHeight="1" x14ac:dyDescent="0.4">
      <c r="A267" s="9" t="s">
        <v>854</v>
      </c>
      <c r="B267" s="9" t="s">
        <v>194</v>
      </c>
      <c r="C267" s="9" t="s">
        <v>194</v>
      </c>
      <c r="D267" s="9" t="s">
        <v>1</v>
      </c>
      <c r="E267" s="10"/>
      <c r="F267" s="10"/>
      <c r="G267" s="10"/>
      <c r="H267" s="10"/>
      <c r="I267" s="10"/>
      <c r="J267" s="10"/>
      <c r="K267" s="10"/>
      <c r="L267" s="10"/>
      <c r="M267" s="20"/>
      <c r="N267" s="20"/>
      <c r="O267" s="28"/>
      <c r="P267" s="10"/>
      <c r="Q267" s="10" t="s">
        <v>95</v>
      </c>
      <c r="R267" s="10"/>
      <c r="S267" s="37">
        <v>6</v>
      </c>
      <c r="T267" s="37">
        <v>6</v>
      </c>
      <c r="U267" s="37">
        <v>5</v>
      </c>
      <c r="V267" s="37">
        <v>7</v>
      </c>
      <c r="W267" s="37">
        <v>6</v>
      </c>
      <c r="X267" s="22">
        <f t="shared" si="4"/>
        <v>60</v>
      </c>
      <c r="Y267" s="35">
        <f>IF(S267="","",(X267-統計!$B$106)*10/SQRT(統計!$B$107)+50)</f>
        <v>53.89992568724152</v>
      </c>
      <c r="Z267" s="35" t="str">
        <f>IF(X267="","",IF(((COUNTIF(視聴済作品!$X$2:$X$716,"&gt;="&amp;X267)+COUNTIF(視聴中作品!$X$29:$X$35,"&gt;="&amp;X267))/統計!$B$3)&lt;=0.05,"〇","-"))</f>
        <v>-</v>
      </c>
    </row>
    <row r="268" spans="1:26" ht="12" customHeight="1" x14ac:dyDescent="0.4">
      <c r="A268" s="9" t="s">
        <v>865</v>
      </c>
      <c r="B268" s="9" t="s">
        <v>157</v>
      </c>
      <c r="C268" s="9" t="s">
        <v>157</v>
      </c>
      <c r="D268" s="9" t="s">
        <v>15</v>
      </c>
      <c r="E268" s="10" t="s">
        <v>1478</v>
      </c>
      <c r="F268" s="10" t="s">
        <v>1479</v>
      </c>
      <c r="G268" s="10" t="s">
        <v>1482</v>
      </c>
      <c r="H268" s="10" t="s">
        <v>1850</v>
      </c>
      <c r="I268" s="10" t="s">
        <v>1483</v>
      </c>
      <c r="J268" s="10" t="s">
        <v>1485</v>
      </c>
      <c r="K268" s="10" t="s">
        <v>1487</v>
      </c>
      <c r="L268" s="10" t="s">
        <v>1850</v>
      </c>
      <c r="M268" s="20">
        <v>43476</v>
      </c>
      <c r="N268" s="20" t="s">
        <v>1490</v>
      </c>
      <c r="O268" s="42" t="s">
        <v>1489</v>
      </c>
      <c r="P268" s="10" t="s">
        <v>1850</v>
      </c>
      <c r="Q268" s="10" t="s">
        <v>95</v>
      </c>
      <c r="R268" s="10"/>
      <c r="S268" s="37">
        <v>7</v>
      </c>
      <c r="T268" s="37">
        <v>7</v>
      </c>
      <c r="U268" s="37">
        <v>6</v>
      </c>
      <c r="V268" s="37">
        <v>4</v>
      </c>
      <c r="W268" s="37">
        <v>6</v>
      </c>
      <c r="X268" s="22">
        <f t="shared" si="4"/>
        <v>60</v>
      </c>
      <c r="Y268" s="35">
        <f>IF(S268="","",(X268-統計!$B$106)*10/SQRT(統計!$B$107)+50)</f>
        <v>53.89992568724152</v>
      </c>
      <c r="Z268" s="35" t="str">
        <f>IF(X268="","",IF(((COUNTIF(視聴済作品!$X$2:$X$716,"&gt;="&amp;X268)+COUNTIF(視聴中作品!$X$29:$X$35,"&gt;="&amp;X268))/統計!$B$3)&lt;=0.05,"〇","-"))</f>
        <v>-</v>
      </c>
    </row>
    <row r="269" spans="1:26" ht="12" customHeight="1" x14ac:dyDescent="0.4">
      <c r="A269" s="9" t="s">
        <v>868</v>
      </c>
      <c r="B269" s="9" t="s">
        <v>162</v>
      </c>
      <c r="C269" s="9" t="s">
        <v>261</v>
      </c>
      <c r="D269" s="9" t="s">
        <v>262</v>
      </c>
      <c r="E269" s="10" t="s">
        <v>2827</v>
      </c>
      <c r="F269" s="10" t="s">
        <v>2828</v>
      </c>
      <c r="G269" s="10" t="s">
        <v>2829</v>
      </c>
      <c r="H269" s="10" t="s">
        <v>2830</v>
      </c>
      <c r="I269" s="10" t="s">
        <v>2831</v>
      </c>
      <c r="J269" s="10" t="s">
        <v>2832</v>
      </c>
      <c r="K269" s="10" t="s">
        <v>2833</v>
      </c>
      <c r="L269" s="10" t="s">
        <v>2834</v>
      </c>
      <c r="M269" s="19">
        <v>42383</v>
      </c>
      <c r="N269" s="20" t="s">
        <v>2836</v>
      </c>
      <c r="O269" s="42" t="s">
        <v>2835</v>
      </c>
      <c r="P269" s="10" t="s">
        <v>19</v>
      </c>
      <c r="Q269" s="10" t="s">
        <v>95</v>
      </c>
      <c r="R269" s="10"/>
      <c r="S269" s="37">
        <v>6</v>
      </c>
      <c r="T269" s="37">
        <v>8</v>
      </c>
      <c r="U269" s="37">
        <v>5</v>
      </c>
      <c r="V269" s="37">
        <v>6</v>
      </c>
      <c r="W269" s="37">
        <v>5</v>
      </c>
      <c r="X269" s="22">
        <f t="shared" si="4"/>
        <v>60</v>
      </c>
      <c r="Y269" s="35">
        <f>IF(S269="","",(X269-統計!$B$106)*10/SQRT(統計!$B$107)+50)</f>
        <v>53.89992568724152</v>
      </c>
      <c r="Z269" s="35" t="str">
        <f>IF(X269="","",IF(((COUNTIF(視聴済作品!$X$2:$X$716,"&gt;="&amp;X269)+COUNTIF(視聴中作品!$X$29:$X$35,"&gt;="&amp;X269))/統計!$B$3)&lt;=0.05,"〇","-"))</f>
        <v>-</v>
      </c>
    </row>
    <row r="270" spans="1:26" ht="12" customHeight="1" x14ac:dyDescent="0.4">
      <c r="A270" s="9" t="s">
        <v>869</v>
      </c>
      <c r="B270" s="9" t="s">
        <v>163</v>
      </c>
      <c r="C270" s="9" t="s">
        <v>163</v>
      </c>
      <c r="D270" s="9" t="s">
        <v>88</v>
      </c>
      <c r="E270" s="10"/>
      <c r="F270" s="10"/>
      <c r="G270" s="10"/>
      <c r="H270" s="10"/>
      <c r="I270" s="10"/>
      <c r="J270" s="10"/>
      <c r="K270" s="10"/>
      <c r="L270" s="10"/>
      <c r="M270" s="20"/>
      <c r="N270" s="20"/>
      <c r="O270" s="28"/>
      <c r="P270" s="10"/>
      <c r="Q270" s="10" t="s">
        <v>95</v>
      </c>
      <c r="R270" s="10"/>
      <c r="S270" s="37">
        <v>7</v>
      </c>
      <c r="T270" s="37">
        <v>5</v>
      </c>
      <c r="U270" s="37">
        <v>6</v>
      </c>
      <c r="V270" s="37">
        <v>7</v>
      </c>
      <c r="W270" s="37">
        <v>5</v>
      </c>
      <c r="X270" s="22">
        <f t="shared" si="4"/>
        <v>60</v>
      </c>
      <c r="Y270" s="35">
        <f>IF(S270="","",(X270-統計!$B$106)*10/SQRT(統計!$B$107)+50)</f>
        <v>53.89992568724152</v>
      </c>
      <c r="Z270" s="35" t="str">
        <f>IF(X270="","",IF(((COUNTIF(視聴済作品!$X$2:$X$716,"&gt;="&amp;X270)+COUNTIF(視聴中作品!$X$29:$X$35,"&gt;="&amp;X270))/統計!$B$3)&lt;=0.05,"〇","-"))</f>
        <v>-</v>
      </c>
    </row>
    <row r="271" spans="1:26" ht="12" customHeight="1" x14ac:dyDescent="0.4">
      <c r="A271" s="9" t="s">
        <v>889</v>
      </c>
      <c r="B271" s="9" t="s">
        <v>282</v>
      </c>
      <c r="C271" s="9" t="s">
        <v>282</v>
      </c>
      <c r="D271" s="9" t="s">
        <v>25</v>
      </c>
      <c r="E271" s="10"/>
      <c r="F271" s="10"/>
      <c r="G271" s="10"/>
      <c r="H271" s="10"/>
      <c r="I271" s="10"/>
      <c r="J271" s="10"/>
      <c r="K271" s="10"/>
      <c r="L271" s="10"/>
      <c r="M271" s="20"/>
      <c r="N271" s="20"/>
      <c r="O271" s="28"/>
      <c r="P271" s="10"/>
      <c r="Q271" s="10" t="s">
        <v>6</v>
      </c>
      <c r="R271" s="10"/>
      <c r="S271" s="37">
        <v>6</v>
      </c>
      <c r="T271" s="37">
        <v>6</v>
      </c>
      <c r="U271" s="37">
        <v>7</v>
      </c>
      <c r="V271" s="37">
        <v>5</v>
      </c>
      <c r="W271" s="37">
        <v>6</v>
      </c>
      <c r="X271" s="22">
        <f t="shared" si="4"/>
        <v>60</v>
      </c>
      <c r="Y271" s="35">
        <f>IF(S271="","",(X271-統計!$B$106)*10/SQRT(統計!$B$107)+50)</f>
        <v>53.89992568724152</v>
      </c>
      <c r="Z271" s="35" t="str">
        <f>IF(X271="","",IF(((COUNTIF(視聴済作品!$X$2:$X$716,"&gt;="&amp;X271)+COUNTIF(視聴中作品!$X$29:$X$35,"&gt;="&amp;X271))/統計!$B$3)&lt;=0.05,"〇","-"))</f>
        <v>-</v>
      </c>
    </row>
    <row r="272" spans="1:26" ht="12" customHeight="1" x14ac:dyDescent="0.4">
      <c r="A272" s="9" t="s">
        <v>938</v>
      </c>
      <c r="B272" s="9" t="s">
        <v>342</v>
      </c>
      <c r="C272" s="9" t="s">
        <v>342</v>
      </c>
      <c r="D272" s="9" t="s">
        <v>2</v>
      </c>
      <c r="E272" s="10"/>
      <c r="F272" s="10"/>
      <c r="G272" s="10"/>
      <c r="H272" s="10"/>
      <c r="I272" s="10"/>
      <c r="J272" s="10"/>
      <c r="K272" s="10"/>
      <c r="L272" s="10"/>
      <c r="M272" s="20"/>
      <c r="N272" s="20"/>
      <c r="O272" s="28"/>
      <c r="P272" s="10"/>
      <c r="Q272" s="10" t="s">
        <v>3</v>
      </c>
      <c r="R272" s="10"/>
      <c r="S272" s="37">
        <v>6</v>
      </c>
      <c r="T272" s="37">
        <v>6</v>
      </c>
      <c r="U272" s="37">
        <v>6</v>
      </c>
      <c r="V272" s="37">
        <v>7</v>
      </c>
      <c r="W272" s="37">
        <v>5</v>
      </c>
      <c r="X272" s="22">
        <f t="shared" si="4"/>
        <v>60</v>
      </c>
      <c r="Y272" s="35">
        <f>IF(S272="","",(X272-統計!$B$106)*10/SQRT(統計!$B$107)+50)</f>
        <v>53.89992568724152</v>
      </c>
      <c r="Z272" s="35" t="str">
        <f>IF(X272="","",IF(((COUNTIF(視聴済作品!$X$2:$X$716,"&gt;="&amp;X272)+COUNTIF(視聴中作品!$X$29:$X$35,"&gt;="&amp;X272))/統計!$B$3)&lt;=0.05,"〇","-"))</f>
        <v>-</v>
      </c>
    </row>
    <row r="273" spans="1:26" ht="12" customHeight="1" x14ac:dyDescent="0.4">
      <c r="A273" s="9" t="s">
        <v>1088</v>
      </c>
      <c r="B273" s="9" t="s">
        <v>402</v>
      </c>
      <c r="C273" s="9" t="s">
        <v>402</v>
      </c>
      <c r="D273" s="9" t="s">
        <v>2929</v>
      </c>
      <c r="E273" s="10"/>
      <c r="F273" s="10"/>
      <c r="G273" s="10"/>
      <c r="H273" s="10"/>
      <c r="I273" s="10"/>
      <c r="J273" s="10"/>
      <c r="K273" s="10"/>
      <c r="L273" s="10"/>
      <c r="M273" s="20"/>
      <c r="N273" s="20"/>
      <c r="O273" s="28"/>
      <c r="P273" s="10"/>
      <c r="Q273" s="10" t="s">
        <v>6</v>
      </c>
      <c r="R273" s="10"/>
      <c r="S273" s="37">
        <v>6</v>
      </c>
      <c r="T273" s="37">
        <v>6</v>
      </c>
      <c r="U273" s="37">
        <v>6</v>
      </c>
      <c r="V273" s="37">
        <v>6</v>
      </c>
      <c r="W273" s="37">
        <v>6</v>
      </c>
      <c r="X273" s="22">
        <f t="shared" si="4"/>
        <v>60</v>
      </c>
      <c r="Y273" s="35">
        <f>IF(S273="","",(X273-統計!$B$106)*10/SQRT(統計!$B$107)+50)</f>
        <v>53.89992568724152</v>
      </c>
      <c r="Z273" s="35" t="str">
        <f>IF(X273="","",IF(((COUNTIF(視聴済作品!$X$2:$X$716,"&gt;="&amp;X273)+COUNTIF(視聴中作品!$X$29:$X$35,"&gt;="&amp;X273))/統計!$B$3)&lt;=0.05,"〇","-"))</f>
        <v>-</v>
      </c>
    </row>
    <row r="274" spans="1:26" ht="12" customHeight="1" x14ac:dyDescent="0.4">
      <c r="A274" s="9" t="s">
        <v>1089</v>
      </c>
      <c r="B274" s="9" t="s">
        <v>431</v>
      </c>
      <c r="C274" s="9" t="s">
        <v>431</v>
      </c>
      <c r="D274" s="9" t="s">
        <v>1753</v>
      </c>
      <c r="E274" s="10"/>
      <c r="F274" s="10"/>
      <c r="G274" s="10"/>
      <c r="H274" s="10"/>
      <c r="I274" s="10"/>
      <c r="J274" s="10"/>
      <c r="K274" s="10"/>
      <c r="L274" s="10"/>
      <c r="M274" s="20"/>
      <c r="N274" s="20"/>
      <c r="O274" s="28"/>
      <c r="P274" s="10"/>
      <c r="Q274" s="10" t="s">
        <v>3</v>
      </c>
      <c r="R274" s="10"/>
      <c r="S274" s="37">
        <v>7</v>
      </c>
      <c r="T274" s="37">
        <v>7</v>
      </c>
      <c r="U274" s="37">
        <v>6</v>
      </c>
      <c r="V274" s="37">
        <v>4</v>
      </c>
      <c r="W274" s="37">
        <v>6</v>
      </c>
      <c r="X274" s="22">
        <f t="shared" si="4"/>
        <v>60</v>
      </c>
      <c r="Y274" s="35">
        <f>IF(S274="","",(X274-統計!$B$106)*10/SQRT(統計!$B$107)+50)</f>
        <v>53.89992568724152</v>
      </c>
      <c r="Z274" s="35" t="str">
        <f>IF(X274="","",IF(((COUNTIF(視聴済作品!$X$2:$X$716,"&gt;="&amp;X274)+COUNTIF(視聴中作品!$X$29:$X$35,"&gt;="&amp;X274))/統計!$B$3)&lt;=0.05,"〇","-"))</f>
        <v>-</v>
      </c>
    </row>
    <row r="275" spans="1:26" ht="12" customHeight="1" x14ac:dyDescent="0.4">
      <c r="A275" s="9" t="s">
        <v>1098</v>
      </c>
      <c r="B275" s="9" t="s">
        <v>467</v>
      </c>
      <c r="C275" s="9" t="s">
        <v>473</v>
      </c>
      <c r="D275" s="9" t="s">
        <v>468</v>
      </c>
      <c r="E275" s="10"/>
      <c r="F275" s="10"/>
      <c r="G275" s="10"/>
      <c r="H275" s="10"/>
      <c r="I275" s="10"/>
      <c r="J275" s="10"/>
      <c r="K275" s="10"/>
      <c r="L275" s="10"/>
      <c r="M275" s="20"/>
      <c r="N275" s="20"/>
      <c r="O275" s="28"/>
      <c r="P275" s="10"/>
      <c r="Q275" s="10" t="s">
        <v>94</v>
      </c>
      <c r="R275" s="10"/>
      <c r="S275" s="37">
        <v>7</v>
      </c>
      <c r="T275" s="37">
        <v>6</v>
      </c>
      <c r="U275" s="37">
        <v>7</v>
      </c>
      <c r="V275" s="37">
        <v>4</v>
      </c>
      <c r="W275" s="37">
        <v>6</v>
      </c>
      <c r="X275" s="22">
        <f t="shared" si="4"/>
        <v>60</v>
      </c>
      <c r="Y275" s="35">
        <f>IF(S275="","",(X275-統計!$B$106)*10/SQRT(統計!$B$107)+50)</f>
        <v>53.89992568724152</v>
      </c>
      <c r="Z275" s="35" t="str">
        <f>IF(X275="","",IF(((COUNTIF(視聴済作品!$X$2:$X$716,"&gt;="&amp;X275)+COUNTIF(視聴中作品!$X$29:$X$35,"&gt;="&amp;X275))/統計!$B$3)&lt;=0.05,"〇","-"))</f>
        <v>-</v>
      </c>
    </row>
    <row r="276" spans="1:26" ht="12" customHeight="1" x14ac:dyDescent="0.4">
      <c r="A276" s="9" t="s">
        <v>1105</v>
      </c>
      <c r="B276" s="9" t="s">
        <v>474</v>
      </c>
      <c r="C276" s="9" t="s">
        <v>555</v>
      </c>
      <c r="D276" s="9" t="s">
        <v>88</v>
      </c>
      <c r="E276" s="10"/>
      <c r="F276" s="10"/>
      <c r="G276" s="10"/>
      <c r="H276" s="10"/>
      <c r="I276" s="10"/>
      <c r="J276" s="10"/>
      <c r="K276" s="10"/>
      <c r="L276" s="10"/>
      <c r="M276" s="20"/>
      <c r="N276" s="20"/>
      <c r="O276" s="28"/>
      <c r="P276" s="10"/>
      <c r="Q276" s="10" t="s">
        <v>6</v>
      </c>
      <c r="R276" s="10"/>
      <c r="S276" s="37">
        <v>6</v>
      </c>
      <c r="T276" s="37">
        <v>8</v>
      </c>
      <c r="U276" s="37">
        <v>6</v>
      </c>
      <c r="V276" s="37">
        <v>4</v>
      </c>
      <c r="W276" s="37">
        <v>6</v>
      </c>
      <c r="X276" s="22">
        <f t="shared" si="4"/>
        <v>60</v>
      </c>
      <c r="Y276" s="35">
        <f>IF(S276="","",(X276-統計!$B$106)*10/SQRT(統計!$B$107)+50)</f>
        <v>53.89992568724152</v>
      </c>
      <c r="Z276" s="35" t="str">
        <f>IF(X276="","",IF(((COUNTIF(視聴済作品!$X$2:$X$716,"&gt;="&amp;X276)+COUNTIF(視聴中作品!$X$29:$X$35,"&gt;="&amp;X276))/統計!$B$3)&lt;=0.05,"〇","-"))</f>
        <v>-</v>
      </c>
    </row>
    <row r="277" spans="1:26" ht="12" customHeight="1" x14ac:dyDescent="0.4">
      <c r="A277" s="9" t="s">
        <v>1135</v>
      </c>
      <c r="B277" s="9" t="s">
        <v>541</v>
      </c>
      <c r="C277" s="9" t="s">
        <v>541</v>
      </c>
      <c r="D277" s="9" t="s">
        <v>40</v>
      </c>
      <c r="E277" s="10" t="s">
        <v>1419</v>
      </c>
      <c r="F277" s="10" t="s">
        <v>1420</v>
      </c>
      <c r="G277" s="10" t="s">
        <v>1421</v>
      </c>
      <c r="H277" s="10" t="s">
        <v>1850</v>
      </c>
      <c r="I277" s="10" t="s">
        <v>1422</v>
      </c>
      <c r="J277" s="10" t="s">
        <v>1425</v>
      </c>
      <c r="K277" s="10" t="s">
        <v>1423</v>
      </c>
      <c r="L277" s="10" t="s">
        <v>1850</v>
      </c>
      <c r="M277" s="20">
        <v>38448</v>
      </c>
      <c r="N277" s="20" t="s">
        <v>1850</v>
      </c>
      <c r="O277" s="42" t="s">
        <v>1424</v>
      </c>
      <c r="P277" s="10" t="s">
        <v>1850</v>
      </c>
      <c r="Q277" s="10" t="s">
        <v>94</v>
      </c>
      <c r="R277" s="10"/>
      <c r="S277" s="37">
        <v>5</v>
      </c>
      <c r="T277" s="37">
        <v>6</v>
      </c>
      <c r="U277" s="37">
        <v>5</v>
      </c>
      <c r="V277" s="37">
        <v>8</v>
      </c>
      <c r="W277" s="37">
        <v>6</v>
      </c>
      <c r="X277" s="22">
        <f t="shared" si="4"/>
        <v>60</v>
      </c>
      <c r="Y277" s="35">
        <f>IF(S277="","",(X277-統計!$B$106)*10/SQRT(統計!$B$107)+50)</f>
        <v>53.89992568724152</v>
      </c>
      <c r="Z277" s="35" t="str">
        <f>IF(X277="","",IF(((COUNTIF(視聴済作品!$X$2:$X$716,"&gt;="&amp;X277)+COUNTIF(視聴中作品!$X$29:$X$35,"&gt;="&amp;X277))/統計!$B$3)&lt;=0.05,"〇","-"))</f>
        <v>-</v>
      </c>
    </row>
    <row r="278" spans="1:26" ht="12" customHeight="1" x14ac:dyDescent="0.4">
      <c r="A278" s="9" t="s">
        <v>1140</v>
      </c>
      <c r="B278" s="9" t="s">
        <v>543</v>
      </c>
      <c r="C278" s="9" t="s">
        <v>592</v>
      </c>
      <c r="D278" s="9" t="s">
        <v>88</v>
      </c>
      <c r="E278" s="10"/>
      <c r="F278" s="10"/>
      <c r="G278" s="10"/>
      <c r="H278" s="10"/>
      <c r="I278" s="10"/>
      <c r="J278" s="10"/>
      <c r="K278" s="10"/>
      <c r="L278" s="10"/>
      <c r="M278" s="20"/>
      <c r="N278" s="20"/>
      <c r="O278" s="28"/>
      <c r="P278" s="10"/>
      <c r="Q278" s="10" t="s">
        <v>3</v>
      </c>
      <c r="R278" s="10"/>
      <c r="S278" s="37">
        <v>7</v>
      </c>
      <c r="T278" s="37">
        <v>5</v>
      </c>
      <c r="U278" s="37">
        <v>6</v>
      </c>
      <c r="V278" s="37">
        <v>6</v>
      </c>
      <c r="W278" s="37">
        <v>6</v>
      </c>
      <c r="X278" s="22">
        <f t="shared" si="4"/>
        <v>60</v>
      </c>
      <c r="Y278" s="35">
        <f>IF(S278="","",(X278-統計!$B$106)*10/SQRT(統計!$B$107)+50)</f>
        <v>53.89992568724152</v>
      </c>
      <c r="Z278" s="35" t="str">
        <f>IF(X278="","",IF(((COUNTIF(視聴済作品!$X$2:$X$716,"&gt;="&amp;X278)+COUNTIF(視聴中作品!$X$29:$X$35,"&gt;="&amp;X278))/統計!$B$3)&lt;=0.05,"〇","-"))</f>
        <v>-</v>
      </c>
    </row>
    <row r="279" spans="1:26" ht="12" customHeight="1" x14ac:dyDescent="0.4">
      <c r="A279" s="9" t="s">
        <v>1140</v>
      </c>
      <c r="B279" s="9" t="s">
        <v>543</v>
      </c>
      <c r="C279" s="9" t="s">
        <v>593</v>
      </c>
      <c r="D279" s="9" t="s">
        <v>88</v>
      </c>
      <c r="E279" s="10"/>
      <c r="F279" s="10"/>
      <c r="G279" s="10"/>
      <c r="H279" s="10"/>
      <c r="I279" s="10"/>
      <c r="J279" s="10"/>
      <c r="K279" s="10"/>
      <c r="L279" s="10"/>
      <c r="M279" s="20"/>
      <c r="N279" s="20"/>
      <c r="O279" s="28"/>
      <c r="P279" s="10"/>
      <c r="Q279" s="10" t="s">
        <v>3</v>
      </c>
      <c r="R279" s="10"/>
      <c r="S279" s="37">
        <v>7</v>
      </c>
      <c r="T279" s="37">
        <v>5</v>
      </c>
      <c r="U279" s="37">
        <v>6</v>
      </c>
      <c r="V279" s="37">
        <v>6</v>
      </c>
      <c r="W279" s="37">
        <v>6</v>
      </c>
      <c r="X279" s="22">
        <f t="shared" si="4"/>
        <v>60</v>
      </c>
      <c r="Y279" s="35">
        <f>IF(S279="","",(X279-統計!$B$106)*10/SQRT(統計!$B$107)+50)</f>
        <v>53.89992568724152</v>
      </c>
      <c r="Z279" s="35" t="str">
        <f>IF(X279="","",IF(((COUNTIF(視聴済作品!$X$2:$X$716,"&gt;="&amp;X279)+COUNTIF(視聴中作品!$X$29:$X$35,"&gt;="&amp;X279))/統計!$B$3)&lt;=0.05,"〇","-"))</f>
        <v>-</v>
      </c>
    </row>
    <row r="280" spans="1:26" ht="12" customHeight="1" x14ac:dyDescent="0.4">
      <c r="A280" s="9" t="s">
        <v>1140</v>
      </c>
      <c r="B280" s="9" t="s">
        <v>543</v>
      </c>
      <c r="C280" s="9" t="s">
        <v>543</v>
      </c>
      <c r="D280" s="9" t="s">
        <v>571</v>
      </c>
      <c r="E280" s="10"/>
      <c r="F280" s="10"/>
      <c r="G280" s="10"/>
      <c r="H280" s="10"/>
      <c r="I280" s="10"/>
      <c r="J280" s="10"/>
      <c r="K280" s="10"/>
      <c r="L280" s="10"/>
      <c r="M280" s="20"/>
      <c r="N280" s="20"/>
      <c r="O280" s="28"/>
      <c r="P280" s="10"/>
      <c r="Q280" s="10" t="s">
        <v>94</v>
      </c>
      <c r="R280" s="10"/>
      <c r="S280" s="37">
        <v>7</v>
      </c>
      <c r="T280" s="37">
        <v>5</v>
      </c>
      <c r="U280" s="37">
        <v>6</v>
      </c>
      <c r="V280" s="37">
        <v>6</v>
      </c>
      <c r="W280" s="37">
        <v>6</v>
      </c>
      <c r="X280" s="22">
        <f t="shared" si="4"/>
        <v>60</v>
      </c>
      <c r="Y280" s="35">
        <f>IF(S280="","",(X280-統計!$B$106)*10/SQRT(統計!$B$107)+50)</f>
        <v>53.89992568724152</v>
      </c>
      <c r="Z280" s="35" t="str">
        <f>IF(X280="","",IF(((COUNTIF(視聴済作品!$X$2:$X$716,"&gt;="&amp;X280)+COUNTIF(視聴中作品!$X$29:$X$35,"&gt;="&amp;X280))/統計!$B$3)&lt;=0.05,"〇","-"))</f>
        <v>-</v>
      </c>
    </row>
    <row r="281" spans="1:26" ht="12" customHeight="1" x14ac:dyDescent="0.4">
      <c r="A281" s="9" t="s">
        <v>1154</v>
      </c>
      <c r="B281" s="9" t="s">
        <v>510</v>
      </c>
      <c r="C281" s="9" t="s">
        <v>552</v>
      </c>
      <c r="D281" s="9" t="s">
        <v>1</v>
      </c>
      <c r="E281" s="10"/>
      <c r="F281" s="10"/>
      <c r="G281" s="10"/>
      <c r="H281" s="10"/>
      <c r="I281" s="10"/>
      <c r="J281" s="10"/>
      <c r="K281" s="10"/>
      <c r="L281" s="10"/>
      <c r="M281" s="20"/>
      <c r="N281" s="20"/>
      <c r="O281" s="28"/>
      <c r="P281" s="10"/>
      <c r="Q281" s="10" t="s">
        <v>94</v>
      </c>
      <c r="R281" s="10"/>
      <c r="S281" s="37">
        <v>6</v>
      </c>
      <c r="T281" s="37">
        <v>8</v>
      </c>
      <c r="U281" s="37">
        <v>6</v>
      </c>
      <c r="V281" s="37">
        <v>5</v>
      </c>
      <c r="W281" s="37">
        <v>5</v>
      </c>
      <c r="X281" s="22">
        <f t="shared" si="4"/>
        <v>60</v>
      </c>
      <c r="Y281" s="35">
        <f>IF(S281="","",(X281-統計!$B$106)*10/SQRT(統計!$B$107)+50)</f>
        <v>53.89992568724152</v>
      </c>
      <c r="Z281" s="35" t="str">
        <f>IF(X281="","",IF(((COUNTIF(視聴済作品!$X$2:$X$716,"&gt;="&amp;X281)+COUNTIF(視聴中作品!$X$29:$X$35,"&gt;="&amp;X281))/統計!$B$3)&lt;=0.05,"〇","-"))</f>
        <v>-</v>
      </c>
    </row>
    <row r="282" spans="1:26" ht="12" customHeight="1" x14ac:dyDescent="0.4">
      <c r="A282" s="9" t="s">
        <v>1154</v>
      </c>
      <c r="B282" s="9" t="s">
        <v>510</v>
      </c>
      <c r="C282" s="9" t="s">
        <v>607</v>
      </c>
      <c r="D282" s="9" t="s">
        <v>48</v>
      </c>
      <c r="E282" s="10"/>
      <c r="F282" s="10"/>
      <c r="G282" s="10"/>
      <c r="H282" s="10"/>
      <c r="I282" s="10"/>
      <c r="J282" s="10"/>
      <c r="K282" s="10"/>
      <c r="L282" s="10"/>
      <c r="M282" s="20"/>
      <c r="N282" s="20"/>
      <c r="O282" s="28"/>
      <c r="P282" s="10"/>
      <c r="Q282" s="10" t="s">
        <v>3</v>
      </c>
      <c r="R282" s="10"/>
      <c r="S282" s="37">
        <v>6</v>
      </c>
      <c r="T282" s="37">
        <v>8</v>
      </c>
      <c r="U282" s="37">
        <v>6</v>
      </c>
      <c r="V282" s="37">
        <v>5</v>
      </c>
      <c r="W282" s="37">
        <v>5</v>
      </c>
      <c r="X282" s="22">
        <f t="shared" si="4"/>
        <v>60</v>
      </c>
      <c r="Y282" s="35">
        <f>IF(S282="","",(X282-統計!$B$106)*10/SQRT(統計!$B$107)+50)</f>
        <v>53.89992568724152</v>
      </c>
      <c r="Z282" s="35" t="str">
        <f>IF(X282="","",IF(((COUNTIF(視聴済作品!$X$2:$X$716,"&gt;="&amp;X282)+COUNTIF(視聴中作品!$X$29:$X$35,"&gt;="&amp;X282))/統計!$B$3)&lt;=0.05,"〇","-"))</f>
        <v>-</v>
      </c>
    </row>
    <row r="283" spans="1:26" ht="12" customHeight="1" x14ac:dyDescent="0.4">
      <c r="A283" s="9" t="s">
        <v>1161</v>
      </c>
      <c r="B283" s="9" t="s">
        <v>553</v>
      </c>
      <c r="C283" s="9" t="s">
        <v>608</v>
      </c>
      <c r="D283" s="9" t="s">
        <v>113</v>
      </c>
      <c r="E283" s="10"/>
      <c r="F283" s="10"/>
      <c r="G283" s="10"/>
      <c r="H283" s="10"/>
      <c r="I283" s="10"/>
      <c r="J283" s="10"/>
      <c r="K283" s="10"/>
      <c r="L283" s="10"/>
      <c r="M283" s="20"/>
      <c r="N283" s="20"/>
      <c r="O283" s="28"/>
      <c r="P283" s="10"/>
      <c r="Q283" s="10" t="s">
        <v>95</v>
      </c>
      <c r="R283" s="10"/>
      <c r="S283" s="37">
        <v>7</v>
      </c>
      <c r="T283" s="37">
        <v>6</v>
      </c>
      <c r="U283" s="37">
        <v>5</v>
      </c>
      <c r="V283" s="37">
        <v>5</v>
      </c>
      <c r="W283" s="37">
        <v>7</v>
      </c>
      <c r="X283" s="22">
        <f t="shared" si="4"/>
        <v>60</v>
      </c>
      <c r="Y283" s="35">
        <f>IF(S283="","",(X283-統計!$B$106)*10/SQRT(統計!$B$107)+50)</f>
        <v>53.89992568724152</v>
      </c>
      <c r="Z283" s="35" t="str">
        <f>IF(X283="","",IF(((COUNTIF(視聴済作品!$X$2:$X$716,"&gt;="&amp;X283)+COUNTIF(視聴中作品!$X$29:$X$35,"&gt;="&amp;X283))/統計!$B$3)&lt;=0.05,"〇","-"))</f>
        <v>-</v>
      </c>
    </row>
    <row r="284" spans="1:26" ht="12" customHeight="1" x14ac:dyDescent="0.4">
      <c r="A284" s="9" t="s">
        <v>1165</v>
      </c>
      <c r="B284" s="9" t="s">
        <v>610</v>
      </c>
      <c r="C284" s="9" t="s">
        <v>674</v>
      </c>
      <c r="D284" s="9" t="s">
        <v>48</v>
      </c>
      <c r="E284" s="10"/>
      <c r="F284" s="10"/>
      <c r="G284" s="10"/>
      <c r="H284" s="10"/>
      <c r="I284" s="10"/>
      <c r="J284" s="10"/>
      <c r="K284" s="10"/>
      <c r="L284" s="10"/>
      <c r="M284" s="20"/>
      <c r="N284" s="20"/>
      <c r="O284" s="28"/>
      <c r="P284" s="10"/>
      <c r="Q284" s="10" t="s">
        <v>95</v>
      </c>
      <c r="R284" s="10"/>
      <c r="S284" s="37">
        <v>6</v>
      </c>
      <c r="T284" s="37">
        <v>6</v>
      </c>
      <c r="U284" s="37">
        <v>6</v>
      </c>
      <c r="V284" s="37">
        <v>6</v>
      </c>
      <c r="W284" s="37">
        <v>6</v>
      </c>
      <c r="X284" s="22">
        <f t="shared" si="4"/>
        <v>60</v>
      </c>
      <c r="Y284" s="35">
        <f>IF(S284="","",(X284-統計!$B$106)*10/SQRT(統計!$B$107)+50)</f>
        <v>53.89992568724152</v>
      </c>
      <c r="Z284" s="35" t="str">
        <f>IF(X284="","",IF(((COUNTIF(視聴済作品!$X$2:$X$716,"&gt;="&amp;X284)+COUNTIF(視聴中作品!$X$29:$X$35,"&gt;="&amp;X284))/統計!$B$3)&lt;=0.05,"〇","-"))</f>
        <v>-</v>
      </c>
    </row>
    <row r="285" spans="1:26" ht="12" customHeight="1" x14ac:dyDescent="0.4">
      <c r="A285" s="9" t="s">
        <v>1604</v>
      </c>
      <c r="B285" s="9" t="s">
        <v>1603</v>
      </c>
      <c r="C285" s="9" t="s">
        <v>1603</v>
      </c>
      <c r="D285" s="9" t="s">
        <v>1</v>
      </c>
      <c r="E285" s="10" t="s">
        <v>1605</v>
      </c>
      <c r="F285" s="10" t="s">
        <v>1606</v>
      </c>
      <c r="G285" s="10" t="s">
        <v>1227</v>
      </c>
      <c r="H285" s="10" t="s">
        <v>1227</v>
      </c>
      <c r="I285" s="10" t="s">
        <v>1607</v>
      </c>
      <c r="J285" s="10" t="s">
        <v>1383</v>
      </c>
      <c r="K285" s="10" t="s">
        <v>1608</v>
      </c>
      <c r="L285" s="10" t="s">
        <v>1847</v>
      </c>
      <c r="M285" s="20">
        <v>44748</v>
      </c>
      <c r="N285" s="20" t="s">
        <v>1609</v>
      </c>
      <c r="O285" s="42" t="s">
        <v>1614</v>
      </c>
      <c r="P285" s="10" t="s">
        <v>2101</v>
      </c>
      <c r="Q285" s="10" t="s">
        <v>3</v>
      </c>
      <c r="R285" s="10"/>
      <c r="S285" s="37">
        <v>6</v>
      </c>
      <c r="T285" s="37">
        <v>6</v>
      </c>
      <c r="U285" s="37">
        <v>6</v>
      </c>
      <c r="V285" s="37">
        <v>6</v>
      </c>
      <c r="W285" s="37">
        <v>6</v>
      </c>
      <c r="X285" s="22">
        <f t="shared" si="4"/>
        <v>60</v>
      </c>
      <c r="Y285" s="35">
        <f>IF(S285="","",(X285-統計!$B$106)*10/SQRT(統計!$B$107)+50)</f>
        <v>53.89992568724152</v>
      </c>
      <c r="Z285" s="35" t="str">
        <f>IF(X285="","",IF(((COUNTIF(視聴済作品!$X$2:$X$716,"&gt;="&amp;X285)+COUNTIF(視聴中作品!$X$29:$X$35,"&gt;="&amp;X285))/統計!$B$3)&lt;=0.05,"〇","-"))</f>
        <v>-</v>
      </c>
    </row>
    <row r="286" spans="1:26" ht="12" customHeight="1" x14ac:dyDescent="0.4">
      <c r="A286" s="9" t="s">
        <v>2606</v>
      </c>
      <c r="B286" s="9" t="s">
        <v>2605</v>
      </c>
      <c r="C286" s="9" t="s">
        <v>2605</v>
      </c>
      <c r="D286" s="9" t="s">
        <v>1</v>
      </c>
      <c r="E286" s="10" t="s">
        <v>2607</v>
      </c>
      <c r="F286" s="10" t="s">
        <v>2608</v>
      </c>
      <c r="G286" s="10" t="s">
        <v>2609</v>
      </c>
      <c r="H286" s="10" t="s">
        <v>2609</v>
      </c>
      <c r="I286" s="10" t="s">
        <v>2610</v>
      </c>
      <c r="J286" s="10" t="s">
        <v>1523</v>
      </c>
      <c r="K286" s="10" t="s">
        <v>2611</v>
      </c>
      <c r="L286" s="10" t="s">
        <v>19</v>
      </c>
      <c r="M286" s="20">
        <v>44846</v>
      </c>
      <c r="N286" s="20" t="s">
        <v>2613</v>
      </c>
      <c r="O286" s="39" t="s">
        <v>2612</v>
      </c>
      <c r="P286" s="10" t="s">
        <v>19</v>
      </c>
      <c r="Q286" s="10" t="s">
        <v>3246</v>
      </c>
      <c r="R286" s="10" t="s">
        <v>3223</v>
      </c>
      <c r="S286" s="37">
        <v>5</v>
      </c>
      <c r="T286" s="37">
        <v>7</v>
      </c>
      <c r="U286" s="37">
        <v>5</v>
      </c>
      <c r="V286" s="37">
        <v>7</v>
      </c>
      <c r="W286" s="37">
        <v>6</v>
      </c>
      <c r="X286" s="22">
        <f t="shared" si="4"/>
        <v>60</v>
      </c>
      <c r="Y286" s="35">
        <f>IF(S286="","",(X286-統計!$B$106)*10/SQRT(統計!$B$107)+50)</f>
        <v>53.89992568724152</v>
      </c>
      <c r="Z286" s="35"/>
    </row>
    <row r="287" spans="1:26" ht="12" customHeight="1" x14ac:dyDescent="0.4">
      <c r="A287" s="9" t="s">
        <v>758</v>
      </c>
      <c r="B287" s="9" t="s">
        <v>89</v>
      </c>
      <c r="C287" s="9" t="s">
        <v>89</v>
      </c>
      <c r="D287" s="9" t="s">
        <v>92</v>
      </c>
      <c r="E287" s="10"/>
      <c r="F287" s="10"/>
      <c r="G287" s="10"/>
      <c r="H287" s="10"/>
      <c r="I287" s="10"/>
      <c r="J287" s="10"/>
      <c r="K287" s="10"/>
      <c r="L287" s="10"/>
      <c r="M287" s="20"/>
      <c r="N287" s="20"/>
      <c r="O287" s="28"/>
      <c r="P287" s="10"/>
      <c r="Q287" s="10" t="s">
        <v>6</v>
      </c>
      <c r="R287" s="10"/>
      <c r="S287" s="37">
        <v>7</v>
      </c>
      <c r="T287" s="37">
        <v>6</v>
      </c>
      <c r="U287" s="37">
        <v>6</v>
      </c>
      <c r="V287" s="37">
        <v>4</v>
      </c>
      <c r="W287" s="37">
        <v>6</v>
      </c>
      <c r="X287" s="22">
        <f t="shared" si="4"/>
        <v>58</v>
      </c>
      <c r="Y287" s="35">
        <f>IF(S287="","",(X287-統計!$B$106)*10/SQRT(統計!$B$107)+50)</f>
        <v>52.676952475214563</v>
      </c>
      <c r="Z287" s="35" t="str">
        <f>IF(X287="","",IF(((COUNTIF(視聴済作品!$X$2:$X$716,"&gt;="&amp;X287)+COUNTIF(視聴中作品!$X$29:$X$35,"&gt;="&amp;X287))/統計!$B$3)&lt;=0.05,"〇","-"))</f>
        <v>-</v>
      </c>
    </row>
    <row r="288" spans="1:26" ht="12" customHeight="1" x14ac:dyDescent="0.4">
      <c r="A288" s="9" t="s">
        <v>758</v>
      </c>
      <c r="B288" s="9" t="s">
        <v>21</v>
      </c>
      <c r="C288" s="9" t="s">
        <v>90</v>
      </c>
      <c r="D288" s="9" t="s">
        <v>93</v>
      </c>
      <c r="E288" s="10"/>
      <c r="F288" s="10"/>
      <c r="G288" s="10"/>
      <c r="H288" s="10"/>
      <c r="I288" s="10"/>
      <c r="J288" s="10"/>
      <c r="K288" s="10"/>
      <c r="L288" s="10"/>
      <c r="M288" s="20"/>
      <c r="N288" s="20"/>
      <c r="O288" s="28"/>
      <c r="P288" s="10"/>
      <c r="Q288" s="10" t="s">
        <v>94</v>
      </c>
      <c r="R288" s="10"/>
      <c r="S288" s="37">
        <v>7</v>
      </c>
      <c r="T288" s="37">
        <v>6</v>
      </c>
      <c r="U288" s="37">
        <v>6</v>
      </c>
      <c r="V288" s="37">
        <v>4</v>
      </c>
      <c r="W288" s="37">
        <v>6</v>
      </c>
      <c r="X288" s="22">
        <f t="shared" si="4"/>
        <v>58</v>
      </c>
      <c r="Y288" s="35">
        <f>IF(S288="","",(X288-統計!$B$106)*10/SQRT(統計!$B$107)+50)</f>
        <v>52.676952475214563</v>
      </c>
      <c r="Z288" s="35" t="str">
        <f>IF(X288="","",IF(((COUNTIF(視聴済作品!$X$2:$X$716,"&gt;="&amp;X288)+COUNTIF(視聴中作品!$X$29:$X$35,"&gt;="&amp;X288))/統計!$B$3)&lt;=0.05,"〇","-"))</f>
        <v>-</v>
      </c>
    </row>
    <row r="289" spans="1:26" ht="12" customHeight="1" x14ac:dyDescent="0.4">
      <c r="A289" s="9" t="s">
        <v>793</v>
      </c>
      <c r="B289" s="9" t="s">
        <v>67</v>
      </c>
      <c r="C289" s="9" t="s">
        <v>67</v>
      </c>
      <c r="D289" s="9" t="s">
        <v>2</v>
      </c>
      <c r="E289" s="10"/>
      <c r="F289" s="10"/>
      <c r="G289" s="10"/>
      <c r="H289" s="10"/>
      <c r="I289" s="10"/>
      <c r="J289" s="10"/>
      <c r="K289" s="10"/>
      <c r="L289" s="10"/>
      <c r="M289" s="20"/>
      <c r="N289" s="20"/>
      <c r="O289" s="28"/>
      <c r="P289" s="10"/>
      <c r="Q289" s="10" t="s">
        <v>3</v>
      </c>
      <c r="R289" s="10"/>
      <c r="S289" s="37">
        <v>6</v>
      </c>
      <c r="T289" s="37">
        <v>6</v>
      </c>
      <c r="U289" s="37">
        <v>5</v>
      </c>
      <c r="V289" s="37">
        <v>6</v>
      </c>
      <c r="W289" s="37">
        <v>6</v>
      </c>
      <c r="X289" s="22">
        <f t="shared" si="4"/>
        <v>58</v>
      </c>
      <c r="Y289" s="35">
        <f>IF(S289="","",(X289-統計!$B$106)*10/SQRT(統計!$B$107)+50)</f>
        <v>52.676952475214563</v>
      </c>
      <c r="Z289" s="35" t="str">
        <f>IF(X289="","",IF(((COUNTIF(視聴済作品!$X$2:$X$716,"&gt;="&amp;X289)+COUNTIF(視聴中作品!$X$29:$X$35,"&gt;="&amp;X289))/統計!$B$3)&lt;=0.05,"〇","-"))</f>
        <v>-</v>
      </c>
    </row>
    <row r="290" spans="1:26" ht="12" customHeight="1" x14ac:dyDescent="0.4">
      <c r="A290" s="9" t="s">
        <v>809</v>
      </c>
      <c r="B290" s="9" t="s">
        <v>173</v>
      </c>
      <c r="C290" s="9" t="s">
        <v>173</v>
      </c>
      <c r="D290" s="9" t="s">
        <v>40</v>
      </c>
      <c r="E290" s="10" t="s">
        <v>1413</v>
      </c>
      <c r="F290" s="10"/>
      <c r="G290" s="10" t="s">
        <v>1414</v>
      </c>
      <c r="H290" s="10" t="s">
        <v>1415</v>
      </c>
      <c r="I290" s="10" t="s">
        <v>1416</v>
      </c>
      <c r="J290" s="10" t="s">
        <v>1417</v>
      </c>
      <c r="K290" s="10" t="s">
        <v>1414</v>
      </c>
      <c r="L290" s="10" t="s">
        <v>1850</v>
      </c>
      <c r="M290" s="20">
        <v>42918</v>
      </c>
      <c r="N290" s="20" t="s">
        <v>1850</v>
      </c>
      <c r="O290" s="42" t="s">
        <v>1418</v>
      </c>
      <c r="P290" s="10" t="s">
        <v>1850</v>
      </c>
      <c r="Q290" s="10" t="s">
        <v>95</v>
      </c>
      <c r="R290" s="10"/>
      <c r="S290" s="37">
        <v>3</v>
      </c>
      <c r="T290" s="37">
        <v>5</v>
      </c>
      <c r="U290" s="37">
        <v>3</v>
      </c>
      <c r="V290" s="37">
        <v>10</v>
      </c>
      <c r="W290" s="37">
        <v>8</v>
      </c>
      <c r="X290" s="22">
        <f t="shared" si="4"/>
        <v>58</v>
      </c>
      <c r="Y290" s="35">
        <f>IF(S290="","",(X290-統計!$B$106)*10/SQRT(統計!$B$107)+50)</f>
        <v>52.676952475214563</v>
      </c>
      <c r="Z290" s="35" t="str">
        <f>IF(X290="","",IF(((COUNTIF(視聴済作品!$X$2:$X$716,"&gt;="&amp;X290)+COUNTIF(視聴中作品!$X$29:$X$35,"&gt;="&amp;X290))/統計!$B$3)&lt;=0.05,"〇","-"))</f>
        <v>-</v>
      </c>
    </row>
    <row r="291" spans="1:26" ht="12" customHeight="1" x14ac:dyDescent="0.4">
      <c r="A291" s="9" t="s">
        <v>810</v>
      </c>
      <c r="B291" s="9" t="s">
        <v>174</v>
      </c>
      <c r="C291" s="9" t="s">
        <v>174</v>
      </c>
      <c r="D291" s="9" t="s">
        <v>1</v>
      </c>
      <c r="E291" s="10"/>
      <c r="F291" s="10"/>
      <c r="G291" s="10"/>
      <c r="H291" s="10"/>
      <c r="I291" s="10"/>
      <c r="J291" s="10"/>
      <c r="K291" s="10"/>
      <c r="L291" s="10"/>
      <c r="M291" s="20"/>
      <c r="N291" s="20"/>
      <c r="O291" s="28"/>
      <c r="P291" s="10"/>
      <c r="Q291" s="10" t="s">
        <v>94</v>
      </c>
      <c r="R291" s="10"/>
      <c r="S291" s="37">
        <v>6</v>
      </c>
      <c r="T291" s="37">
        <v>6</v>
      </c>
      <c r="U291" s="37">
        <v>6</v>
      </c>
      <c r="V291" s="37">
        <v>5</v>
      </c>
      <c r="W291" s="37">
        <v>6</v>
      </c>
      <c r="X291" s="22">
        <f t="shared" si="4"/>
        <v>58</v>
      </c>
      <c r="Y291" s="35">
        <f>IF(S291="","",(X291-統計!$B$106)*10/SQRT(統計!$B$107)+50)</f>
        <v>52.676952475214563</v>
      </c>
      <c r="Z291" s="35" t="str">
        <f>IF(X291="","",IF(((COUNTIF(視聴済作品!$X$2:$X$716,"&gt;="&amp;X291)+COUNTIF(視聴中作品!$X$29:$X$35,"&gt;="&amp;X291))/統計!$B$3)&lt;=0.05,"〇","-"))</f>
        <v>-</v>
      </c>
    </row>
    <row r="292" spans="1:26" ht="12" customHeight="1" x14ac:dyDescent="0.4">
      <c r="A292" s="9" t="s">
        <v>814</v>
      </c>
      <c r="B292" s="9" t="s">
        <v>175</v>
      </c>
      <c r="C292" s="9" t="s">
        <v>175</v>
      </c>
      <c r="D292" s="9" t="s">
        <v>1</v>
      </c>
      <c r="E292" s="10" t="s">
        <v>1535</v>
      </c>
      <c r="F292" s="10" t="s">
        <v>1536</v>
      </c>
      <c r="G292" s="10" t="s">
        <v>1537</v>
      </c>
      <c r="H292" s="10" t="s">
        <v>19</v>
      </c>
      <c r="I292" s="10" t="s">
        <v>1538</v>
      </c>
      <c r="J292" s="10" t="s">
        <v>1539</v>
      </c>
      <c r="K292" s="10" t="s">
        <v>1540</v>
      </c>
      <c r="L292" s="10" t="s">
        <v>1846</v>
      </c>
      <c r="M292" s="20">
        <v>44022</v>
      </c>
      <c r="N292" s="20" t="s">
        <v>1541</v>
      </c>
      <c r="O292" s="42" t="s">
        <v>1611</v>
      </c>
      <c r="P292" s="10" t="s">
        <v>2100</v>
      </c>
      <c r="Q292" s="10" t="s">
        <v>94</v>
      </c>
      <c r="R292" s="10"/>
      <c r="S292" s="37">
        <v>6</v>
      </c>
      <c r="T292" s="37">
        <v>6</v>
      </c>
      <c r="U292" s="37">
        <v>6</v>
      </c>
      <c r="V292" s="37">
        <v>6</v>
      </c>
      <c r="W292" s="37">
        <v>5</v>
      </c>
      <c r="X292" s="22">
        <f t="shared" si="4"/>
        <v>58</v>
      </c>
      <c r="Y292" s="35">
        <f>IF(S292="","",(X292-統計!$B$106)*10/SQRT(統計!$B$107)+50)</f>
        <v>52.676952475214563</v>
      </c>
      <c r="Z292" s="35" t="str">
        <f>IF(X292="","",IF(((COUNTIF(視聴済作品!$X$2:$X$716,"&gt;="&amp;X292)+COUNTIF(視聴中作品!$X$29:$X$35,"&gt;="&amp;X292))/統計!$B$3)&lt;=0.05,"〇","-"))</f>
        <v>-</v>
      </c>
    </row>
    <row r="293" spans="1:26" ht="12" customHeight="1" x14ac:dyDescent="0.4">
      <c r="A293" s="9" t="s">
        <v>2840</v>
      </c>
      <c r="B293" s="9" t="s">
        <v>2841</v>
      </c>
      <c r="C293" s="9" t="s">
        <v>2841</v>
      </c>
      <c r="D293" s="9" t="s">
        <v>48</v>
      </c>
      <c r="E293" s="10" t="s">
        <v>2843</v>
      </c>
      <c r="F293" s="10" t="s">
        <v>2844</v>
      </c>
      <c r="G293" s="10" t="s">
        <v>2845</v>
      </c>
      <c r="H293" s="10" t="s">
        <v>19</v>
      </c>
      <c r="I293" s="10" t="s">
        <v>2846</v>
      </c>
      <c r="J293" s="10" t="s">
        <v>2847</v>
      </c>
      <c r="K293" s="10" t="s">
        <v>2848</v>
      </c>
      <c r="L293" s="10" t="s">
        <v>2849</v>
      </c>
      <c r="M293" s="19">
        <v>43654</v>
      </c>
      <c r="N293" s="20" t="s">
        <v>2850</v>
      </c>
      <c r="O293" s="42" t="s">
        <v>2839</v>
      </c>
      <c r="P293" s="10" t="s">
        <v>19</v>
      </c>
      <c r="Q293" s="10" t="s">
        <v>3</v>
      </c>
      <c r="R293" s="10"/>
      <c r="S293" s="37">
        <v>6</v>
      </c>
      <c r="T293" s="37">
        <v>7</v>
      </c>
      <c r="U293" s="37">
        <v>5</v>
      </c>
      <c r="V293" s="37">
        <v>6</v>
      </c>
      <c r="W293" s="37">
        <v>5</v>
      </c>
      <c r="X293" s="22">
        <f t="shared" si="4"/>
        <v>58</v>
      </c>
      <c r="Y293" s="35">
        <f>IF(S293="","",(X293-統計!$B$106)*10/SQRT(統計!$B$107)+50)</f>
        <v>52.676952475214563</v>
      </c>
      <c r="Z293" s="35"/>
    </row>
    <row r="294" spans="1:26" ht="12" customHeight="1" x14ac:dyDescent="0.4">
      <c r="A294" s="9" t="s">
        <v>2755</v>
      </c>
      <c r="B294" s="9" t="s">
        <v>2754</v>
      </c>
      <c r="C294" s="9" t="s">
        <v>2754</v>
      </c>
      <c r="D294" s="9" t="s">
        <v>447</v>
      </c>
      <c r="E294" s="10" t="s">
        <v>2756</v>
      </c>
      <c r="F294" s="10" t="s">
        <v>2757</v>
      </c>
      <c r="G294" s="10" t="s">
        <v>2758</v>
      </c>
      <c r="H294" s="10" t="s">
        <v>19</v>
      </c>
      <c r="I294" s="10" t="s">
        <v>2712</v>
      </c>
      <c r="J294" s="10" t="s">
        <v>2591</v>
      </c>
      <c r="K294" s="10" t="s">
        <v>1007</v>
      </c>
      <c r="L294" s="10" t="s">
        <v>1847</v>
      </c>
      <c r="M294" s="19">
        <v>42467</v>
      </c>
      <c r="N294" s="20" t="s">
        <v>2760</v>
      </c>
      <c r="O294" s="28" t="s">
        <v>2759</v>
      </c>
      <c r="P294" s="10" t="s">
        <v>19</v>
      </c>
      <c r="Q294" s="10" t="s">
        <v>3</v>
      </c>
      <c r="R294" s="10"/>
      <c r="S294" s="37">
        <v>6</v>
      </c>
      <c r="T294" s="37">
        <v>6</v>
      </c>
      <c r="U294" s="37">
        <v>6</v>
      </c>
      <c r="V294" s="37">
        <v>6</v>
      </c>
      <c r="W294" s="37">
        <v>5</v>
      </c>
      <c r="X294" s="22">
        <f t="shared" si="4"/>
        <v>58</v>
      </c>
      <c r="Y294" s="35">
        <f>IF(S294="","",(X294-統計!$B$106)*10/SQRT(統計!$B$107)+50)</f>
        <v>52.676952475214563</v>
      </c>
      <c r="Z294" s="35" t="str">
        <f>IF(X294="","",IF(((COUNTIF(視聴済作品!$X$2:$X$716,"&gt;="&amp;X294)+COUNTIF(視聴中作品!$X$29:$X$35,"&gt;="&amp;X294))/統計!$B$3)&lt;=0.05,"〇","-"))</f>
        <v>-</v>
      </c>
    </row>
    <row r="295" spans="1:26" ht="12" customHeight="1" x14ac:dyDescent="0.4">
      <c r="A295" s="9" t="s">
        <v>874</v>
      </c>
      <c r="B295" s="9" t="s">
        <v>203</v>
      </c>
      <c r="C295" s="9" t="s">
        <v>203</v>
      </c>
      <c r="D295" s="9" t="s">
        <v>132</v>
      </c>
      <c r="E295" s="10"/>
      <c r="F295" s="10"/>
      <c r="G295" s="10"/>
      <c r="H295" s="10"/>
      <c r="I295" s="10"/>
      <c r="J295" s="10"/>
      <c r="K295" s="10"/>
      <c r="L295" s="10"/>
      <c r="M295" s="20"/>
      <c r="N295" s="20"/>
      <c r="O295" s="28"/>
      <c r="P295" s="10"/>
      <c r="Q295" s="10" t="s">
        <v>94</v>
      </c>
      <c r="R295" s="10"/>
      <c r="S295" s="37">
        <v>6</v>
      </c>
      <c r="T295" s="37">
        <v>7</v>
      </c>
      <c r="U295" s="37">
        <v>7</v>
      </c>
      <c r="V295" s="37">
        <v>5</v>
      </c>
      <c r="W295" s="37">
        <v>4</v>
      </c>
      <c r="X295" s="22">
        <f t="shared" si="4"/>
        <v>58</v>
      </c>
      <c r="Y295" s="35">
        <f>IF(S295="","",(X295-統計!$B$106)*10/SQRT(統計!$B$107)+50)</f>
        <v>52.676952475214563</v>
      </c>
      <c r="Z295" s="35" t="str">
        <f>IF(X295="","",IF(((COUNTIF(視聴済作品!$X$2:$X$716,"&gt;="&amp;X295)+COUNTIF(視聴中作品!$X$29:$X$35,"&gt;="&amp;X295))/統計!$B$3)&lt;=0.05,"〇","-"))</f>
        <v>-</v>
      </c>
    </row>
    <row r="296" spans="1:26" ht="12" customHeight="1" x14ac:dyDescent="0.4">
      <c r="A296" s="9" t="s">
        <v>868</v>
      </c>
      <c r="B296" s="9" t="s">
        <v>2825</v>
      </c>
      <c r="C296" s="9" t="s">
        <v>2824</v>
      </c>
      <c r="D296" s="9" t="s">
        <v>2842</v>
      </c>
      <c r="E296" s="10" t="s">
        <v>2827</v>
      </c>
      <c r="F296" s="10" t="s">
        <v>2828</v>
      </c>
      <c r="G296" s="10" t="s">
        <v>2829</v>
      </c>
      <c r="H296" s="10" t="s">
        <v>19</v>
      </c>
      <c r="I296" s="10" t="s">
        <v>2831</v>
      </c>
      <c r="J296" s="10" t="s">
        <v>2832</v>
      </c>
      <c r="K296" s="10" t="s">
        <v>2566</v>
      </c>
      <c r="L296" s="10" t="s">
        <v>2567</v>
      </c>
      <c r="M296" s="19">
        <v>42747</v>
      </c>
      <c r="N296" s="20" t="s">
        <v>2836</v>
      </c>
      <c r="O296" s="42" t="s">
        <v>2835</v>
      </c>
      <c r="P296" s="10" t="s">
        <v>19</v>
      </c>
      <c r="Q296" s="10" t="s">
        <v>3</v>
      </c>
      <c r="R296" s="10"/>
      <c r="S296" s="37">
        <v>6</v>
      </c>
      <c r="T296" s="37">
        <v>8</v>
      </c>
      <c r="U296" s="37">
        <v>5</v>
      </c>
      <c r="V296" s="37">
        <v>4</v>
      </c>
      <c r="W296" s="37">
        <v>6</v>
      </c>
      <c r="X296" s="22">
        <f t="shared" si="4"/>
        <v>58</v>
      </c>
      <c r="Y296" s="35">
        <f>IF(S296="","",(X296-統計!$B$106)*10/SQRT(統計!$B$107)+50)</f>
        <v>52.676952475214563</v>
      </c>
      <c r="Z296" s="35"/>
    </row>
    <row r="297" spans="1:26" ht="12" customHeight="1" x14ac:dyDescent="0.4">
      <c r="A297" s="9" t="s">
        <v>868</v>
      </c>
      <c r="B297" s="9" t="s">
        <v>2825</v>
      </c>
      <c r="C297" s="9" t="s">
        <v>2826</v>
      </c>
      <c r="D297" s="9" t="s">
        <v>88</v>
      </c>
      <c r="E297" s="10" t="s">
        <v>2827</v>
      </c>
      <c r="F297" s="10" t="s">
        <v>2828</v>
      </c>
      <c r="G297" s="10" t="s">
        <v>19</v>
      </c>
      <c r="H297" s="10" t="s">
        <v>2829</v>
      </c>
      <c r="I297" s="10" t="s">
        <v>2831</v>
      </c>
      <c r="J297" s="10" t="s">
        <v>2832</v>
      </c>
      <c r="K297" s="10" t="s">
        <v>2289</v>
      </c>
      <c r="L297" s="10" t="s">
        <v>19</v>
      </c>
      <c r="M297" s="19">
        <v>43707</v>
      </c>
      <c r="N297" s="20" t="s">
        <v>2838</v>
      </c>
      <c r="O297" s="42" t="s">
        <v>2837</v>
      </c>
      <c r="P297" s="10" t="s">
        <v>19</v>
      </c>
      <c r="Q297" s="10" t="s">
        <v>3</v>
      </c>
      <c r="R297" s="10"/>
      <c r="S297" s="37">
        <v>5</v>
      </c>
      <c r="T297" s="37">
        <v>8</v>
      </c>
      <c r="U297" s="37">
        <v>5</v>
      </c>
      <c r="V297" s="37">
        <v>5</v>
      </c>
      <c r="W297" s="37">
        <v>6</v>
      </c>
      <c r="X297" s="22">
        <f t="shared" si="4"/>
        <v>58</v>
      </c>
      <c r="Y297" s="35">
        <f>IF(S297="","",(X297-統計!$B$106)*10/SQRT(統計!$B$107)+50)</f>
        <v>52.676952475214563</v>
      </c>
      <c r="Z297" s="35"/>
    </row>
    <row r="298" spans="1:26" ht="12" customHeight="1" x14ac:dyDescent="0.4">
      <c r="A298" s="9" t="s">
        <v>3365</v>
      </c>
      <c r="B298" s="9" t="s">
        <v>3365</v>
      </c>
      <c r="C298" s="9" t="s">
        <v>3365</v>
      </c>
      <c r="D298" s="9" t="s">
        <v>48</v>
      </c>
      <c r="E298" s="10" t="s">
        <v>3366</v>
      </c>
      <c r="F298" s="10" t="s">
        <v>1010</v>
      </c>
      <c r="G298" s="10" t="s">
        <v>2407</v>
      </c>
      <c r="H298" s="10" t="s">
        <v>19</v>
      </c>
      <c r="I298" s="10" t="s">
        <v>725</v>
      </c>
      <c r="J298" s="10" t="s">
        <v>1599</v>
      </c>
      <c r="K298" s="10" t="s">
        <v>2566</v>
      </c>
      <c r="L298" s="10" t="s">
        <v>2567</v>
      </c>
      <c r="M298" s="19">
        <v>41004</v>
      </c>
      <c r="N298" s="20" t="s">
        <v>3368</v>
      </c>
      <c r="O298" s="31" t="s">
        <v>3367</v>
      </c>
      <c r="P298" s="10" t="s">
        <v>19</v>
      </c>
      <c r="Q298" s="10" t="s">
        <v>3246</v>
      </c>
      <c r="R298" s="10" t="s">
        <v>3007</v>
      </c>
      <c r="S298" s="37">
        <v>6</v>
      </c>
      <c r="T298" s="37">
        <v>7</v>
      </c>
      <c r="U298" s="37">
        <v>6</v>
      </c>
      <c r="V298" s="37">
        <v>5</v>
      </c>
      <c r="W298" s="37">
        <v>5</v>
      </c>
      <c r="X298" s="22">
        <f t="shared" si="4"/>
        <v>58</v>
      </c>
      <c r="Y298" s="35">
        <f>IF(S298="","",(X298-統計!$B$106)*10/SQRT(統計!$B$107)+50)</f>
        <v>52.676952475214563</v>
      </c>
      <c r="Z298" s="35"/>
    </row>
    <row r="299" spans="1:26" ht="12" customHeight="1" x14ac:dyDescent="0.4">
      <c r="A299" s="9" t="s">
        <v>2973</v>
      </c>
      <c r="B299" s="9" t="s">
        <v>2972</v>
      </c>
      <c r="C299" s="9" t="s">
        <v>2972</v>
      </c>
      <c r="D299" s="9" t="s">
        <v>48</v>
      </c>
      <c r="E299" s="10" t="s">
        <v>2974</v>
      </c>
      <c r="F299" s="10" t="s">
        <v>2975</v>
      </c>
      <c r="G299" s="10" t="s">
        <v>1064</v>
      </c>
      <c r="H299" s="10" t="s">
        <v>2976</v>
      </c>
      <c r="I299" s="10" t="s">
        <v>2977</v>
      </c>
      <c r="J299" s="10" t="s">
        <v>1657</v>
      </c>
      <c r="K299" s="10" t="s">
        <v>2289</v>
      </c>
      <c r="L299" s="10" t="s">
        <v>2979</v>
      </c>
      <c r="M299" s="19">
        <v>42189</v>
      </c>
      <c r="N299" s="20" t="s">
        <v>2980</v>
      </c>
      <c r="O299" s="39" t="s">
        <v>2978</v>
      </c>
      <c r="P299" s="10" t="s">
        <v>19</v>
      </c>
      <c r="Q299" s="10" t="s">
        <v>3</v>
      </c>
      <c r="R299" s="10"/>
      <c r="S299" s="37">
        <v>5</v>
      </c>
      <c r="T299" s="37">
        <v>7</v>
      </c>
      <c r="U299" s="37">
        <v>5</v>
      </c>
      <c r="V299" s="37">
        <v>6</v>
      </c>
      <c r="W299" s="37">
        <v>6</v>
      </c>
      <c r="X299" s="22">
        <f t="shared" si="4"/>
        <v>58</v>
      </c>
      <c r="Y299" s="35">
        <f>IF(S299="","",(X299-統計!$B$106)*10/SQRT(統計!$B$107)+50)</f>
        <v>52.676952475214563</v>
      </c>
      <c r="Z299" s="35"/>
    </row>
    <row r="300" spans="1:26" ht="12" customHeight="1" x14ac:dyDescent="0.4">
      <c r="A300" s="9" t="s">
        <v>1509</v>
      </c>
      <c r="B300" s="9" t="s">
        <v>1508</v>
      </c>
      <c r="C300" s="9" t="s">
        <v>1508</v>
      </c>
      <c r="D300" s="9" t="s">
        <v>1</v>
      </c>
      <c r="E300" s="10" t="s">
        <v>1510</v>
      </c>
      <c r="F300" s="10" t="s">
        <v>1511</v>
      </c>
      <c r="G300" s="10" t="s">
        <v>1512</v>
      </c>
      <c r="H300" s="10" t="s">
        <v>1513</v>
      </c>
      <c r="I300" s="10" t="s">
        <v>1514</v>
      </c>
      <c r="J300" s="10" t="s">
        <v>1515</v>
      </c>
      <c r="K300" s="10" t="s">
        <v>1516</v>
      </c>
      <c r="L300" s="10" t="s">
        <v>1846</v>
      </c>
      <c r="M300" s="20">
        <v>44755</v>
      </c>
      <c r="N300" s="20" t="s">
        <v>1517</v>
      </c>
      <c r="O300" s="42" t="s">
        <v>1507</v>
      </c>
      <c r="P300" s="10" t="s">
        <v>1874</v>
      </c>
      <c r="Q300" s="10" t="s">
        <v>3</v>
      </c>
      <c r="R300" s="10"/>
      <c r="S300" s="37">
        <v>6</v>
      </c>
      <c r="T300" s="37">
        <v>6</v>
      </c>
      <c r="U300" s="37">
        <v>5</v>
      </c>
      <c r="V300" s="37">
        <v>6</v>
      </c>
      <c r="W300" s="37">
        <v>6</v>
      </c>
      <c r="X300" s="22">
        <f t="shared" si="4"/>
        <v>58</v>
      </c>
      <c r="Y300" s="35">
        <f>IF(S300="","",(X300-統計!$B$106)*10/SQRT(統計!$B$107)+50)</f>
        <v>52.676952475214563</v>
      </c>
      <c r="Z300" s="35" t="str">
        <f>IF(X300="","",IF(((COUNTIF(視聴済作品!$X$2:$X$716,"&gt;="&amp;X300)+COUNTIF(視聴中作品!$X$29:$X$35,"&gt;="&amp;X300))/統計!$B$3)&lt;=0.05,"〇","-"))</f>
        <v>-</v>
      </c>
    </row>
    <row r="301" spans="1:26" ht="12" customHeight="1" x14ac:dyDescent="0.4">
      <c r="A301" s="9" t="s">
        <v>909</v>
      </c>
      <c r="B301" s="9" t="s">
        <v>303</v>
      </c>
      <c r="C301" s="9" t="s">
        <v>303</v>
      </c>
      <c r="D301" s="9" t="s">
        <v>2</v>
      </c>
      <c r="E301" s="10"/>
      <c r="F301" s="10"/>
      <c r="G301" s="10"/>
      <c r="H301" s="10"/>
      <c r="I301" s="10"/>
      <c r="J301" s="10"/>
      <c r="K301" s="10"/>
      <c r="L301" s="10"/>
      <c r="M301" s="20"/>
      <c r="N301" s="20"/>
      <c r="O301" s="28"/>
      <c r="P301" s="10"/>
      <c r="Q301" s="10" t="s">
        <v>3</v>
      </c>
      <c r="R301" s="10"/>
      <c r="S301" s="37">
        <v>5</v>
      </c>
      <c r="T301" s="37">
        <v>4</v>
      </c>
      <c r="U301" s="37">
        <v>7</v>
      </c>
      <c r="V301" s="37">
        <v>6</v>
      </c>
      <c r="W301" s="37">
        <v>7</v>
      </c>
      <c r="X301" s="22">
        <f t="shared" si="4"/>
        <v>58</v>
      </c>
      <c r="Y301" s="35">
        <f>IF(S301="","",(X301-統計!$B$106)*10/SQRT(統計!$B$107)+50)</f>
        <v>52.676952475214563</v>
      </c>
      <c r="Z301" s="35" t="str">
        <f>IF(X301="","",IF(((COUNTIF(視聴済作品!$X$2:$X$716,"&gt;="&amp;X301)+COUNTIF(視聴中作品!$X$29:$X$35,"&gt;="&amp;X301))/統計!$B$3)&lt;=0.05,"〇","-"))</f>
        <v>-</v>
      </c>
    </row>
    <row r="302" spans="1:26" ht="12" customHeight="1" x14ac:dyDescent="0.4">
      <c r="A302" s="9" t="s">
        <v>944</v>
      </c>
      <c r="B302" s="9" t="s">
        <v>388</v>
      </c>
      <c r="C302" s="9" t="s">
        <v>388</v>
      </c>
      <c r="D302" s="9" t="s">
        <v>88</v>
      </c>
      <c r="E302" s="10"/>
      <c r="F302" s="10"/>
      <c r="G302" s="10"/>
      <c r="H302" s="10"/>
      <c r="I302" s="10"/>
      <c r="J302" s="10"/>
      <c r="K302" s="10"/>
      <c r="L302" s="10"/>
      <c r="M302" s="20"/>
      <c r="N302" s="20"/>
      <c r="O302" s="28"/>
      <c r="P302" s="10"/>
      <c r="Q302" s="10" t="s">
        <v>95</v>
      </c>
      <c r="R302" s="10"/>
      <c r="S302" s="37">
        <v>7</v>
      </c>
      <c r="T302" s="37">
        <v>6</v>
      </c>
      <c r="U302" s="37">
        <v>6</v>
      </c>
      <c r="V302" s="37">
        <v>5</v>
      </c>
      <c r="W302" s="37">
        <v>5</v>
      </c>
      <c r="X302" s="22">
        <f t="shared" si="4"/>
        <v>58</v>
      </c>
      <c r="Y302" s="35">
        <f>IF(S302="","",(X302-統計!$B$106)*10/SQRT(統計!$B$107)+50)</f>
        <v>52.676952475214563</v>
      </c>
      <c r="Z302" s="35" t="str">
        <f>IF(X302="","",IF(((COUNTIF(視聴済作品!$X$2:$X$716,"&gt;="&amp;X302)+COUNTIF(視聴中作品!$X$29:$X$35,"&gt;="&amp;X302))/統計!$B$3)&lt;=0.05,"〇","-"))</f>
        <v>-</v>
      </c>
    </row>
    <row r="303" spans="1:26" ht="12" customHeight="1" x14ac:dyDescent="0.4">
      <c r="A303" s="9" t="s">
        <v>952</v>
      </c>
      <c r="B303" s="9" t="s">
        <v>409</v>
      </c>
      <c r="C303" s="9" t="s">
        <v>409</v>
      </c>
      <c r="D303" s="9" t="s">
        <v>40</v>
      </c>
      <c r="E303" s="10"/>
      <c r="F303" s="10"/>
      <c r="G303" s="10"/>
      <c r="H303" s="10"/>
      <c r="I303" s="10"/>
      <c r="J303" s="10"/>
      <c r="K303" s="10"/>
      <c r="L303" s="10"/>
      <c r="M303" s="20"/>
      <c r="N303" s="20"/>
      <c r="O303" s="28"/>
      <c r="P303" s="10"/>
      <c r="Q303" s="10" t="s">
        <v>95</v>
      </c>
      <c r="R303" s="10"/>
      <c r="S303" s="37">
        <v>5</v>
      </c>
      <c r="T303" s="37">
        <v>6</v>
      </c>
      <c r="U303" s="37">
        <v>5</v>
      </c>
      <c r="V303" s="37">
        <v>6</v>
      </c>
      <c r="W303" s="37">
        <v>7</v>
      </c>
      <c r="X303" s="22">
        <f t="shared" si="4"/>
        <v>58</v>
      </c>
      <c r="Y303" s="35">
        <f>IF(S303="","",(X303-統計!$B$106)*10/SQRT(統計!$B$107)+50)</f>
        <v>52.676952475214563</v>
      </c>
      <c r="Z303" s="35" t="str">
        <f>IF(X303="","",IF(((COUNTIF(視聴済作品!$X$2:$X$716,"&gt;="&amp;X303)+COUNTIF(視聴中作品!$X$29:$X$35,"&gt;="&amp;X303))/統計!$B$3)&lt;=0.05,"〇","-"))</f>
        <v>-</v>
      </c>
    </row>
    <row r="304" spans="1:26" ht="12" customHeight="1" x14ac:dyDescent="0.4">
      <c r="A304" s="9" t="s">
        <v>1080</v>
      </c>
      <c r="B304" s="9" t="s">
        <v>428</v>
      </c>
      <c r="C304" s="9" t="s">
        <v>396</v>
      </c>
      <c r="D304" s="9" t="s">
        <v>24</v>
      </c>
      <c r="E304" s="10"/>
      <c r="F304" s="10"/>
      <c r="G304" s="10"/>
      <c r="H304" s="10"/>
      <c r="I304" s="10"/>
      <c r="J304" s="10"/>
      <c r="K304" s="10"/>
      <c r="L304" s="10"/>
      <c r="M304" s="20"/>
      <c r="N304" s="20"/>
      <c r="O304" s="28"/>
      <c r="P304" s="10"/>
      <c r="Q304" s="10" t="s">
        <v>95</v>
      </c>
      <c r="R304" s="10"/>
      <c r="S304" s="37">
        <v>7</v>
      </c>
      <c r="T304" s="37">
        <v>5</v>
      </c>
      <c r="U304" s="37">
        <v>7</v>
      </c>
      <c r="V304" s="37">
        <v>6</v>
      </c>
      <c r="W304" s="37">
        <v>4</v>
      </c>
      <c r="X304" s="22">
        <f t="shared" si="4"/>
        <v>58</v>
      </c>
      <c r="Y304" s="35">
        <f>IF(S304="","",(X304-統計!$B$106)*10/SQRT(統計!$B$107)+50)</f>
        <v>52.676952475214563</v>
      </c>
      <c r="Z304" s="35" t="str">
        <f>IF(X304="","",IF(((COUNTIF(視聴済作品!$X$2:$X$716,"&gt;="&amp;X304)+COUNTIF(視聴中作品!$X$29:$X$35,"&gt;="&amp;X304))/統計!$B$3)&lt;=0.05,"〇","-"))</f>
        <v>-</v>
      </c>
    </row>
    <row r="305" spans="1:26" ht="12" customHeight="1" x14ac:dyDescent="0.4">
      <c r="A305" s="9" t="s">
        <v>1094</v>
      </c>
      <c r="B305" s="9" t="s">
        <v>470</v>
      </c>
      <c r="C305" s="9" t="s">
        <v>463</v>
      </c>
      <c r="D305" s="9" t="s">
        <v>15</v>
      </c>
      <c r="E305" s="10"/>
      <c r="F305" s="10"/>
      <c r="G305" s="10"/>
      <c r="H305" s="10"/>
      <c r="I305" s="10"/>
      <c r="J305" s="10"/>
      <c r="K305" s="10"/>
      <c r="L305" s="10"/>
      <c r="M305" s="20"/>
      <c r="N305" s="20"/>
      <c r="O305" s="28"/>
      <c r="P305" s="10"/>
      <c r="Q305" s="10" t="s">
        <v>95</v>
      </c>
      <c r="R305" s="10"/>
      <c r="S305" s="37">
        <v>7</v>
      </c>
      <c r="T305" s="37">
        <v>6</v>
      </c>
      <c r="U305" s="37">
        <v>6</v>
      </c>
      <c r="V305" s="37">
        <v>5</v>
      </c>
      <c r="W305" s="37">
        <v>5</v>
      </c>
      <c r="X305" s="22">
        <f t="shared" si="4"/>
        <v>58</v>
      </c>
      <c r="Y305" s="35">
        <f>IF(S305="","",(X305-統計!$B$106)*10/SQRT(統計!$B$107)+50)</f>
        <v>52.676952475214563</v>
      </c>
      <c r="Z305" s="35" t="str">
        <f>IF(X305="","",IF(((COUNTIF(視聴済作品!$X$2:$X$716,"&gt;="&amp;X305)+COUNTIF(視聴中作品!$X$29:$X$35,"&gt;="&amp;X305))/統計!$B$3)&lt;=0.05,"〇","-"))</f>
        <v>-</v>
      </c>
    </row>
    <row r="306" spans="1:26" ht="12" customHeight="1" x14ac:dyDescent="0.4">
      <c r="A306" s="9" t="s">
        <v>2123</v>
      </c>
      <c r="B306" s="9" t="s">
        <v>2122</v>
      </c>
      <c r="C306" s="9" t="s">
        <v>2122</v>
      </c>
      <c r="D306" s="9" t="s">
        <v>2124</v>
      </c>
      <c r="E306" s="10" t="s">
        <v>2125</v>
      </c>
      <c r="F306" s="10" t="s">
        <v>2126</v>
      </c>
      <c r="G306" s="10" t="s">
        <v>2127</v>
      </c>
      <c r="H306" s="10" t="s">
        <v>2126</v>
      </c>
      <c r="I306" s="10" t="s">
        <v>2128</v>
      </c>
      <c r="J306" s="10" t="s">
        <v>2129</v>
      </c>
      <c r="K306" s="10" t="s">
        <v>2130</v>
      </c>
      <c r="L306" s="10" t="s">
        <v>2127</v>
      </c>
      <c r="M306" s="20">
        <v>44813</v>
      </c>
      <c r="N306" s="20" t="s">
        <v>2132</v>
      </c>
      <c r="O306" s="42" t="s">
        <v>2131</v>
      </c>
      <c r="P306" s="10" t="s">
        <v>2127</v>
      </c>
      <c r="Q306" s="10" t="s">
        <v>19</v>
      </c>
      <c r="R306" s="10"/>
      <c r="S306" s="37">
        <v>7</v>
      </c>
      <c r="T306" s="37">
        <v>4</v>
      </c>
      <c r="U306" s="37">
        <v>5</v>
      </c>
      <c r="V306" s="37">
        <v>8</v>
      </c>
      <c r="W306" s="37">
        <v>5</v>
      </c>
      <c r="X306" s="22">
        <f t="shared" si="4"/>
        <v>58</v>
      </c>
      <c r="Y306" s="35">
        <f>IF(S306="","",(X306-統計!$B$106)*10/SQRT(統計!$B$107)+50)</f>
        <v>52.676952475214563</v>
      </c>
      <c r="Z306" s="35" t="str">
        <f>IF(X306="","",IF(((COUNTIF(視聴済作品!$X$2:$X$716,"&gt;="&amp;X306)+COUNTIF(視聴中作品!$X$29:$X$35,"&gt;="&amp;X306))/統計!$B$3)&lt;=0.05,"〇","-"))</f>
        <v>-</v>
      </c>
    </row>
    <row r="307" spans="1:26" ht="12" customHeight="1" x14ac:dyDescent="0.4">
      <c r="A307" s="9" t="s">
        <v>1104</v>
      </c>
      <c r="B307" s="9" t="s">
        <v>519</v>
      </c>
      <c r="C307" s="9" t="s">
        <v>519</v>
      </c>
      <c r="D307" s="9" t="s">
        <v>1</v>
      </c>
      <c r="E307" s="10"/>
      <c r="F307" s="10"/>
      <c r="G307" s="10"/>
      <c r="H307" s="10"/>
      <c r="I307" s="10"/>
      <c r="J307" s="10"/>
      <c r="K307" s="10"/>
      <c r="L307" s="10"/>
      <c r="M307" s="20"/>
      <c r="N307" s="20"/>
      <c r="O307" s="28"/>
      <c r="P307" s="10"/>
      <c r="Q307" s="10" t="s">
        <v>94</v>
      </c>
      <c r="R307" s="10"/>
      <c r="S307" s="37">
        <v>5</v>
      </c>
      <c r="T307" s="37">
        <v>5</v>
      </c>
      <c r="U307" s="37">
        <v>6</v>
      </c>
      <c r="V307" s="37">
        <v>6</v>
      </c>
      <c r="W307" s="37">
        <v>7</v>
      </c>
      <c r="X307" s="22">
        <f t="shared" si="4"/>
        <v>58</v>
      </c>
      <c r="Y307" s="35">
        <f>IF(S307="","",(X307-統計!$B$106)*10/SQRT(統計!$B$107)+50)</f>
        <v>52.676952475214563</v>
      </c>
      <c r="Z307" s="35" t="str">
        <f>IF(X307="","",IF(((COUNTIF(視聴済作品!$X$2:$X$716,"&gt;="&amp;X307)+COUNTIF(視聴中作品!$X$29:$X$35,"&gt;="&amp;X307))/統計!$B$3)&lt;=0.05,"〇","-"))</f>
        <v>-</v>
      </c>
    </row>
    <row r="308" spans="1:26" ht="12" customHeight="1" x14ac:dyDescent="0.4">
      <c r="A308" s="9" t="s">
        <v>2087</v>
      </c>
      <c r="B308" s="9" t="s">
        <v>2088</v>
      </c>
      <c r="C308" s="9" t="s">
        <v>2096</v>
      </c>
      <c r="D308" s="9" t="s">
        <v>1977</v>
      </c>
      <c r="E308" s="10" t="s">
        <v>2089</v>
      </c>
      <c r="F308" s="10" t="s">
        <v>2090</v>
      </c>
      <c r="G308" s="10" t="s">
        <v>1381</v>
      </c>
      <c r="H308" s="10" t="s">
        <v>2091</v>
      </c>
      <c r="I308" s="10" t="s">
        <v>2092</v>
      </c>
      <c r="J308" s="10" t="s">
        <v>2093</v>
      </c>
      <c r="K308" s="10" t="s">
        <v>1343</v>
      </c>
      <c r="L308" s="10" t="s">
        <v>1892</v>
      </c>
      <c r="M308" s="20">
        <v>43112</v>
      </c>
      <c r="N308" s="20" t="s">
        <v>2094</v>
      </c>
      <c r="O308" s="28" t="s">
        <v>2095</v>
      </c>
      <c r="P308" s="10" t="s">
        <v>184</v>
      </c>
      <c r="Q308" s="10" t="s">
        <v>2303</v>
      </c>
      <c r="R308" s="10"/>
      <c r="S308" s="37">
        <v>5</v>
      </c>
      <c r="T308" s="37">
        <v>6</v>
      </c>
      <c r="U308" s="37">
        <v>6</v>
      </c>
      <c r="V308" s="37">
        <v>6</v>
      </c>
      <c r="W308" s="37">
        <v>6</v>
      </c>
      <c r="X308" s="22">
        <f t="shared" si="4"/>
        <v>58</v>
      </c>
      <c r="Y308" s="35">
        <f>IF(S308="","",(X308-統計!$B$106)*10/SQRT(統計!$B$107)+50)</f>
        <v>52.676952475214563</v>
      </c>
      <c r="Z308" s="35" t="str">
        <f>IF(X308="","",IF(((COUNTIF(視聴済作品!$X$2:$X$716,"&gt;="&amp;X308)+COUNTIF(視聴中作品!$X$29:$X$35,"&gt;="&amp;X308))/統計!$B$3)&lt;=0.05,"〇","-"))</f>
        <v>-</v>
      </c>
    </row>
    <row r="309" spans="1:26" ht="12" customHeight="1" x14ac:dyDescent="0.4">
      <c r="A309" s="9" t="s">
        <v>1124</v>
      </c>
      <c r="B309" s="9" t="s">
        <v>487</v>
      </c>
      <c r="C309" s="9" t="s">
        <v>487</v>
      </c>
      <c r="D309" s="9" t="s">
        <v>1</v>
      </c>
      <c r="E309" s="10"/>
      <c r="F309" s="10"/>
      <c r="G309" s="10"/>
      <c r="H309" s="10"/>
      <c r="I309" s="10"/>
      <c r="J309" s="10"/>
      <c r="K309" s="10"/>
      <c r="L309" s="10"/>
      <c r="M309" s="20"/>
      <c r="N309" s="20"/>
      <c r="O309" s="28"/>
      <c r="P309" s="10"/>
      <c r="Q309" s="10" t="s">
        <v>95</v>
      </c>
      <c r="R309" s="10"/>
      <c r="S309" s="37">
        <v>5</v>
      </c>
      <c r="T309" s="37">
        <v>5</v>
      </c>
      <c r="U309" s="37">
        <v>5</v>
      </c>
      <c r="V309" s="37">
        <v>8</v>
      </c>
      <c r="W309" s="37">
        <v>6</v>
      </c>
      <c r="X309" s="22">
        <f t="shared" si="4"/>
        <v>58</v>
      </c>
      <c r="Y309" s="35">
        <f>IF(S309="","",(X309-統計!$B$106)*10/SQRT(統計!$B$107)+50)</f>
        <v>52.676952475214563</v>
      </c>
      <c r="Z309" s="35" t="str">
        <f>IF(X309="","",IF(((COUNTIF(視聴済作品!$X$2:$X$716,"&gt;="&amp;X309)+COUNTIF(視聴中作品!$X$29:$X$35,"&gt;="&amp;X309))/統計!$B$3)&lt;=0.05,"〇","-"))</f>
        <v>-</v>
      </c>
    </row>
    <row r="310" spans="1:26" ht="12" customHeight="1" x14ac:dyDescent="0.4">
      <c r="A310" s="9" t="s">
        <v>1141</v>
      </c>
      <c r="B310" s="9" t="s">
        <v>544</v>
      </c>
      <c r="C310" s="9" t="s">
        <v>544</v>
      </c>
      <c r="D310" s="9" t="s">
        <v>56</v>
      </c>
      <c r="E310" s="10"/>
      <c r="F310" s="10"/>
      <c r="G310" s="10"/>
      <c r="H310" s="10"/>
      <c r="I310" s="10"/>
      <c r="J310" s="10"/>
      <c r="K310" s="10"/>
      <c r="L310" s="10"/>
      <c r="M310" s="20"/>
      <c r="N310" s="20"/>
      <c r="O310" s="28"/>
      <c r="P310" s="10"/>
      <c r="Q310" s="10" t="s">
        <v>95</v>
      </c>
      <c r="R310" s="10"/>
      <c r="S310" s="37">
        <v>7</v>
      </c>
      <c r="T310" s="37">
        <v>6</v>
      </c>
      <c r="U310" s="37">
        <v>6</v>
      </c>
      <c r="V310" s="37">
        <v>5</v>
      </c>
      <c r="W310" s="37">
        <v>5</v>
      </c>
      <c r="X310" s="22">
        <f t="shared" si="4"/>
        <v>58</v>
      </c>
      <c r="Y310" s="35">
        <f>IF(S310="","",(X310-統計!$B$106)*10/SQRT(統計!$B$107)+50)</f>
        <v>52.676952475214563</v>
      </c>
      <c r="Z310" s="35" t="str">
        <f>IF(X310="","",IF(((COUNTIF(視聴済作品!$X$2:$X$716,"&gt;="&amp;X310)+COUNTIF(視聴中作品!$X$29:$X$35,"&gt;="&amp;X310))/統計!$B$3)&lt;=0.05,"〇","-"))</f>
        <v>-</v>
      </c>
    </row>
    <row r="311" spans="1:26" ht="12" customHeight="1" x14ac:dyDescent="0.4">
      <c r="A311" s="9" t="s">
        <v>2078</v>
      </c>
      <c r="B311" s="9" t="s">
        <v>2077</v>
      </c>
      <c r="C311" s="9" t="s">
        <v>2077</v>
      </c>
      <c r="D311" s="9" t="s">
        <v>41</v>
      </c>
      <c r="E311" s="10" t="s">
        <v>2079</v>
      </c>
      <c r="F311" s="10" t="s">
        <v>2079</v>
      </c>
      <c r="G311" s="10" t="s">
        <v>2080</v>
      </c>
      <c r="H311" s="10" t="s">
        <v>2081</v>
      </c>
      <c r="I311" s="10" t="s">
        <v>2082</v>
      </c>
      <c r="J311" s="10" t="s">
        <v>2083</v>
      </c>
      <c r="K311" s="10" t="s">
        <v>2084</v>
      </c>
      <c r="L311" s="10" t="s">
        <v>19</v>
      </c>
      <c r="M311" s="19">
        <v>38019</v>
      </c>
      <c r="N311" s="20" t="s">
        <v>2086</v>
      </c>
      <c r="O311" s="42" t="s">
        <v>2085</v>
      </c>
      <c r="P311" s="10" t="s">
        <v>19</v>
      </c>
      <c r="Q311" s="10" t="s">
        <v>3</v>
      </c>
      <c r="R311" s="10"/>
      <c r="S311" s="37">
        <v>6</v>
      </c>
      <c r="T311" s="37">
        <v>7</v>
      </c>
      <c r="U311" s="37">
        <v>7</v>
      </c>
      <c r="V311" s="37">
        <v>4</v>
      </c>
      <c r="W311" s="37">
        <v>5</v>
      </c>
      <c r="X311" s="22">
        <f t="shared" si="4"/>
        <v>58</v>
      </c>
      <c r="Y311" s="35">
        <f>IF(S311="","",(X311-統計!$B$106)*10/SQRT(統計!$B$107)+50)</f>
        <v>52.676952475214563</v>
      </c>
      <c r="Z311" s="35" t="str">
        <f>IF(X311="","",IF(((COUNTIF(視聴済作品!$X$2:$X$716,"&gt;="&amp;X311)+COUNTIF(視聴中作品!$X$29:$X$35,"&gt;="&amp;X311))/統計!$B$3)&lt;=0.05,"〇","-"))</f>
        <v>-</v>
      </c>
    </row>
    <row r="312" spans="1:26" ht="12" customHeight="1" x14ac:dyDescent="0.4">
      <c r="A312" s="9" t="s">
        <v>1187</v>
      </c>
      <c r="B312" s="9" t="s">
        <v>655</v>
      </c>
      <c r="C312" s="9" t="s">
        <v>694</v>
      </c>
      <c r="D312" s="9" t="s">
        <v>88</v>
      </c>
      <c r="E312" s="10"/>
      <c r="F312" s="10"/>
      <c r="G312" s="10"/>
      <c r="H312" s="10"/>
      <c r="I312" s="10"/>
      <c r="J312" s="10"/>
      <c r="K312" s="10"/>
      <c r="L312" s="10"/>
      <c r="M312" s="20"/>
      <c r="N312" s="20"/>
      <c r="O312" s="28"/>
      <c r="P312" s="10"/>
      <c r="Q312" s="10" t="s">
        <v>3</v>
      </c>
      <c r="R312" s="10"/>
      <c r="S312" s="37">
        <v>6</v>
      </c>
      <c r="T312" s="37">
        <v>6</v>
      </c>
      <c r="U312" s="37">
        <v>6</v>
      </c>
      <c r="V312" s="37">
        <v>5</v>
      </c>
      <c r="W312" s="37">
        <v>6</v>
      </c>
      <c r="X312" s="22">
        <f t="shared" si="4"/>
        <v>58</v>
      </c>
      <c r="Y312" s="35">
        <f>IF(S312="","",(X312-統計!$B$106)*10/SQRT(統計!$B$107)+50)</f>
        <v>52.676952475214563</v>
      </c>
      <c r="Z312" s="35" t="str">
        <f>IF(X312="","",IF(((COUNTIF(視聴済作品!$X$2:$X$716,"&gt;="&amp;X312)+COUNTIF(視聴中作品!$X$29:$X$35,"&gt;="&amp;X312))/統計!$B$3)&lt;=0.05,"〇","-"))</f>
        <v>-</v>
      </c>
    </row>
    <row r="313" spans="1:26" ht="12" customHeight="1" x14ac:dyDescent="0.4">
      <c r="A313" s="9" t="s">
        <v>1187</v>
      </c>
      <c r="B313" s="9" t="s">
        <v>655</v>
      </c>
      <c r="C313" s="9" t="s">
        <v>626</v>
      </c>
      <c r="D313" s="9" t="s">
        <v>1</v>
      </c>
      <c r="E313" s="10"/>
      <c r="F313" s="10"/>
      <c r="G313" s="10"/>
      <c r="H313" s="10"/>
      <c r="I313" s="10"/>
      <c r="J313" s="10"/>
      <c r="K313" s="10"/>
      <c r="L313" s="10"/>
      <c r="M313" s="20"/>
      <c r="N313" s="20"/>
      <c r="O313" s="28"/>
      <c r="P313" s="10"/>
      <c r="Q313" s="10" t="s">
        <v>94</v>
      </c>
      <c r="R313" s="10"/>
      <c r="S313" s="37">
        <v>6</v>
      </c>
      <c r="T313" s="37">
        <v>6</v>
      </c>
      <c r="U313" s="37">
        <v>6</v>
      </c>
      <c r="V313" s="37">
        <v>5</v>
      </c>
      <c r="W313" s="37">
        <v>6</v>
      </c>
      <c r="X313" s="22">
        <f t="shared" si="4"/>
        <v>58</v>
      </c>
      <c r="Y313" s="35">
        <f>IF(S313="","",(X313-統計!$B$106)*10/SQRT(統計!$B$107)+50)</f>
        <v>52.676952475214563</v>
      </c>
      <c r="Z313" s="35" t="str">
        <f>IF(X313="","",IF(((COUNTIF(視聴済作品!$X$2:$X$716,"&gt;="&amp;X313)+COUNTIF(視聴中作品!$X$29:$X$35,"&gt;="&amp;X313))/統計!$B$3)&lt;=0.05,"〇","-"))</f>
        <v>-</v>
      </c>
    </row>
    <row r="314" spans="1:26" ht="12" customHeight="1" x14ac:dyDescent="0.4">
      <c r="A314" s="9" t="s">
        <v>1187</v>
      </c>
      <c r="B314" s="9" t="s">
        <v>655</v>
      </c>
      <c r="C314" s="9" t="s">
        <v>696</v>
      </c>
      <c r="D314" s="9" t="s">
        <v>32</v>
      </c>
      <c r="E314" s="10"/>
      <c r="F314" s="10"/>
      <c r="G314" s="10"/>
      <c r="H314" s="10"/>
      <c r="I314" s="10"/>
      <c r="J314" s="10"/>
      <c r="K314" s="10"/>
      <c r="L314" s="10"/>
      <c r="M314" s="20"/>
      <c r="N314" s="20"/>
      <c r="O314" s="28"/>
      <c r="P314" s="10"/>
      <c r="Q314" s="10" t="s">
        <v>3</v>
      </c>
      <c r="R314" s="10"/>
      <c r="S314" s="37">
        <v>6</v>
      </c>
      <c r="T314" s="37">
        <v>6</v>
      </c>
      <c r="U314" s="37">
        <v>6</v>
      </c>
      <c r="V314" s="37">
        <v>5</v>
      </c>
      <c r="W314" s="37">
        <v>6</v>
      </c>
      <c r="X314" s="22">
        <f t="shared" si="4"/>
        <v>58</v>
      </c>
      <c r="Y314" s="35">
        <f>IF(S314="","",(X314-統計!$B$106)*10/SQRT(統計!$B$107)+50)</f>
        <v>52.676952475214563</v>
      </c>
      <c r="Z314" s="35" t="str">
        <f>IF(X314="","",IF(((COUNTIF(視聴済作品!$X$2:$X$716,"&gt;="&amp;X314)+COUNTIF(視聴中作品!$X$29:$X$35,"&gt;="&amp;X314))/統計!$B$3)&lt;=0.05,"〇","-"))</f>
        <v>-</v>
      </c>
    </row>
    <row r="315" spans="1:26" ht="12" customHeight="1" x14ac:dyDescent="0.4">
      <c r="A315" s="9" t="s">
        <v>1187</v>
      </c>
      <c r="B315" s="9" t="s">
        <v>655</v>
      </c>
      <c r="C315" s="9" t="s">
        <v>695</v>
      </c>
      <c r="D315" s="9" t="s">
        <v>108</v>
      </c>
      <c r="E315" s="10"/>
      <c r="F315" s="10"/>
      <c r="G315" s="10"/>
      <c r="H315" s="10"/>
      <c r="I315" s="10"/>
      <c r="J315" s="10"/>
      <c r="K315" s="10"/>
      <c r="L315" s="10"/>
      <c r="M315" s="20"/>
      <c r="N315" s="20"/>
      <c r="O315" s="28"/>
      <c r="P315" s="10"/>
      <c r="Q315" s="10" t="s">
        <v>3</v>
      </c>
      <c r="R315" s="10"/>
      <c r="S315" s="37">
        <v>6</v>
      </c>
      <c r="T315" s="37">
        <v>6</v>
      </c>
      <c r="U315" s="37">
        <v>6</v>
      </c>
      <c r="V315" s="37">
        <v>5</v>
      </c>
      <c r="W315" s="37">
        <v>6</v>
      </c>
      <c r="X315" s="22">
        <f t="shared" si="4"/>
        <v>58</v>
      </c>
      <c r="Y315" s="35">
        <f>IF(S315="","",(X315-統計!$B$106)*10/SQRT(統計!$B$107)+50)</f>
        <v>52.676952475214563</v>
      </c>
      <c r="Z315" s="35" t="str">
        <f>IF(X315="","",IF(((COUNTIF(視聴済作品!$X$2:$X$716,"&gt;="&amp;X315)+COUNTIF(視聴中作品!$X$29:$X$35,"&gt;="&amp;X315))/統計!$B$3)&lt;=0.05,"〇","-"))</f>
        <v>-</v>
      </c>
    </row>
    <row r="316" spans="1:26" ht="12" customHeight="1" x14ac:dyDescent="0.4">
      <c r="A316" s="9" t="s">
        <v>3237</v>
      </c>
      <c r="B316" s="9" t="s">
        <v>3236</v>
      </c>
      <c r="C316" s="9" t="s">
        <v>3236</v>
      </c>
      <c r="D316" s="9" t="s">
        <v>3251</v>
      </c>
      <c r="E316" s="10" t="s">
        <v>3238</v>
      </c>
      <c r="F316" s="10" t="s">
        <v>3239</v>
      </c>
      <c r="G316" s="10" t="s">
        <v>3239</v>
      </c>
      <c r="H316" s="10" t="s">
        <v>19</v>
      </c>
      <c r="I316" s="10" t="s">
        <v>3240</v>
      </c>
      <c r="J316" s="10" t="s">
        <v>3241</v>
      </c>
      <c r="K316" s="10" t="s">
        <v>1014</v>
      </c>
      <c r="L316" s="10" t="s">
        <v>2567</v>
      </c>
      <c r="M316" s="19">
        <v>43203</v>
      </c>
      <c r="N316" s="20" t="s">
        <v>3244</v>
      </c>
      <c r="O316" s="40" t="s">
        <v>3242</v>
      </c>
      <c r="P316" s="10" t="s">
        <v>19</v>
      </c>
      <c r="Q316" s="10" t="s">
        <v>3246</v>
      </c>
      <c r="R316" s="10" t="s">
        <v>3008</v>
      </c>
      <c r="S316" s="37">
        <v>6</v>
      </c>
      <c r="T316" s="37">
        <v>6</v>
      </c>
      <c r="U316" s="37">
        <v>6</v>
      </c>
      <c r="V316" s="37">
        <v>6</v>
      </c>
      <c r="W316" s="37">
        <v>5</v>
      </c>
      <c r="X316" s="22">
        <f t="shared" si="4"/>
        <v>58</v>
      </c>
      <c r="Y316" s="35">
        <f>IF(S316="","",(X316-統計!$B$106)*10/SQRT(統計!$B$107)+50)</f>
        <v>52.676952475214563</v>
      </c>
      <c r="Z316" s="35"/>
    </row>
    <row r="317" spans="1:26" ht="12" customHeight="1" x14ac:dyDescent="0.4">
      <c r="A317" s="9" t="s">
        <v>751</v>
      </c>
      <c r="B317" s="9" t="s">
        <v>12</v>
      </c>
      <c r="C317" s="9" t="s">
        <v>12</v>
      </c>
      <c r="D317" s="9" t="s">
        <v>2</v>
      </c>
      <c r="E317" s="10"/>
      <c r="F317" s="10"/>
      <c r="G317" s="10"/>
      <c r="H317" s="10"/>
      <c r="I317" s="10"/>
      <c r="J317" s="10"/>
      <c r="K317" s="10"/>
      <c r="L317" s="10"/>
      <c r="M317" s="20"/>
      <c r="N317" s="20"/>
      <c r="O317" s="28"/>
      <c r="P317" s="10"/>
      <c r="Q317" s="10" t="s">
        <v>3</v>
      </c>
      <c r="R317" s="10"/>
      <c r="S317" s="37">
        <v>6</v>
      </c>
      <c r="T317" s="37">
        <v>6</v>
      </c>
      <c r="U317" s="37">
        <v>6</v>
      </c>
      <c r="V317" s="37">
        <v>5</v>
      </c>
      <c r="W317" s="37">
        <v>5</v>
      </c>
      <c r="X317" s="22">
        <f t="shared" si="4"/>
        <v>56</v>
      </c>
      <c r="Y317" s="35">
        <f>IF(S317="","",(X317-統計!$B$106)*10/SQRT(統計!$B$107)+50)</f>
        <v>51.453979263187605</v>
      </c>
      <c r="Z317" s="35" t="str">
        <f>IF(X317="","",IF(((COUNTIF(視聴済作品!$X$2:$X$716,"&gt;="&amp;X317)+COUNTIF(視聴中作品!$X$29:$X$35,"&gt;="&amp;X317))/統計!$B$3)&lt;=0.05,"〇","-"))</f>
        <v>-</v>
      </c>
    </row>
    <row r="318" spans="1:26" ht="12" customHeight="1" x14ac:dyDescent="0.4">
      <c r="A318" s="9" t="s">
        <v>774</v>
      </c>
      <c r="B318" s="9" t="s">
        <v>38</v>
      </c>
      <c r="C318" s="9" t="s">
        <v>38</v>
      </c>
      <c r="D318" s="9" t="s">
        <v>88</v>
      </c>
      <c r="E318" s="10"/>
      <c r="F318" s="10"/>
      <c r="G318" s="10"/>
      <c r="H318" s="10"/>
      <c r="I318" s="10"/>
      <c r="J318" s="10"/>
      <c r="K318" s="10"/>
      <c r="L318" s="10"/>
      <c r="M318" s="20"/>
      <c r="N318" s="20"/>
      <c r="O318" s="28"/>
      <c r="P318" s="10"/>
      <c r="Q318" s="10" t="s">
        <v>6</v>
      </c>
      <c r="R318" s="10"/>
      <c r="S318" s="37">
        <v>6</v>
      </c>
      <c r="T318" s="37">
        <v>5</v>
      </c>
      <c r="U318" s="37">
        <v>6</v>
      </c>
      <c r="V318" s="37">
        <v>6</v>
      </c>
      <c r="W318" s="37">
        <v>5</v>
      </c>
      <c r="X318" s="22">
        <f t="shared" si="4"/>
        <v>56</v>
      </c>
      <c r="Y318" s="35">
        <f>IF(S318="","",(X318-統計!$B$106)*10/SQRT(統計!$B$107)+50)</f>
        <v>51.453979263187605</v>
      </c>
      <c r="Z318" s="35" t="str">
        <f>IF(X318="","",IF(((COUNTIF(視聴済作品!$X$2:$X$716,"&gt;="&amp;X318)+COUNTIF(視聴中作品!$X$29:$X$35,"&gt;="&amp;X318))/統計!$B$3)&lt;=0.05,"〇","-"))</f>
        <v>-</v>
      </c>
    </row>
    <row r="319" spans="1:26" ht="12" customHeight="1" x14ac:dyDescent="0.4">
      <c r="A319" s="9" t="s">
        <v>2001</v>
      </c>
      <c r="B319" s="9" t="s">
        <v>2002</v>
      </c>
      <c r="C319" s="9" t="s">
        <v>2002</v>
      </c>
      <c r="D319" s="9" t="s">
        <v>1973</v>
      </c>
      <c r="E319" s="10" t="s">
        <v>2003</v>
      </c>
      <c r="F319" s="10" t="s">
        <v>2004</v>
      </c>
      <c r="G319" s="10" t="s">
        <v>1402</v>
      </c>
      <c r="H319" s="10" t="s">
        <v>1402</v>
      </c>
      <c r="I319" s="10" t="s">
        <v>2005</v>
      </c>
      <c r="J319" s="10" t="s">
        <v>2006</v>
      </c>
      <c r="K319" s="10" t="s">
        <v>2007</v>
      </c>
      <c r="L319" s="10" t="s">
        <v>1970</v>
      </c>
      <c r="M319" s="20">
        <v>38193</v>
      </c>
      <c r="N319" s="20" t="s">
        <v>2008</v>
      </c>
      <c r="O319" s="28" t="s">
        <v>2009</v>
      </c>
      <c r="P319" s="10" t="s">
        <v>1974</v>
      </c>
      <c r="Q319" s="10" t="s">
        <v>94</v>
      </c>
      <c r="R319" s="10"/>
      <c r="S319" s="37">
        <v>6</v>
      </c>
      <c r="T319" s="37">
        <v>5</v>
      </c>
      <c r="U319" s="37">
        <v>6</v>
      </c>
      <c r="V319" s="37">
        <v>5</v>
      </c>
      <c r="W319" s="37">
        <v>6</v>
      </c>
      <c r="X319" s="22">
        <f t="shared" si="4"/>
        <v>56</v>
      </c>
      <c r="Y319" s="35">
        <f>IF(S319="","",(X319-統計!$B$106)*10/SQRT(統計!$B$107)+50)</f>
        <v>51.453979263187605</v>
      </c>
      <c r="Z319" s="35" t="str">
        <f>IF(X319="","",IF(((COUNTIF(視聴済作品!$X$2:$X$716,"&gt;="&amp;X319)+COUNTIF(視聴中作品!$X$29:$X$35,"&gt;="&amp;X319))/統計!$B$3)&lt;=0.05,"〇","-"))</f>
        <v>-</v>
      </c>
    </row>
    <row r="320" spans="1:26" ht="12" customHeight="1" x14ac:dyDescent="0.4">
      <c r="A320" s="9" t="s">
        <v>804</v>
      </c>
      <c r="B320" s="9" t="s">
        <v>117</v>
      </c>
      <c r="C320" s="9" t="s">
        <v>117</v>
      </c>
      <c r="D320" s="9" t="s">
        <v>15</v>
      </c>
      <c r="E320" s="10"/>
      <c r="F320" s="10"/>
      <c r="G320" s="10"/>
      <c r="H320" s="10"/>
      <c r="I320" s="10"/>
      <c r="J320" s="10"/>
      <c r="K320" s="10"/>
      <c r="L320" s="10"/>
      <c r="M320" s="20"/>
      <c r="N320" s="20"/>
      <c r="O320" s="28"/>
      <c r="P320" s="10"/>
      <c r="Q320" s="10" t="s">
        <v>95</v>
      </c>
      <c r="R320" s="10"/>
      <c r="S320" s="37">
        <v>6</v>
      </c>
      <c r="T320" s="37">
        <v>6</v>
      </c>
      <c r="U320" s="37">
        <v>6</v>
      </c>
      <c r="V320" s="37">
        <v>5</v>
      </c>
      <c r="W320" s="37">
        <v>5</v>
      </c>
      <c r="X320" s="22">
        <f t="shared" si="4"/>
        <v>56</v>
      </c>
      <c r="Y320" s="35">
        <f>IF(S320="","",(X320-統計!$B$106)*10/SQRT(統計!$B$107)+50)</f>
        <v>51.453979263187605</v>
      </c>
      <c r="Z320" s="35" t="str">
        <f>IF(X320="","",IF(((COUNTIF(視聴済作品!$X$2:$X$716,"&gt;="&amp;X320)+COUNTIF(視聴中作品!$X$29:$X$35,"&gt;="&amp;X320))/統計!$B$3)&lt;=0.05,"〇","-"))</f>
        <v>-</v>
      </c>
    </row>
    <row r="321" spans="1:26" ht="12" customHeight="1" x14ac:dyDescent="0.4">
      <c r="A321" s="9" t="s">
        <v>982</v>
      </c>
      <c r="B321" s="9" t="s">
        <v>974</v>
      </c>
      <c r="C321" s="9" t="s">
        <v>1625</v>
      </c>
      <c r="D321" s="9" t="s">
        <v>132</v>
      </c>
      <c r="E321" s="10" t="s">
        <v>994</v>
      </c>
      <c r="F321" s="10" t="s">
        <v>995</v>
      </c>
      <c r="G321" s="10" t="s">
        <v>996</v>
      </c>
      <c r="H321" s="10" t="s">
        <v>19</v>
      </c>
      <c r="I321" s="10" t="s">
        <v>997</v>
      </c>
      <c r="J321" s="10" t="s">
        <v>998</v>
      </c>
      <c r="K321" s="10" t="s">
        <v>999</v>
      </c>
      <c r="L321" s="10" t="s">
        <v>19</v>
      </c>
      <c r="M321" s="20">
        <v>44675</v>
      </c>
      <c r="N321" s="20" t="s">
        <v>1000</v>
      </c>
      <c r="O321" s="42" t="s">
        <v>1042</v>
      </c>
      <c r="P321" s="10" t="s">
        <v>19</v>
      </c>
      <c r="Q321" s="10" t="s">
        <v>3</v>
      </c>
      <c r="R321" s="10"/>
      <c r="S321" s="37">
        <v>6</v>
      </c>
      <c r="T321" s="37">
        <v>6</v>
      </c>
      <c r="U321" s="37">
        <v>6</v>
      </c>
      <c r="V321" s="37">
        <v>5</v>
      </c>
      <c r="W321" s="37">
        <v>5</v>
      </c>
      <c r="X321" s="22">
        <f t="shared" si="4"/>
        <v>56</v>
      </c>
      <c r="Y321" s="35">
        <f>IF(S321="","",(X321-統計!$B$106)*10/SQRT(統計!$B$107)+50)</f>
        <v>51.453979263187605</v>
      </c>
      <c r="Z321" s="35" t="str">
        <f>IF(X321="","",IF(((COUNTIF(視聴済作品!$X$2:$X$716,"&gt;="&amp;X321)+COUNTIF(視聴中作品!$X$29:$X$35,"&gt;="&amp;X321))/統計!$B$3)&lt;=0.05,"〇","-"))</f>
        <v>-</v>
      </c>
    </row>
    <row r="322" spans="1:26" ht="12" customHeight="1" x14ac:dyDescent="0.4">
      <c r="A322" s="9" t="s">
        <v>833</v>
      </c>
      <c r="B322" s="9" t="s">
        <v>139</v>
      </c>
      <c r="C322" s="9" t="s">
        <v>139</v>
      </c>
      <c r="D322" s="9" t="s">
        <v>140</v>
      </c>
      <c r="E322" s="10"/>
      <c r="F322" s="10"/>
      <c r="G322" s="10"/>
      <c r="H322" s="10"/>
      <c r="I322" s="10"/>
      <c r="J322" s="10"/>
      <c r="K322" s="10"/>
      <c r="L322" s="10"/>
      <c r="M322" s="20"/>
      <c r="N322" s="20"/>
      <c r="O322" s="28"/>
      <c r="P322" s="10"/>
      <c r="Q322" s="10" t="s">
        <v>95</v>
      </c>
      <c r="R322" s="10"/>
      <c r="S322" s="37">
        <v>4</v>
      </c>
      <c r="T322" s="37">
        <v>5</v>
      </c>
      <c r="U322" s="37">
        <v>6</v>
      </c>
      <c r="V322" s="37">
        <v>5</v>
      </c>
      <c r="W322" s="37">
        <v>8</v>
      </c>
      <c r="X322" s="22">
        <f t="shared" ref="X322:X385" si="5">IF(S322="","",(S322+T322+U322+V322+W322)*2)</f>
        <v>56</v>
      </c>
      <c r="Y322" s="35">
        <f>IF(S322="","",(X322-統計!$B$106)*10/SQRT(統計!$B$107)+50)</f>
        <v>51.453979263187605</v>
      </c>
      <c r="Z322" s="35" t="str">
        <f>IF(X322="","",IF(((COUNTIF(視聴済作品!$X$2:$X$716,"&gt;="&amp;X322)+COUNTIF(視聴中作品!$X$29:$X$35,"&gt;="&amp;X322))/統計!$B$3)&lt;=0.05,"〇","-"))</f>
        <v>-</v>
      </c>
    </row>
    <row r="323" spans="1:26" ht="12" customHeight="1" x14ac:dyDescent="0.4">
      <c r="A323" s="9" t="s">
        <v>850</v>
      </c>
      <c r="B323" s="9" t="s">
        <v>148</v>
      </c>
      <c r="C323" s="9" t="s">
        <v>246</v>
      </c>
      <c r="D323" s="9" t="s">
        <v>1</v>
      </c>
      <c r="E323" s="10"/>
      <c r="F323" s="10"/>
      <c r="G323" s="10"/>
      <c r="H323" s="10"/>
      <c r="I323" s="10"/>
      <c r="J323" s="10"/>
      <c r="K323" s="10"/>
      <c r="L323" s="10"/>
      <c r="M323" s="20"/>
      <c r="N323" s="20"/>
      <c r="O323" s="28"/>
      <c r="P323" s="10"/>
      <c r="Q323" s="10" t="s">
        <v>95</v>
      </c>
      <c r="R323" s="10"/>
      <c r="S323" s="37">
        <v>6</v>
      </c>
      <c r="T323" s="37">
        <v>6</v>
      </c>
      <c r="U323" s="37">
        <v>6</v>
      </c>
      <c r="V323" s="37">
        <v>6</v>
      </c>
      <c r="W323" s="37">
        <v>4</v>
      </c>
      <c r="X323" s="22">
        <f t="shared" si="5"/>
        <v>56</v>
      </c>
      <c r="Y323" s="35">
        <f>IF(S323="","",(X323-統計!$B$106)*10/SQRT(統計!$B$107)+50)</f>
        <v>51.453979263187605</v>
      </c>
      <c r="Z323" s="35" t="str">
        <f>IF(X323="","",IF(((COUNTIF(視聴済作品!$X$2:$X$716,"&gt;="&amp;X323)+COUNTIF(視聴中作品!$X$29:$X$35,"&gt;="&amp;X323))/統計!$B$3)&lt;=0.05,"〇","-"))</f>
        <v>-</v>
      </c>
    </row>
    <row r="324" spans="1:26" ht="12" customHeight="1" x14ac:dyDescent="0.4">
      <c r="A324" s="9" t="s">
        <v>866</v>
      </c>
      <c r="B324" s="9" t="s">
        <v>158</v>
      </c>
      <c r="C324" s="9" t="s">
        <v>160</v>
      </c>
      <c r="D324" s="9" t="s">
        <v>161</v>
      </c>
      <c r="E324" s="10"/>
      <c r="F324" s="10"/>
      <c r="G324" s="10"/>
      <c r="H324" s="10"/>
      <c r="I324" s="10"/>
      <c r="J324" s="10"/>
      <c r="K324" s="10"/>
      <c r="L324" s="10"/>
      <c r="M324" s="20"/>
      <c r="N324" s="20"/>
      <c r="O324" s="28"/>
      <c r="P324" s="10"/>
      <c r="Q324" s="10" t="s">
        <v>94</v>
      </c>
      <c r="R324" s="10"/>
      <c r="S324" s="37">
        <v>6</v>
      </c>
      <c r="T324" s="37">
        <v>5</v>
      </c>
      <c r="U324" s="37">
        <v>7</v>
      </c>
      <c r="V324" s="37">
        <v>5</v>
      </c>
      <c r="W324" s="37">
        <v>5</v>
      </c>
      <c r="X324" s="22">
        <f t="shared" si="5"/>
        <v>56</v>
      </c>
      <c r="Y324" s="35">
        <f>IF(S324="","",(X324-統計!$B$106)*10/SQRT(統計!$B$107)+50)</f>
        <v>51.453979263187605</v>
      </c>
      <c r="Z324" s="35" t="str">
        <f>IF(X324="","",IF(((COUNTIF(視聴済作品!$X$2:$X$716,"&gt;="&amp;X324)+COUNTIF(視聴中作品!$X$29:$X$35,"&gt;="&amp;X324))/統計!$B$3)&lt;=0.05,"〇","-"))</f>
        <v>-</v>
      </c>
    </row>
    <row r="325" spans="1:26" ht="12" customHeight="1" x14ac:dyDescent="0.4">
      <c r="A325" s="9" t="s">
        <v>867</v>
      </c>
      <c r="B325" s="9" t="s">
        <v>260</v>
      </c>
      <c r="C325" s="9" t="s">
        <v>260</v>
      </c>
      <c r="D325" s="9" t="s">
        <v>88</v>
      </c>
      <c r="E325" s="10" t="s">
        <v>2570</v>
      </c>
      <c r="F325" s="10" t="s">
        <v>2799</v>
      </c>
      <c r="G325" s="10" t="s">
        <v>184</v>
      </c>
      <c r="H325" s="10" t="s">
        <v>2570</v>
      </c>
      <c r="I325" s="10"/>
      <c r="J325" s="10" t="s">
        <v>2807</v>
      </c>
      <c r="K325" s="10" t="s">
        <v>2571</v>
      </c>
      <c r="L325" s="10" t="s">
        <v>184</v>
      </c>
      <c r="M325" s="20"/>
      <c r="N325" s="20"/>
      <c r="O325" s="28"/>
      <c r="P325" s="10" t="s">
        <v>184</v>
      </c>
      <c r="Q325" s="10" t="s">
        <v>95</v>
      </c>
      <c r="R325" s="10"/>
      <c r="S325" s="37">
        <v>6</v>
      </c>
      <c r="T325" s="37">
        <v>5</v>
      </c>
      <c r="U325" s="37">
        <v>7</v>
      </c>
      <c r="V325" s="37">
        <v>6</v>
      </c>
      <c r="W325" s="37">
        <v>4</v>
      </c>
      <c r="X325" s="22">
        <f t="shared" si="5"/>
        <v>56</v>
      </c>
      <c r="Y325" s="35">
        <f>IF(S325="","",(X325-統計!$B$106)*10/SQRT(統計!$B$107)+50)</f>
        <v>51.453979263187605</v>
      </c>
      <c r="Z325" s="35" t="str">
        <f>IF(X325="","",IF(((COUNTIF(視聴済作品!$X$2:$X$716,"&gt;="&amp;X325)+COUNTIF(視聴中作品!$X$29:$X$35,"&gt;="&amp;X325))/統計!$B$3)&lt;=0.05,"〇","-"))</f>
        <v>-</v>
      </c>
    </row>
    <row r="326" spans="1:26" ht="12" customHeight="1" x14ac:dyDescent="0.4">
      <c r="A326" s="9" t="s">
        <v>876</v>
      </c>
      <c r="B326" s="9" t="s">
        <v>269</v>
      </c>
      <c r="C326" s="9" t="s">
        <v>269</v>
      </c>
      <c r="D326" s="9" t="s">
        <v>41</v>
      </c>
      <c r="E326" s="10"/>
      <c r="F326" s="10"/>
      <c r="G326" s="10"/>
      <c r="H326" s="10"/>
      <c r="I326" s="10"/>
      <c r="J326" s="10"/>
      <c r="K326" s="10"/>
      <c r="L326" s="10"/>
      <c r="M326" s="20"/>
      <c r="N326" s="20"/>
      <c r="O326" s="28"/>
      <c r="P326" s="10"/>
      <c r="Q326" s="10" t="s">
        <v>53</v>
      </c>
      <c r="R326" s="10"/>
      <c r="S326" s="37">
        <v>7</v>
      </c>
      <c r="T326" s="37">
        <v>6</v>
      </c>
      <c r="U326" s="37">
        <v>7</v>
      </c>
      <c r="V326" s="37">
        <v>3</v>
      </c>
      <c r="W326" s="37">
        <v>5</v>
      </c>
      <c r="X326" s="22">
        <f t="shared" si="5"/>
        <v>56</v>
      </c>
      <c r="Y326" s="35">
        <f>IF(S326="","",(X326-統計!$B$106)*10/SQRT(統計!$B$107)+50)</f>
        <v>51.453979263187605</v>
      </c>
      <c r="Z326" s="35" t="str">
        <f>IF(X326="","",IF(((COUNTIF(視聴済作品!$X$2:$X$716,"&gt;="&amp;X326)+COUNTIF(視聴中作品!$X$29:$X$35,"&gt;="&amp;X326))/統計!$B$3)&lt;=0.05,"〇","-"))</f>
        <v>-</v>
      </c>
    </row>
    <row r="327" spans="1:26" ht="12" customHeight="1" x14ac:dyDescent="0.4">
      <c r="A327" s="9" t="s">
        <v>882</v>
      </c>
      <c r="B327" s="9" t="s">
        <v>275</v>
      </c>
      <c r="C327" s="9" t="s">
        <v>275</v>
      </c>
      <c r="D327" s="9" t="s">
        <v>82</v>
      </c>
      <c r="E327" s="10"/>
      <c r="F327" s="10"/>
      <c r="G327" s="10"/>
      <c r="H327" s="10"/>
      <c r="I327" s="10"/>
      <c r="J327" s="10"/>
      <c r="K327" s="10"/>
      <c r="L327" s="10"/>
      <c r="M327" s="20"/>
      <c r="N327" s="20"/>
      <c r="O327" s="28"/>
      <c r="P327" s="10"/>
      <c r="Q327" s="10" t="s">
        <v>6</v>
      </c>
      <c r="R327" s="10"/>
      <c r="S327" s="37">
        <v>6</v>
      </c>
      <c r="T327" s="37">
        <v>6</v>
      </c>
      <c r="U327" s="37">
        <v>6</v>
      </c>
      <c r="V327" s="37">
        <v>5</v>
      </c>
      <c r="W327" s="37">
        <v>5</v>
      </c>
      <c r="X327" s="22">
        <f t="shared" si="5"/>
        <v>56</v>
      </c>
      <c r="Y327" s="35">
        <f>IF(S327="","",(X327-統計!$B$106)*10/SQRT(統計!$B$107)+50)</f>
        <v>51.453979263187605</v>
      </c>
      <c r="Z327" s="35" t="str">
        <f>IF(X327="","",IF(((COUNTIF(視聴済作品!$X$2:$X$716,"&gt;="&amp;X327)+COUNTIF(視聴中作品!$X$29:$X$35,"&gt;="&amp;X327))/統計!$B$3)&lt;=0.05,"〇","-"))</f>
        <v>-</v>
      </c>
    </row>
    <row r="328" spans="1:26" ht="12" customHeight="1" x14ac:dyDescent="0.4">
      <c r="A328" s="9" t="s">
        <v>885</v>
      </c>
      <c r="B328" s="9" t="s">
        <v>278</v>
      </c>
      <c r="C328" s="9" t="s">
        <v>278</v>
      </c>
      <c r="D328" s="10" t="s">
        <v>88</v>
      </c>
      <c r="E328" s="10"/>
      <c r="F328" s="10"/>
      <c r="G328" s="10"/>
      <c r="H328" s="10"/>
      <c r="I328" s="10"/>
      <c r="J328" s="10"/>
      <c r="K328" s="10"/>
      <c r="L328" s="10"/>
      <c r="M328" s="20"/>
      <c r="N328" s="20"/>
      <c r="O328" s="28"/>
      <c r="P328" s="10"/>
      <c r="Q328" s="10" t="s">
        <v>3</v>
      </c>
      <c r="R328" s="10"/>
      <c r="S328" s="37">
        <v>6</v>
      </c>
      <c r="T328" s="37">
        <v>5</v>
      </c>
      <c r="U328" s="37">
        <v>6</v>
      </c>
      <c r="V328" s="37">
        <v>5</v>
      </c>
      <c r="W328" s="37">
        <v>6</v>
      </c>
      <c r="X328" s="22">
        <f t="shared" si="5"/>
        <v>56</v>
      </c>
      <c r="Y328" s="35">
        <f>IF(S328="","",(X328-統計!$B$106)*10/SQRT(統計!$B$107)+50)</f>
        <v>51.453979263187605</v>
      </c>
      <c r="Z328" s="35" t="str">
        <f>IF(X328="","",IF(((COUNTIF(視聴済作品!$X$2:$X$716,"&gt;="&amp;X328)+COUNTIF(視聴中作品!$X$29:$X$35,"&gt;="&amp;X328))/統計!$B$3)&lt;=0.05,"〇","-"))</f>
        <v>-</v>
      </c>
    </row>
    <row r="329" spans="1:26" ht="12" customHeight="1" x14ac:dyDescent="0.4">
      <c r="A329" s="9" t="s">
        <v>903</v>
      </c>
      <c r="B329" s="9" t="s">
        <v>297</v>
      </c>
      <c r="C329" s="9" t="s">
        <v>297</v>
      </c>
      <c r="D329" s="9" t="s">
        <v>2</v>
      </c>
      <c r="E329" s="10"/>
      <c r="F329" s="10"/>
      <c r="G329" s="10"/>
      <c r="H329" s="10"/>
      <c r="I329" s="10"/>
      <c r="J329" s="10"/>
      <c r="K329" s="10"/>
      <c r="L329" s="10"/>
      <c r="M329" s="20"/>
      <c r="N329" s="20"/>
      <c r="O329" s="28"/>
      <c r="P329" s="10"/>
      <c r="Q329" s="10" t="s">
        <v>3</v>
      </c>
      <c r="R329" s="10"/>
      <c r="S329" s="37">
        <v>6</v>
      </c>
      <c r="T329" s="37">
        <v>6</v>
      </c>
      <c r="U329" s="37">
        <v>6</v>
      </c>
      <c r="V329" s="37">
        <v>5</v>
      </c>
      <c r="W329" s="37">
        <v>5</v>
      </c>
      <c r="X329" s="22">
        <f t="shared" si="5"/>
        <v>56</v>
      </c>
      <c r="Y329" s="35">
        <f>IF(S329="","",(X329-統計!$B$106)*10/SQRT(統計!$B$107)+50)</f>
        <v>51.453979263187605</v>
      </c>
      <c r="Z329" s="35" t="str">
        <f>IF(X329="","",IF(((COUNTIF(視聴済作品!$X$2:$X$716,"&gt;="&amp;X329)+COUNTIF(視聴中作品!$X$29:$X$35,"&gt;="&amp;X329))/統計!$B$3)&lt;=0.05,"〇","-"))</f>
        <v>-</v>
      </c>
    </row>
    <row r="330" spans="1:26" ht="12" customHeight="1" x14ac:dyDescent="0.4">
      <c r="A330" s="9" t="s">
        <v>929</v>
      </c>
      <c r="B330" s="9" t="s">
        <v>332</v>
      </c>
      <c r="C330" s="9" t="s">
        <v>332</v>
      </c>
      <c r="D330" s="9" t="s">
        <v>15</v>
      </c>
      <c r="E330" s="10"/>
      <c r="F330" s="10"/>
      <c r="G330" s="10"/>
      <c r="H330" s="10"/>
      <c r="I330" s="10"/>
      <c r="J330" s="10"/>
      <c r="K330" s="10"/>
      <c r="L330" s="10"/>
      <c r="M330" s="20"/>
      <c r="N330" s="20"/>
      <c r="O330" s="28"/>
      <c r="P330" s="10"/>
      <c r="Q330" s="10" t="s">
        <v>6</v>
      </c>
      <c r="R330" s="10"/>
      <c r="S330" s="37">
        <v>6</v>
      </c>
      <c r="T330" s="37">
        <v>6</v>
      </c>
      <c r="U330" s="37">
        <v>6</v>
      </c>
      <c r="V330" s="37">
        <v>5</v>
      </c>
      <c r="W330" s="37">
        <v>5</v>
      </c>
      <c r="X330" s="22">
        <f t="shared" si="5"/>
        <v>56</v>
      </c>
      <c r="Y330" s="35">
        <f>IF(S330="","",(X330-統計!$B$106)*10/SQRT(統計!$B$107)+50)</f>
        <v>51.453979263187605</v>
      </c>
      <c r="Z330" s="35" t="str">
        <f>IF(X330="","",IF(((COUNTIF(視聴済作品!$X$2:$X$716,"&gt;="&amp;X330)+COUNTIF(視聴中作品!$X$29:$X$35,"&gt;="&amp;X330))/統計!$B$3)&lt;=0.05,"〇","-"))</f>
        <v>-</v>
      </c>
    </row>
    <row r="331" spans="1:26" ht="12" customHeight="1" x14ac:dyDescent="0.4">
      <c r="A331" s="9" t="s">
        <v>961</v>
      </c>
      <c r="B331" s="9" t="s">
        <v>418</v>
      </c>
      <c r="C331" s="9" t="s">
        <v>418</v>
      </c>
      <c r="D331" s="9" t="s">
        <v>1</v>
      </c>
      <c r="E331" s="10"/>
      <c r="F331" s="10"/>
      <c r="G331" s="10"/>
      <c r="H331" s="10"/>
      <c r="I331" s="10"/>
      <c r="J331" s="10"/>
      <c r="K331" s="10"/>
      <c r="L331" s="10"/>
      <c r="M331" s="20"/>
      <c r="N331" s="20"/>
      <c r="O331" s="28"/>
      <c r="P331" s="10"/>
      <c r="Q331" s="10" t="s">
        <v>95</v>
      </c>
      <c r="R331" s="10"/>
      <c r="S331" s="37">
        <v>5</v>
      </c>
      <c r="T331" s="37">
        <v>6</v>
      </c>
      <c r="U331" s="37">
        <v>4</v>
      </c>
      <c r="V331" s="37">
        <v>5</v>
      </c>
      <c r="W331" s="37">
        <v>8</v>
      </c>
      <c r="X331" s="22">
        <f t="shared" si="5"/>
        <v>56</v>
      </c>
      <c r="Y331" s="35">
        <f>IF(S331="","",(X331-統計!$B$106)*10/SQRT(統計!$B$107)+50)</f>
        <v>51.453979263187605</v>
      </c>
      <c r="Z331" s="35" t="str">
        <f>IF(X331="","",IF(((COUNTIF(視聴済作品!$X$2:$X$716,"&gt;="&amp;X331)+COUNTIF(視聴中作品!$X$29:$X$35,"&gt;="&amp;X331))/統計!$B$3)&lt;=0.05,"〇","-"))</f>
        <v>-</v>
      </c>
    </row>
    <row r="332" spans="1:26" ht="12" customHeight="1" x14ac:dyDescent="0.4">
      <c r="A332" s="9" t="s">
        <v>971</v>
      </c>
      <c r="B332" s="9" t="s">
        <v>425</v>
      </c>
      <c r="C332" s="9" t="s">
        <v>394</v>
      </c>
      <c r="D332" s="9" t="s">
        <v>108</v>
      </c>
      <c r="E332" s="10"/>
      <c r="F332" s="10"/>
      <c r="G332" s="10"/>
      <c r="H332" s="10"/>
      <c r="I332" s="10"/>
      <c r="J332" s="10"/>
      <c r="K332" s="10"/>
      <c r="L332" s="10"/>
      <c r="M332" s="20"/>
      <c r="N332" s="20"/>
      <c r="O332" s="28"/>
      <c r="P332" s="10"/>
      <c r="Q332" s="10" t="s">
        <v>95</v>
      </c>
      <c r="R332" s="10"/>
      <c r="S332" s="37">
        <v>5</v>
      </c>
      <c r="T332" s="37">
        <v>7</v>
      </c>
      <c r="U332" s="37">
        <v>6</v>
      </c>
      <c r="V332" s="37">
        <v>5</v>
      </c>
      <c r="W332" s="37">
        <v>5</v>
      </c>
      <c r="X332" s="22">
        <f t="shared" si="5"/>
        <v>56</v>
      </c>
      <c r="Y332" s="35">
        <f>IF(S332="","",(X332-統計!$B$106)*10/SQRT(統計!$B$107)+50)</f>
        <v>51.453979263187605</v>
      </c>
      <c r="Z332" s="35" t="str">
        <f>IF(X332="","",IF(((COUNTIF(視聴済作品!$X$2:$X$716,"&gt;="&amp;X332)+COUNTIF(視聴中作品!$X$29:$X$35,"&gt;="&amp;X332))/統計!$B$3)&lt;=0.05,"〇","-"))</f>
        <v>-</v>
      </c>
    </row>
    <row r="333" spans="1:26" ht="12" customHeight="1" x14ac:dyDescent="0.4">
      <c r="A333" s="9" t="s">
        <v>971</v>
      </c>
      <c r="B333" s="9" t="s">
        <v>425</v>
      </c>
      <c r="C333" s="9" t="s">
        <v>445</v>
      </c>
      <c r="D333" s="9" t="s">
        <v>108</v>
      </c>
      <c r="E333" s="10"/>
      <c r="F333" s="10"/>
      <c r="G333" s="10"/>
      <c r="H333" s="10"/>
      <c r="I333" s="10"/>
      <c r="J333" s="10"/>
      <c r="K333" s="10"/>
      <c r="L333" s="10"/>
      <c r="M333" s="20"/>
      <c r="N333" s="20"/>
      <c r="O333" s="28"/>
      <c r="P333" s="10"/>
      <c r="Q333" s="10" t="s">
        <v>6</v>
      </c>
      <c r="R333" s="10"/>
      <c r="S333" s="37">
        <v>5</v>
      </c>
      <c r="T333" s="37">
        <v>7</v>
      </c>
      <c r="U333" s="37">
        <v>6</v>
      </c>
      <c r="V333" s="37">
        <v>5</v>
      </c>
      <c r="W333" s="37">
        <v>5</v>
      </c>
      <c r="X333" s="22">
        <f t="shared" si="5"/>
        <v>56</v>
      </c>
      <c r="Y333" s="35">
        <f>IF(S333="","",(X333-統計!$B$106)*10/SQRT(統計!$B$107)+50)</f>
        <v>51.453979263187605</v>
      </c>
      <c r="Z333" s="35" t="str">
        <f>IF(X333="","",IF(((COUNTIF(視聴済作品!$X$2:$X$716,"&gt;="&amp;X333)+COUNTIF(視聴中作品!$X$29:$X$35,"&gt;="&amp;X333))/統計!$B$3)&lt;=0.05,"〇","-"))</f>
        <v>-</v>
      </c>
    </row>
    <row r="334" spans="1:26" ht="12" customHeight="1" x14ac:dyDescent="0.4">
      <c r="A334" s="9" t="s">
        <v>971</v>
      </c>
      <c r="B334" s="9" t="s">
        <v>425</v>
      </c>
      <c r="C334" s="9" t="s">
        <v>446</v>
      </c>
      <c r="D334" s="9" t="s">
        <v>447</v>
      </c>
      <c r="E334" s="10"/>
      <c r="F334" s="10"/>
      <c r="G334" s="10"/>
      <c r="H334" s="10"/>
      <c r="I334" s="10"/>
      <c r="J334" s="10"/>
      <c r="K334" s="10"/>
      <c r="L334" s="10"/>
      <c r="M334" s="20"/>
      <c r="N334" s="20"/>
      <c r="O334" s="28"/>
      <c r="P334" s="10"/>
      <c r="Q334" s="10" t="s">
        <v>6</v>
      </c>
      <c r="R334" s="10"/>
      <c r="S334" s="37">
        <v>5</v>
      </c>
      <c r="T334" s="37">
        <v>7</v>
      </c>
      <c r="U334" s="37">
        <v>6</v>
      </c>
      <c r="V334" s="37">
        <v>5</v>
      </c>
      <c r="W334" s="37">
        <v>5</v>
      </c>
      <c r="X334" s="22">
        <f t="shared" si="5"/>
        <v>56</v>
      </c>
      <c r="Y334" s="35">
        <f>IF(S334="","",(X334-統計!$B$106)*10/SQRT(統計!$B$107)+50)</f>
        <v>51.453979263187605</v>
      </c>
      <c r="Z334" s="35" t="str">
        <f>IF(X334="","",IF(((COUNTIF(視聴済作品!$X$2:$X$716,"&gt;="&amp;X334)+COUNTIF(視聴中作品!$X$29:$X$35,"&gt;="&amp;X334))/統計!$B$3)&lt;=0.05,"〇","-"))</f>
        <v>-</v>
      </c>
    </row>
    <row r="335" spans="1:26" ht="12" customHeight="1" x14ac:dyDescent="0.4">
      <c r="A335" s="9" t="s">
        <v>1089</v>
      </c>
      <c r="B335" s="9" t="s">
        <v>431</v>
      </c>
      <c r="C335" s="9" t="s">
        <v>456</v>
      </c>
      <c r="D335" s="9" t="s">
        <v>1754</v>
      </c>
      <c r="E335" s="10"/>
      <c r="F335" s="10"/>
      <c r="G335" s="10"/>
      <c r="H335" s="10"/>
      <c r="I335" s="10"/>
      <c r="J335" s="10"/>
      <c r="K335" s="10"/>
      <c r="L335" s="10"/>
      <c r="M335" s="20"/>
      <c r="N335" s="20"/>
      <c r="O335" s="28"/>
      <c r="P335" s="10"/>
      <c r="Q335" s="10" t="s">
        <v>3</v>
      </c>
      <c r="R335" s="10"/>
      <c r="S335" s="37">
        <v>7</v>
      </c>
      <c r="T335" s="37">
        <v>6</v>
      </c>
      <c r="U335" s="37">
        <v>5</v>
      </c>
      <c r="V335" s="37">
        <v>4</v>
      </c>
      <c r="W335" s="37">
        <v>6</v>
      </c>
      <c r="X335" s="22">
        <f t="shared" si="5"/>
        <v>56</v>
      </c>
      <c r="Y335" s="35">
        <f>IF(S335="","",(X335-統計!$B$106)*10/SQRT(統計!$B$107)+50)</f>
        <v>51.453979263187605</v>
      </c>
      <c r="Z335" s="35" t="str">
        <f>IF(X335="","",IF(((COUNTIF(視聴済作品!$X$2:$X$716,"&gt;="&amp;X335)+COUNTIF(視聴中作品!$X$29:$X$35,"&gt;="&amp;X335))/統計!$B$3)&lt;=0.05,"〇","-"))</f>
        <v>-</v>
      </c>
    </row>
    <row r="336" spans="1:26" ht="12" customHeight="1" x14ac:dyDescent="0.4">
      <c r="A336" s="9" t="s">
        <v>1102</v>
      </c>
      <c r="B336" s="9" t="s">
        <v>1332</v>
      </c>
      <c r="C336" s="9" t="s">
        <v>1332</v>
      </c>
      <c r="D336" s="9" t="s">
        <v>438</v>
      </c>
      <c r="E336" s="10" t="s">
        <v>1333</v>
      </c>
      <c r="F336" s="10" t="s">
        <v>1319</v>
      </c>
      <c r="G336" s="10" t="s">
        <v>1333</v>
      </c>
      <c r="H336" s="10" t="s">
        <v>1333</v>
      </c>
      <c r="I336" s="10" t="s">
        <v>1334</v>
      </c>
      <c r="J336" s="10" t="s">
        <v>1229</v>
      </c>
      <c r="K336" s="10" t="s">
        <v>1318</v>
      </c>
      <c r="L336" s="10" t="s">
        <v>1850</v>
      </c>
      <c r="M336" s="20">
        <v>36986</v>
      </c>
      <c r="N336" s="20" t="s">
        <v>1335</v>
      </c>
      <c r="O336" s="42" t="s">
        <v>1336</v>
      </c>
      <c r="P336" s="10" t="s">
        <v>1850</v>
      </c>
      <c r="Q336" s="10" t="s">
        <v>2584</v>
      </c>
      <c r="R336" s="10"/>
      <c r="S336" s="37">
        <v>4</v>
      </c>
      <c r="T336" s="37">
        <v>6</v>
      </c>
      <c r="U336" s="37">
        <v>6</v>
      </c>
      <c r="V336" s="37">
        <v>4</v>
      </c>
      <c r="W336" s="37">
        <v>8</v>
      </c>
      <c r="X336" s="22">
        <f t="shared" si="5"/>
        <v>56</v>
      </c>
      <c r="Y336" s="35">
        <f>IF(S336="","",(X336-統計!$B$106)*10/SQRT(統計!$B$107)+50)</f>
        <v>51.453979263187605</v>
      </c>
      <c r="Z336" s="35" t="str">
        <f>IF(X336="","",IF(((COUNTIF(視聴済作品!$X$2:$X$716,"&gt;="&amp;X336)+COUNTIF(視聴中作品!$X$29:$X$35,"&gt;="&amp;X336))/統計!$B$3)&lt;=0.05,"〇","-"))</f>
        <v>-</v>
      </c>
    </row>
    <row r="337" spans="1:26" ht="12" customHeight="1" x14ac:dyDescent="0.4">
      <c r="A337" s="9" t="s">
        <v>1122</v>
      </c>
      <c r="B337" s="9" t="s">
        <v>485</v>
      </c>
      <c r="C337" s="9" t="s">
        <v>485</v>
      </c>
      <c r="D337" s="9" t="s">
        <v>40</v>
      </c>
      <c r="E337" s="10"/>
      <c r="F337" s="10"/>
      <c r="G337" s="10"/>
      <c r="H337" s="10"/>
      <c r="I337" s="10"/>
      <c r="J337" s="10"/>
      <c r="K337" s="10"/>
      <c r="L337" s="10"/>
      <c r="M337" s="20"/>
      <c r="N337" s="20"/>
      <c r="O337" s="28"/>
      <c r="P337" s="10"/>
      <c r="Q337" s="10" t="s">
        <v>95</v>
      </c>
      <c r="R337" s="10"/>
      <c r="S337" s="37">
        <v>7</v>
      </c>
      <c r="T337" s="37">
        <v>5</v>
      </c>
      <c r="U337" s="37">
        <v>6</v>
      </c>
      <c r="V337" s="37">
        <v>5</v>
      </c>
      <c r="W337" s="37">
        <v>5</v>
      </c>
      <c r="X337" s="22">
        <f t="shared" si="5"/>
        <v>56</v>
      </c>
      <c r="Y337" s="35">
        <f>IF(S337="","",(X337-統計!$B$106)*10/SQRT(統計!$B$107)+50)</f>
        <v>51.453979263187605</v>
      </c>
      <c r="Z337" s="35" t="str">
        <f>IF(X337="","",IF(((COUNTIF(視聴済作品!$X$2:$X$716,"&gt;="&amp;X337)+COUNTIF(視聴中作品!$X$29:$X$35,"&gt;="&amp;X337))/統計!$B$3)&lt;=0.05,"〇","-"))</f>
        <v>-</v>
      </c>
    </row>
    <row r="338" spans="1:26" ht="12" customHeight="1" x14ac:dyDescent="0.4">
      <c r="A338" s="9" t="s">
        <v>1136</v>
      </c>
      <c r="B338" s="9" t="s">
        <v>500</v>
      </c>
      <c r="C338" s="9" t="s">
        <v>500</v>
      </c>
      <c r="D338" s="9" t="s">
        <v>591</v>
      </c>
      <c r="E338" s="10"/>
      <c r="F338" s="10"/>
      <c r="G338" s="10"/>
      <c r="H338" s="10"/>
      <c r="I338" s="10"/>
      <c r="J338" s="10"/>
      <c r="K338" s="10"/>
      <c r="L338" s="10"/>
      <c r="M338" s="20"/>
      <c r="N338" s="20"/>
      <c r="O338" s="28"/>
      <c r="P338" s="10"/>
      <c r="Q338" s="10" t="s">
        <v>95</v>
      </c>
      <c r="R338" s="10"/>
      <c r="S338" s="37">
        <v>7</v>
      </c>
      <c r="T338" s="37">
        <v>5</v>
      </c>
      <c r="U338" s="37">
        <v>6</v>
      </c>
      <c r="V338" s="37">
        <v>4</v>
      </c>
      <c r="W338" s="37">
        <v>6</v>
      </c>
      <c r="X338" s="22">
        <f t="shared" si="5"/>
        <v>56</v>
      </c>
      <c r="Y338" s="35">
        <f>IF(S338="","",(X338-統計!$B$106)*10/SQRT(統計!$B$107)+50)</f>
        <v>51.453979263187605</v>
      </c>
      <c r="Z338" s="35" t="str">
        <f>IF(X338="","",IF(((COUNTIF(視聴済作品!$X$2:$X$716,"&gt;="&amp;X338)+COUNTIF(視聴中作品!$X$29:$X$35,"&gt;="&amp;X338))/統計!$B$3)&lt;=0.05,"〇","-"))</f>
        <v>-</v>
      </c>
    </row>
    <row r="339" spans="1:26" ht="12" customHeight="1" x14ac:dyDescent="0.4">
      <c r="A339" s="9" t="s">
        <v>1137</v>
      </c>
      <c r="B339" s="9" t="s">
        <v>501</v>
      </c>
      <c r="C339" s="9" t="s">
        <v>501</v>
      </c>
      <c r="D339" s="9" t="s">
        <v>88</v>
      </c>
      <c r="E339" s="10"/>
      <c r="F339" s="10"/>
      <c r="G339" s="10"/>
      <c r="H339" s="10"/>
      <c r="I339" s="10"/>
      <c r="J339" s="10"/>
      <c r="K339" s="10"/>
      <c r="L339" s="10"/>
      <c r="M339" s="20"/>
      <c r="N339" s="20"/>
      <c r="O339" s="28"/>
      <c r="P339" s="10"/>
      <c r="Q339" s="10" t="s">
        <v>95</v>
      </c>
      <c r="R339" s="10"/>
      <c r="S339" s="37">
        <v>6</v>
      </c>
      <c r="T339" s="37">
        <v>5</v>
      </c>
      <c r="U339" s="37">
        <v>6</v>
      </c>
      <c r="V339" s="37">
        <v>5</v>
      </c>
      <c r="W339" s="37">
        <v>6</v>
      </c>
      <c r="X339" s="22">
        <f t="shared" si="5"/>
        <v>56</v>
      </c>
      <c r="Y339" s="35">
        <f>IF(S339="","",(X339-統計!$B$106)*10/SQRT(統計!$B$107)+50)</f>
        <v>51.453979263187605</v>
      </c>
      <c r="Z339" s="35" t="str">
        <f>IF(X339="","",IF(((COUNTIF(視聴済作品!$X$2:$X$716,"&gt;="&amp;X339)+COUNTIF(視聴中作品!$X$29:$X$35,"&gt;="&amp;X339))/統計!$B$3)&lt;=0.05,"〇","-"))</f>
        <v>-</v>
      </c>
    </row>
    <row r="340" spans="1:26" ht="12" customHeight="1" x14ac:dyDescent="0.4">
      <c r="A340" s="9" t="s">
        <v>1139</v>
      </c>
      <c r="B340" s="9" t="s">
        <v>542</v>
      </c>
      <c r="C340" s="9" t="s">
        <v>542</v>
      </c>
      <c r="D340" s="9" t="s">
        <v>498</v>
      </c>
      <c r="E340" s="10"/>
      <c r="F340" s="10"/>
      <c r="G340" s="10"/>
      <c r="H340" s="10"/>
      <c r="I340" s="10"/>
      <c r="J340" s="10"/>
      <c r="K340" s="10"/>
      <c r="L340" s="10"/>
      <c r="M340" s="20"/>
      <c r="N340" s="20"/>
      <c r="O340" s="28"/>
      <c r="P340" s="10"/>
      <c r="Q340" s="10" t="s">
        <v>94</v>
      </c>
      <c r="R340" s="10"/>
      <c r="S340" s="37">
        <v>6</v>
      </c>
      <c r="T340" s="37">
        <v>6</v>
      </c>
      <c r="U340" s="37">
        <v>6</v>
      </c>
      <c r="V340" s="37">
        <v>5</v>
      </c>
      <c r="W340" s="37">
        <v>5</v>
      </c>
      <c r="X340" s="22">
        <f t="shared" si="5"/>
        <v>56</v>
      </c>
      <c r="Y340" s="35">
        <f>IF(S340="","",(X340-統計!$B$106)*10/SQRT(統計!$B$107)+50)</f>
        <v>51.453979263187605</v>
      </c>
      <c r="Z340" s="35" t="str">
        <f>IF(X340="","",IF(((COUNTIF(視聴済作品!$X$2:$X$716,"&gt;="&amp;X340)+COUNTIF(視聴中作品!$X$29:$X$35,"&gt;="&amp;X340))/統計!$B$3)&lt;=0.05,"〇","-"))</f>
        <v>-</v>
      </c>
    </row>
    <row r="341" spans="1:26" ht="12" customHeight="1" x14ac:dyDescent="0.4">
      <c r="A341" s="9" t="s">
        <v>1737</v>
      </c>
      <c r="B341" s="9" t="s">
        <v>1738</v>
      </c>
      <c r="C341" s="9" t="s">
        <v>1746</v>
      </c>
      <c r="D341" s="9" t="s">
        <v>1389</v>
      </c>
      <c r="E341" s="10" t="s">
        <v>1850</v>
      </c>
      <c r="F341" s="10" t="s">
        <v>1739</v>
      </c>
      <c r="G341" s="10"/>
      <c r="H341" s="10" t="s">
        <v>1740</v>
      </c>
      <c r="I341" s="10" t="s">
        <v>1741</v>
      </c>
      <c r="J341" s="10" t="s">
        <v>1742</v>
      </c>
      <c r="K341" s="10" t="s">
        <v>1743</v>
      </c>
      <c r="L341" s="10" t="s">
        <v>1850</v>
      </c>
      <c r="M341" s="20">
        <v>43743</v>
      </c>
      <c r="N341" s="20" t="s">
        <v>1744</v>
      </c>
      <c r="O341" s="42" t="s">
        <v>1745</v>
      </c>
      <c r="P341" s="10" t="s">
        <v>1850</v>
      </c>
      <c r="Q341" s="10" t="s">
        <v>1788</v>
      </c>
      <c r="R341" s="10"/>
      <c r="S341" s="37">
        <v>6</v>
      </c>
      <c r="T341" s="37">
        <v>5</v>
      </c>
      <c r="U341" s="37">
        <v>6</v>
      </c>
      <c r="V341" s="37">
        <v>5</v>
      </c>
      <c r="W341" s="37">
        <v>6</v>
      </c>
      <c r="X341" s="22">
        <f t="shared" si="5"/>
        <v>56</v>
      </c>
      <c r="Y341" s="35">
        <f>IF(S341="","",(X341-統計!$B$106)*10/SQRT(統計!$B$107)+50)</f>
        <v>51.453979263187605</v>
      </c>
      <c r="Z341" s="35" t="str">
        <f>IF(X341="","",IF(((COUNTIF(視聴済作品!$X$2:$X$716,"&gt;="&amp;X341)+COUNTIF(視聴中作品!$X$29:$X$35,"&gt;="&amp;X341))/統計!$B$3)&lt;=0.05,"〇","-"))</f>
        <v>-</v>
      </c>
    </row>
    <row r="342" spans="1:26" ht="12" customHeight="1" x14ac:dyDescent="0.4">
      <c r="A342" s="9" t="s">
        <v>1144</v>
      </c>
      <c r="B342" s="9" t="s">
        <v>547</v>
      </c>
      <c r="C342" s="9" t="s">
        <v>547</v>
      </c>
      <c r="D342" s="9" t="s">
        <v>113</v>
      </c>
      <c r="E342" s="10"/>
      <c r="F342" s="10"/>
      <c r="G342" s="10"/>
      <c r="H342" s="10"/>
      <c r="I342" s="10"/>
      <c r="J342" s="10"/>
      <c r="K342" s="10"/>
      <c r="L342" s="10"/>
      <c r="M342" s="20"/>
      <c r="N342" s="20"/>
      <c r="O342" s="28"/>
      <c r="P342" s="10"/>
      <c r="Q342" s="10" t="s">
        <v>94</v>
      </c>
      <c r="R342" s="10"/>
      <c r="S342" s="37">
        <v>3</v>
      </c>
      <c r="T342" s="37">
        <v>6</v>
      </c>
      <c r="U342" s="37">
        <v>4</v>
      </c>
      <c r="V342" s="37">
        <v>8</v>
      </c>
      <c r="W342" s="37">
        <v>7</v>
      </c>
      <c r="X342" s="22">
        <f t="shared" si="5"/>
        <v>56</v>
      </c>
      <c r="Y342" s="35">
        <f>IF(S342="","",(X342-統計!$B$106)*10/SQRT(統計!$B$107)+50)</f>
        <v>51.453979263187605</v>
      </c>
      <c r="Z342" s="35" t="str">
        <f>IF(X342="","",IF(((COUNTIF(視聴済作品!$X$2:$X$716,"&gt;="&amp;X342)+COUNTIF(視聴中作品!$X$29:$X$35,"&gt;="&amp;X342))/統計!$B$3)&lt;=0.05,"〇","-"))</f>
        <v>-</v>
      </c>
    </row>
    <row r="343" spans="1:26" ht="12" customHeight="1" x14ac:dyDescent="0.4">
      <c r="A343" s="9" t="s">
        <v>1157</v>
      </c>
      <c r="B343" s="9" t="s">
        <v>513</v>
      </c>
      <c r="C343" s="9" t="s">
        <v>513</v>
      </c>
      <c r="D343" s="9" t="s">
        <v>88</v>
      </c>
      <c r="E343" s="10" t="s">
        <v>2570</v>
      </c>
      <c r="F343" s="10" t="s">
        <v>2570</v>
      </c>
      <c r="G343" s="10" t="s">
        <v>184</v>
      </c>
      <c r="H343" s="10" t="s">
        <v>2570</v>
      </c>
      <c r="I343" s="10" t="s">
        <v>184</v>
      </c>
      <c r="J343" s="10" t="s">
        <v>2806</v>
      </c>
      <c r="K343" s="10" t="s">
        <v>2571</v>
      </c>
      <c r="L343" s="10" t="s">
        <v>184</v>
      </c>
      <c r="M343" s="20">
        <v>37289</v>
      </c>
      <c r="N343" s="20" t="s">
        <v>2573</v>
      </c>
      <c r="O343" s="28" t="s">
        <v>2572</v>
      </c>
      <c r="P343" s="10" t="s">
        <v>184</v>
      </c>
      <c r="Q343" s="10" t="s">
        <v>95</v>
      </c>
      <c r="R343" s="10"/>
      <c r="S343" s="37">
        <v>6</v>
      </c>
      <c r="T343" s="37">
        <v>5</v>
      </c>
      <c r="U343" s="37">
        <v>6</v>
      </c>
      <c r="V343" s="37">
        <v>3</v>
      </c>
      <c r="W343" s="37">
        <v>8</v>
      </c>
      <c r="X343" s="22">
        <f t="shared" si="5"/>
        <v>56</v>
      </c>
      <c r="Y343" s="35">
        <f>IF(S343="","",(X343-統計!$B$106)*10/SQRT(統計!$B$107)+50)</f>
        <v>51.453979263187605</v>
      </c>
      <c r="Z343" s="35" t="str">
        <f>IF(X343="","",IF(((COUNTIF(視聴済作品!$X$2:$X$716,"&gt;="&amp;X343)+COUNTIF(視聴中作品!$X$29:$X$35,"&gt;="&amp;X343))/統計!$B$3)&lt;=0.05,"〇","-"))</f>
        <v>-</v>
      </c>
    </row>
    <row r="344" spans="1:26" ht="12" customHeight="1" x14ac:dyDescent="0.4">
      <c r="A344" s="9" t="s">
        <v>1164</v>
      </c>
      <c r="B344" s="9" t="s">
        <v>609</v>
      </c>
      <c r="C344" s="9" t="s">
        <v>609</v>
      </c>
      <c r="D344" s="9" t="s">
        <v>88</v>
      </c>
      <c r="E344" s="10"/>
      <c r="F344" s="10"/>
      <c r="G344" s="10"/>
      <c r="H344" s="10"/>
      <c r="I344" s="10"/>
      <c r="J344" s="10"/>
      <c r="K344" s="10"/>
      <c r="L344" s="10"/>
      <c r="M344" s="20"/>
      <c r="N344" s="20"/>
      <c r="O344" s="28"/>
      <c r="P344" s="10"/>
      <c r="Q344" s="10" t="s">
        <v>95</v>
      </c>
      <c r="R344" s="10"/>
      <c r="S344" s="37">
        <v>7</v>
      </c>
      <c r="T344" s="37">
        <v>6</v>
      </c>
      <c r="U344" s="37">
        <v>5</v>
      </c>
      <c r="V344" s="37">
        <v>5</v>
      </c>
      <c r="W344" s="37">
        <v>5</v>
      </c>
      <c r="X344" s="22">
        <f t="shared" si="5"/>
        <v>56</v>
      </c>
      <c r="Y344" s="35">
        <f>IF(S344="","",(X344-統計!$B$106)*10/SQRT(統計!$B$107)+50)</f>
        <v>51.453979263187605</v>
      </c>
      <c r="Z344" s="35" t="str">
        <f>IF(X344="","",IF(((COUNTIF(視聴済作品!$X$2:$X$716,"&gt;="&amp;X344)+COUNTIF(視聴中作品!$X$29:$X$35,"&gt;="&amp;X344))/統計!$B$3)&lt;=0.05,"〇","-"))</f>
        <v>-</v>
      </c>
    </row>
    <row r="345" spans="1:26" ht="12" customHeight="1" x14ac:dyDescent="0.4">
      <c r="A345" s="9" t="s">
        <v>3188</v>
      </c>
      <c r="B345" s="9" t="s">
        <v>3185</v>
      </c>
      <c r="C345" s="9" t="s">
        <v>3185</v>
      </c>
      <c r="D345" s="9" t="s">
        <v>40</v>
      </c>
      <c r="E345" s="10" t="s">
        <v>3189</v>
      </c>
      <c r="F345" s="10" t="s">
        <v>1899</v>
      </c>
      <c r="G345" s="10" t="s">
        <v>3190</v>
      </c>
      <c r="H345" s="10" t="s">
        <v>1654</v>
      </c>
      <c r="I345" s="10" t="s">
        <v>3191</v>
      </c>
      <c r="J345" s="10" t="s">
        <v>3192</v>
      </c>
      <c r="K345" s="10" t="s">
        <v>2919</v>
      </c>
      <c r="L345" s="10" t="s">
        <v>19</v>
      </c>
      <c r="M345" s="20">
        <v>44016</v>
      </c>
      <c r="N345" s="20" t="s">
        <v>3195</v>
      </c>
      <c r="O345" s="40" t="s">
        <v>3193</v>
      </c>
      <c r="P345" s="10" t="s">
        <v>19</v>
      </c>
      <c r="Q345" s="10" t="s">
        <v>3246</v>
      </c>
      <c r="R345" s="10" t="s">
        <v>3010</v>
      </c>
      <c r="S345" s="37">
        <v>6</v>
      </c>
      <c r="T345" s="37">
        <v>6</v>
      </c>
      <c r="U345" s="37">
        <v>5</v>
      </c>
      <c r="V345" s="37">
        <v>6</v>
      </c>
      <c r="W345" s="37">
        <v>5</v>
      </c>
      <c r="X345" s="22">
        <f t="shared" si="5"/>
        <v>56</v>
      </c>
      <c r="Y345" s="35">
        <f>IF(S345="","",(X345-統計!$B$106)*10/SQRT(統計!$B$107)+50)</f>
        <v>51.453979263187605</v>
      </c>
      <c r="Z345" s="35"/>
    </row>
    <row r="346" spans="1:26" ht="12" customHeight="1" x14ac:dyDescent="0.4">
      <c r="A346" s="9" t="s">
        <v>1172</v>
      </c>
      <c r="B346" s="9" t="s">
        <v>648</v>
      </c>
      <c r="C346" s="9" t="s">
        <v>648</v>
      </c>
      <c r="D346" s="9" t="s">
        <v>40</v>
      </c>
      <c r="E346" s="10"/>
      <c r="F346" s="10"/>
      <c r="G346" s="10"/>
      <c r="H346" s="10"/>
      <c r="I346" s="10"/>
      <c r="J346" s="10"/>
      <c r="K346" s="10" t="s">
        <v>2501</v>
      </c>
      <c r="L346" s="10"/>
      <c r="M346" s="20"/>
      <c r="N346" s="20"/>
      <c r="O346" s="28"/>
      <c r="P346" s="10"/>
      <c r="Q346" s="10" t="s">
        <v>94</v>
      </c>
      <c r="R346" s="10"/>
      <c r="S346" s="37">
        <v>5</v>
      </c>
      <c r="T346" s="37">
        <v>6</v>
      </c>
      <c r="U346" s="37">
        <v>6</v>
      </c>
      <c r="V346" s="37">
        <v>6</v>
      </c>
      <c r="W346" s="37">
        <v>5</v>
      </c>
      <c r="X346" s="22">
        <f t="shared" si="5"/>
        <v>56</v>
      </c>
      <c r="Y346" s="35">
        <f>IF(S346="","",(X346-統計!$B$106)*10/SQRT(統計!$B$107)+50)</f>
        <v>51.453979263187605</v>
      </c>
      <c r="Z346" s="35" t="str">
        <f>IF(X346="","",IF(((COUNTIF(視聴済作品!$X$2:$X$716,"&gt;="&amp;X346)+COUNTIF(視聴中作品!$X$29:$X$35,"&gt;="&amp;X346))/統計!$B$3)&lt;=0.05,"〇","-"))</f>
        <v>-</v>
      </c>
    </row>
    <row r="347" spans="1:26" ht="12" customHeight="1" x14ac:dyDescent="0.4">
      <c r="A347" s="9" t="s">
        <v>1190</v>
      </c>
      <c r="B347" s="9" t="s">
        <v>628</v>
      </c>
      <c r="C347" s="9" t="s">
        <v>628</v>
      </c>
      <c r="D347" s="9" t="s">
        <v>1930</v>
      </c>
      <c r="E347" s="10"/>
      <c r="F347" s="10"/>
      <c r="G347" s="10"/>
      <c r="H347" s="10"/>
      <c r="I347" s="10"/>
      <c r="J347" s="10"/>
      <c r="K347" s="10"/>
      <c r="L347" s="10"/>
      <c r="M347" s="20"/>
      <c r="N347" s="20"/>
      <c r="O347" s="28"/>
      <c r="P347" s="10"/>
      <c r="Q347" s="10" t="s">
        <v>95</v>
      </c>
      <c r="R347" s="10"/>
      <c r="S347" s="37">
        <v>6</v>
      </c>
      <c r="T347" s="37">
        <v>6</v>
      </c>
      <c r="U347" s="37">
        <v>6</v>
      </c>
      <c r="V347" s="37">
        <v>5</v>
      </c>
      <c r="W347" s="37">
        <v>5</v>
      </c>
      <c r="X347" s="22">
        <f t="shared" si="5"/>
        <v>56</v>
      </c>
      <c r="Y347" s="35">
        <f>IF(S347="","",(X347-統計!$B$106)*10/SQRT(統計!$B$107)+50)</f>
        <v>51.453979263187605</v>
      </c>
      <c r="Z347" s="35" t="str">
        <f>IF(X347="","",IF(((COUNTIF(視聴済作品!$X$2:$X$716,"&gt;="&amp;X347)+COUNTIF(視聴中作品!$X$29:$X$35,"&gt;="&amp;X347))/統計!$B$3)&lt;=0.05,"〇","-"))</f>
        <v>-</v>
      </c>
    </row>
    <row r="348" spans="1:26" ht="12" customHeight="1" x14ac:dyDescent="0.4">
      <c r="A348" s="9" t="s">
        <v>2897</v>
      </c>
      <c r="B348" s="9" t="s">
        <v>2896</v>
      </c>
      <c r="C348" s="9" t="s">
        <v>2896</v>
      </c>
      <c r="D348" s="9" t="s">
        <v>88</v>
      </c>
      <c r="E348" s="10" t="s">
        <v>2898</v>
      </c>
      <c r="F348" s="10" t="s">
        <v>2899</v>
      </c>
      <c r="G348" s="10" t="s">
        <v>19</v>
      </c>
      <c r="H348" s="10" t="s">
        <v>1303</v>
      </c>
      <c r="I348" s="10" t="s">
        <v>2903</v>
      </c>
      <c r="J348" s="10" t="s">
        <v>2900</v>
      </c>
      <c r="K348" s="10" t="s">
        <v>2523</v>
      </c>
      <c r="L348" s="10" t="s">
        <v>1847</v>
      </c>
      <c r="M348" s="19">
        <v>41958</v>
      </c>
      <c r="N348" s="20" t="s">
        <v>2902</v>
      </c>
      <c r="O348" s="42" t="s">
        <v>2901</v>
      </c>
      <c r="P348" s="10" t="s">
        <v>19</v>
      </c>
      <c r="Q348" s="10" t="s">
        <v>3</v>
      </c>
      <c r="R348" s="10"/>
      <c r="S348" s="37">
        <v>6</v>
      </c>
      <c r="T348" s="37">
        <v>6</v>
      </c>
      <c r="U348" s="37">
        <v>5</v>
      </c>
      <c r="V348" s="37">
        <v>6</v>
      </c>
      <c r="W348" s="37">
        <v>5</v>
      </c>
      <c r="X348" s="22">
        <f t="shared" si="5"/>
        <v>56</v>
      </c>
      <c r="Y348" s="35">
        <f>IF(S348="","",(X348-統計!$B$106)*10/SQRT(統計!$B$107)+50)</f>
        <v>51.453979263187605</v>
      </c>
      <c r="Z348" s="35"/>
    </row>
    <row r="349" spans="1:26" ht="12" customHeight="1" x14ac:dyDescent="0.4">
      <c r="A349" s="9" t="s">
        <v>1213</v>
      </c>
      <c r="B349" s="9" t="s">
        <v>641</v>
      </c>
      <c r="C349" s="9" t="s">
        <v>705</v>
      </c>
      <c r="D349" s="9" t="s">
        <v>2220</v>
      </c>
      <c r="E349" s="10"/>
      <c r="F349" s="10"/>
      <c r="G349" s="10"/>
      <c r="H349" s="10"/>
      <c r="I349" s="10"/>
      <c r="J349" s="10"/>
      <c r="K349" s="10"/>
      <c r="L349" s="10"/>
      <c r="M349" s="20"/>
      <c r="N349" s="20"/>
      <c r="O349" s="28"/>
      <c r="P349" s="10"/>
      <c r="Q349" s="10" t="s">
        <v>176</v>
      </c>
      <c r="R349" s="10"/>
      <c r="S349" s="37">
        <v>6</v>
      </c>
      <c r="T349" s="37">
        <v>6</v>
      </c>
      <c r="U349" s="37">
        <v>6</v>
      </c>
      <c r="V349" s="37">
        <v>5</v>
      </c>
      <c r="W349" s="37">
        <v>5</v>
      </c>
      <c r="X349" s="22">
        <f t="shared" si="5"/>
        <v>56</v>
      </c>
      <c r="Y349" s="35">
        <f>IF(S349="","",(X349-統計!$B$106)*10/SQRT(統計!$B$107)+50)</f>
        <v>51.453979263187605</v>
      </c>
      <c r="Z349" s="35" t="str">
        <f>IF(X349="","",IF(((COUNTIF(視聴済作品!$X$2:$X$716,"&gt;="&amp;X349)+COUNTIF(視聴中作品!$X$29:$X$35,"&gt;="&amp;X349))/統計!$B$3)&lt;=0.05,"〇","-"))</f>
        <v>-</v>
      </c>
    </row>
    <row r="350" spans="1:26" ht="12" customHeight="1" x14ac:dyDescent="0.4">
      <c r="A350" s="9" t="s">
        <v>3403</v>
      </c>
      <c r="B350" s="9" t="s">
        <v>3402</v>
      </c>
      <c r="C350" s="9" t="s">
        <v>3402</v>
      </c>
      <c r="D350" s="9" t="s">
        <v>32</v>
      </c>
      <c r="E350" s="10" t="s">
        <v>3408</v>
      </c>
      <c r="F350" s="10" t="s">
        <v>3407</v>
      </c>
      <c r="G350" s="10" t="s">
        <v>3406</v>
      </c>
      <c r="H350" s="10" t="s">
        <v>19</v>
      </c>
      <c r="I350" s="10" t="s">
        <v>3405</v>
      </c>
      <c r="J350" s="10" t="s">
        <v>3404</v>
      </c>
      <c r="K350" s="10" t="s">
        <v>2371</v>
      </c>
      <c r="L350" s="10" t="s">
        <v>1846</v>
      </c>
      <c r="M350" s="19">
        <v>41460</v>
      </c>
      <c r="N350" s="20" t="s">
        <v>3410</v>
      </c>
      <c r="O350" s="40" t="s">
        <v>3409</v>
      </c>
      <c r="P350" s="10" t="s">
        <v>19</v>
      </c>
      <c r="Q350" s="10" t="s">
        <v>3246</v>
      </c>
      <c r="R350" s="10" t="s">
        <v>3007</v>
      </c>
      <c r="S350" s="37">
        <v>5</v>
      </c>
      <c r="T350" s="37">
        <v>6</v>
      </c>
      <c r="U350" s="37">
        <v>5</v>
      </c>
      <c r="V350" s="37">
        <v>7</v>
      </c>
      <c r="W350" s="37">
        <v>5</v>
      </c>
      <c r="X350" s="22">
        <f t="shared" si="5"/>
        <v>56</v>
      </c>
      <c r="Y350" s="35">
        <f>IF(S350="","",(X350-統計!$B$106)*10/SQRT(統計!$B$107)+50)</f>
        <v>51.453979263187605</v>
      </c>
      <c r="Z350" s="35"/>
    </row>
    <row r="351" spans="1:26" ht="12" customHeight="1" x14ac:dyDescent="0.4">
      <c r="A351" s="9" t="s">
        <v>754</v>
      </c>
      <c r="B351" s="9" t="s">
        <v>16</v>
      </c>
      <c r="C351" s="9" t="s">
        <v>16</v>
      </c>
      <c r="D351" s="9" t="s">
        <v>2</v>
      </c>
      <c r="E351" s="10"/>
      <c r="F351" s="10"/>
      <c r="G351" s="10"/>
      <c r="H351" s="10"/>
      <c r="I351" s="10"/>
      <c r="J351" s="10"/>
      <c r="K351" s="10"/>
      <c r="L351" s="10"/>
      <c r="M351" s="20"/>
      <c r="N351" s="20"/>
      <c r="O351" s="28"/>
      <c r="P351" s="10"/>
      <c r="Q351" s="10" t="s">
        <v>6</v>
      </c>
      <c r="R351" s="10"/>
      <c r="S351" s="37">
        <v>6</v>
      </c>
      <c r="T351" s="37">
        <v>6</v>
      </c>
      <c r="U351" s="37">
        <v>5</v>
      </c>
      <c r="V351" s="37">
        <v>5</v>
      </c>
      <c r="W351" s="37">
        <v>5</v>
      </c>
      <c r="X351" s="22">
        <f t="shared" si="5"/>
        <v>54</v>
      </c>
      <c r="Y351" s="35">
        <f>IF(S351="","",(X351-統計!$B$106)*10/SQRT(統計!$B$107)+50)</f>
        <v>50.231006051160648</v>
      </c>
      <c r="Z351" s="35" t="str">
        <f>IF(X351="","",IF(((COUNTIF(視聴済作品!$X$2:$X$716,"&gt;="&amp;X351)+COUNTIF(視聴中作品!$X$29:$X$35,"&gt;="&amp;X351))/統計!$B$3)&lt;=0.05,"〇","-"))</f>
        <v>-</v>
      </c>
    </row>
    <row r="352" spans="1:26" ht="12" customHeight="1" x14ac:dyDescent="0.4">
      <c r="A352" s="9" t="s">
        <v>1445</v>
      </c>
      <c r="B352" s="9" t="s">
        <v>978</v>
      </c>
      <c r="C352" s="9" t="s">
        <v>1453</v>
      </c>
      <c r="D352" s="9" t="s">
        <v>1</v>
      </c>
      <c r="E352" s="10" t="s">
        <v>1446</v>
      </c>
      <c r="F352" s="10" t="s">
        <v>1447</v>
      </c>
      <c r="G352" s="10" t="s">
        <v>1402</v>
      </c>
      <c r="H352" s="10" t="s">
        <v>1850</v>
      </c>
      <c r="I352" s="10" t="s">
        <v>1448</v>
      </c>
      <c r="J352" s="10" t="s">
        <v>1449</v>
      </c>
      <c r="K352" s="10" t="s">
        <v>1450</v>
      </c>
      <c r="L352" s="10" t="s">
        <v>1850</v>
      </c>
      <c r="M352" s="20">
        <v>44653</v>
      </c>
      <c r="N352" s="20" t="s">
        <v>1451</v>
      </c>
      <c r="O352" s="28" t="s">
        <v>1046</v>
      </c>
      <c r="P352" s="10" t="s">
        <v>1850</v>
      </c>
      <c r="Q352" s="10" t="s">
        <v>3</v>
      </c>
      <c r="R352" s="10"/>
      <c r="S352" s="37">
        <v>5</v>
      </c>
      <c r="T352" s="37">
        <v>6</v>
      </c>
      <c r="U352" s="37">
        <v>5</v>
      </c>
      <c r="V352" s="37">
        <v>5</v>
      </c>
      <c r="W352" s="37">
        <v>6</v>
      </c>
      <c r="X352" s="22">
        <f t="shared" si="5"/>
        <v>54</v>
      </c>
      <c r="Y352" s="35">
        <f>IF(S352="","",(X352-統計!$B$106)*10/SQRT(統計!$B$107)+50)</f>
        <v>50.231006051160648</v>
      </c>
      <c r="Z352" s="35" t="str">
        <f>IF(X352="","",IF(((COUNTIF(視聴済作品!$X$2:$X$716,"&gt;="&amp;X352)+COUNTIF(視聴中作品!$X$29:$X$35,"&gt;="&amp;X352))/統計!$B$3)&lt;=0.05,"〇","-"))</f>
        <v>-</v>
      </c>
    </row>
    <row r="353" spans="1:26" ht="12" customHeight="1" x14ac:dyDescent="0.4">
      <c r="A353" s="9" t="s">
        <v>2261</v>
      </c>
      <c r="B353" s="9" t="s">
        <v>2262</v>
      </c>
      <c r="C353" s="9" t="s">
        <v>2269</v>
      </c>
      <c r="D353" s="9" t="s">
        <v>15</v>
      </c>
      <c r="E353" s="10" t="s">
        <v>2263</v>
      </c>
      <c r="F353" s="10" t="s">
        <v>2264</v>
      </c>
      <c r="G353" s="10" t="s">
        <v>1983</v>
      </c>
      <c r="H353" s="10" t="s">
        <v>184</v>
      </c>
      <c r="I353" s="10" t="s">
        <v>2265</v>
      </c>
      <c r="J353" s="10" t="s">
        <v>2266</v>
      </c>
      <c r="K353" s="10" t="s">
        <v>2267</v>
      </c>
      <c r="L353" s="10" t="s">
        <v>184</v>
      </c>
      <c r="M353" s="20">
        <v>44022</v>
      </c>
      <c r="N353" s="20" t="s">
        <v>2268</v>
      </c>
      <c r="O353" s="42" t="s">
        <v>2270</v>
      </c>
      <c r="P353" s="10" t="s">
        <v>2271</v>
      </c>
      <c r="Q353" s="10" t="s">
        <v>2303</v>
      </c>
      <c r="R353" s="10"/>
      <c r="S353" s="37">
        <v>6</v>
      </c>
      <c r="T353" s="37">
        <v>7</v>
      </c>
      <c r="U353" s="37">
        <v>5</v>
      </c>
      <c r="V353" s="37">
        <v>4</v>
      </c>
      <c r="W353" s="37">
        <v>5</v>
      </c>
      <c r="X353" s="22">
        <f t="shared" si="5"/>
        <v>54</v>
      </c>
      <c r="Y353" s="35">
        <f>IF(S353="","",(X353-統計!$B$106)*10/SQRT(統計!$B$107)+50)</f>
        <v>50.231006051160648</v>
      </c>
      <c r="Z353" s="35" t="str">
        <f>IF(X353="","",IF(((COUNTIF(視聴済作品!$X$2:$X$716,"&gt;="&amp;X353)+COUNTIF(視聴中作品!$X$29:$X$35,"&gt;="&amp;X353))/統計!$B$3)&lt;=0.05,"〇","-"))</f>
        <v>-</v>
      </c>
    </row>
    <row r="354" spans="1:26" ht="12" customHeight="1" x14ac:dyDescent="0.4">
      <c r="A354" s="9" t="s">
        <v>2261</v>
      </c>
      <c r="B354" s="9" t="s">
        <v>2269</v>
      </c>
      <c r="C354" s="9" t="s">
        <v>2382</v>
      </c>
      <c r="D354" s="9" t="s">
        <v>40</v>
      </c>
      <c r="E354" s="10" t="s">
        <v>2263</v>
      </c>
      <c r="F354" s="10" t="s">
        <v>2264</v>
      </c>
      <c r="G354" s="10" t="s">
        <v>1983</v>
      </c>
      <c r="H354" s="10" t="s">
        <v>184</v>
      </c>
      <c r="I354" s="10" t="s">
        <v>2265</v>
      </c>
      <c r="J354" s="10" t="s">
        <v>2266</v>
      </c>
      <c r="K354" s="10" t="s">
        <v>2267</v>
      </c>
      <c r="L354" s="10" t="s">
        <v>184</v>
      </c>
      <c r="M354" s="20">
        <v>44835</v>
      </c>
      <c r="N354" s="20" t="s">
        <v>2268</v>
      </c>
      <c r="O354" s="39" t="s">
        <v>2270</v>
      </c>
      <c r="P354" s="10" t="s">
        <v>19</v>
      </c>
      <c r="Q354" s="10" t="s">
        <v>3</v>
      </c>
      <c r="R354" s="29" t="s">
        <v>3223</v>
      </c>
      <c r="S354" s="37">
        <v>6</v>
      </c>
      <c r="T354" s="37">
        <v>7</v>
      </c>
      <c r="U354" s="37">
        <v>5</v>
      </c>
      <c r="V354" s="37">
        <v>4</v>
      </c>
      <c r="W354" s="37">
        <v>5</v>
      </c>
      <c r="X354" s="22">
        <f t="shared" si="5"/>
        <v>54</v>
      </c>
      <c r="Y354" s="35">
        <f>IF(S354="","",(X354-統計!$B$106)*10/SQRT(統計!$B$107)+50)</f>
        <v>50.231006051160648</v>
      </c>
      <c r="Z354" s="35"/>
    </row>
    <row r="355" spans="1:26" ht="12" customHeight="1" x14ac:dyDescent="0.4">
      <c r="A355" s="9" t="s">
        <v>779</v>
      </c>
      <c r="B355" s="9" t="s">
        <v>46</v>
      </c>
      <c r="C355" s="9" t="s">
        <v>46</v>
      </c>
      <c r="D355" s="9" t="s">
        <v>48</v>
      </c>
      <c r="E355" s="10"/>
      <c r="F355" s="10"/>
      <c r="G355" s="10"/>
      <c r="H355" s="10"/>
      <c r="I355" s="10"/>
      <c r="J355" s="10"/>
      <c r="K355" s="10"/>
      <c r="L355" s="10"/>
      <c r="M355" s="20"/>
      <c r="N355" s="20"/>
      <c r="O355" s="28"/>
      <c r="P355" s="10"/>
      <c r="Q355" s="10" t="s">
        <v>6</v>
      </c>
      <c r="R355" s="10"/>
      <c r="S355" s="37">
        <v>6</v>
      </c>
      <c r="T355" s="37">
        <v>5</v>
      </c>
      <c r="U355" s="37">
        <v>4</v>
      </c>
      <c r="V355" s="37">
        <v>7</v>
      </c>
      <c r="W355" s="37">
        <v>5</v>
      </c>
      <c r="X355" s="22">
        <f t="shared" si="5"/>
        <v>54</v>
      </c>
      <c r="Y355" s="35">
        <f>IF(S355="","",(X355-統計!$B$106)*10/SQRT(統計!$B$107)+50)</f>
        <v>50.231006051160648</v>
      </c>
      <c r="Z355" s="35" t="str">
        <f>IF(X355="","",IF(((COUNTIF(視聴済作品!$X$2:$X$716,"&gt;="&amp;X355)+COUNTIF(視聴中作品!$X$29:$X$35,"&gt;="&amp;X355))/統計!$B$3)&lt;=0.05,"〇","-"))</f>
        <v>-</v>
      </c>
    </row>
    <row r="356" spans="1:26" ht="12" customHeight="1" x14ac:dyDescent="0.4">
      <c r="A356" s="9" t="s">
        <v>1943</v>
      </c>
      <c r="B356" s="9" t="s">
        <v>1944</v>
      </c>
      <c r="C356" s="9" t="s">
        <v>1944</v>
      </c>
      <c r="D356" s="9" t="s">
        <v>2</v>
      </c>
      <c r="E356" s="10" t="s">
        <v>1945</v>
      </c>
      <c r="F356" s="10" t="s">
        <v>1238</v>
      </c>
      <c r="G356" s="10" t="s">
        <v>1946</v>
      </c>
      <c r="H356" s="10" t="s">
        <v>1946</v>
      </c>
      <c r="I356" s="10" t="s">
        <v>1947</v>
      </c>
      <c r="J356" s="10" t="s">
        <v>1948</v>
      </c>
      <c r="K356" s="10" t="s">
        <v>1949</v>
      </c>
      <c r="L356" s="10" t="s">
        <v>1892</v>
      </c>
      <c r="M356" s="20">
        <v>40640</v>
      </c>
      <c r="N356" s="20" t="s">
        <v>1950</v>
      </c>
      <c r="O356" s="28" t="s">
        <v>1951</v>
      </c>
      <c r="P356" s="10" t="s">
        <v>184</v>
      </c>
      <c r="Q356" s="10" t="s">
        <v>189</v>
      </c>
      <c r="R356" s="10"/>
      <c r="S356" s="37">
        <v>5</v>
      </c>
      <c r="T356" s="37">
        <v>6</v>
      </c>
      <c r="U356" s="37">
        <v>5</v>
      </c>
      <c r="V356" s="37">
        <v>5</v>
      </c>
      <c r="W356" s="37">
        <v>6</v>
      </c>
      <c r="X356" s="22">
        <f t="shared" si="5"/>
        <v>54</v>
      </c>
      <c r="Y356" s="35">
        <f>IF(S356="","",(X356-統計!$B$106)*10/SQRT(統計!$B$107)+50)</f>
        <v>50.231006051160648</v>
      </c>
      <c r="Z356" s="35" t="str">
        <f>IF(X356="","",IF(((COUNTIF(視聴済作品!$X$2:$X$716,"&gt;="&amp;X356)+COUNTIF(視聴中作品!$X$29:$X$35,"&gt;="&amp;X356))/統計!$B$3)&lt;=0.05,"〇","-"))</f>
        <v>-</v>
      </c>
    </row>
    <row r="357" spans="1:26" ht="12" customHeight="1" x14ac:dyDescent="0.4">
      <c r="A357" s="9" t="s">
        <v>789</v>
      </c>
      <c r="B357" s="9" t="s">
        <v>63</v>
      </c>
      <c r="C357" s="9" t="s">
        <v>63</v>
      </c>
      <c r="D357" s="9" t="s">
        <v>88</v>
      </c>
      <c r="E357" s="10"/>
      <c r="F357" s="10"/>
      <c r="G357" s="10"/>
      <c r="H357" s="10"/>
      <c r="I357" s="10"/>
      <c r="J357" s="10"/>
      <c r="K357" s="10"/>
      <c r="L357" s="10"/>
      <c r="M357" s="20"/>
      <c r="N357" s="20"/>
      <c r="O357" s="28"/>
      <c r="P357" s="10"/>
      <c r="Q357" s="10" t="s">
        <v>6</v>
      </c>
      <c r="R357" s="10"/>
      <c r="S357" s="37">
        <v>6</v>
      </c>
      <c r="T357" s="37">
        <v>4</v>
      </c>
      <c r="U357" s="37">
        <v>5</v>
      </c>
      <c r="V357" s="37">
        <v>6</v>
      </c>
      <c r="W357" s="37">
        <v>6</v>
      </c>
      <c r="X357" s="22">
        <f t="shared" si="5"/>
        <v>54</v>
      </c>
      <c r="Y357" s="35">
        <f>IF(S357="","",(X357-統計!$B$106)*10/SQRT(統計!$B$107)+50)</f>
        <v>50.231006051160648</v>
      </c>
      <c r="Z357" s="35" t="str">
        <f>IF(X357="","",IF(((COUNTIF(視聴済作品!$X$2:$X$716,"&gt;="&amp;X357)+COUNTIF(視聴中作品!$X$29:$X$35,"&gt;="&amp;X357))/統計!$B$3)&lt;=0.05,"〇","-"))</f>
        <v>-</v>
      </c>
    </row>
    <row r="358" spans="1:26" ht="12" customHeight="1" x14ac:dyDescent="0.4">
      <c r="A358" s="9" t="s">
        <v>3285</v>
      </c>
      <c r="B358" s="9" t="s">
        <v>3284</v>
      </c>
      <c r="C358" s="9" t="s">
        <v>3286</v>
      </c>
      <c r="D358" s="9" t="s">
        <v>48</v>
      </c>
      <c r="E358" s="10" t="s">
        <v>3287</v>
      </c>
      <c r="F358" s="10" t="s">
        <v>3288</v>
      </c>
      <c r="G358" s="10" t="s">
        <v>3287</v>
      </c>
      <c r="H358" s="10" t="s">
        <v>3287</v>
      </c>
      <c r="I358" s="10" t="s">
        <v>3289</v>
      </c>
      <c r="J358" s="10" t="s">
        <v>3290</v>
      </c>
      <c r="K358" s="10" t="s">
        <v>1305</v>
      </c>
      <c r="L358" s="10" t="s">
        <v>1847</v>
      </c>
      <c r="M358" s="19">
        <v>41742</v>
      </c>
      <c r="N358" s="20" t="s">
        <v>3292</v>
      </c>
      <c r="O358" s="31" t="s">
        <v>3291</v>
      </c>
      <c r="P358" s="10" t="s">
        <v>19</v>
      </c>
      <c r="Q358" s="10" t="s">
        <v>3246</v>
      </c>
      <c r="R358" s="10" t="s">
        <v>3010</v>
      </c>
      <c r="S358" s="37">
        <v>5</v>
      </c>
      <c r="T358" s="37">
        <v>5</v>
      </c>
      <c r="U358" s="37">
        <v>5</v>
      </c>
      <c r="V358" s="37">
        <v>6</v>
      </c>
      <c r="W358" s="37">
        <v>6</v>
      </c>
      <c r="X358" s="22">
        <f t="shared" si="5"/>
        <v>54</v>
      </c>
      <c r="Y358" s="35">
        <f>IF(S358="","",(X358-統計!$B$106)*10/SQRT(統計!$B$107)+50)</f>
        <v>50.231006051160648</v>
      </c>
      <c r="Z358" s="35"/>
    </row>
    <row r="359" spans="1:26" ht="12" customHeight="1" x14ac:dyDescent="0.4">
      <c r="A359" s="9" t="s">
        <v>820</v>
      </c>
      <c r="B359" s="9" t="s">
        <v>128</v>
      </c>
      <c r="C359" s="9" t="s">
        <v>128</v>
      </c>
      <c r="D359" s="9" t="s">
        <v>1</v>
      </c>
      <c r="E359" s="10"/>
      <c r="F359" s="10"/>
      <c r="G359" s="10"/>
      <c r="H359" s="10"/>
      <c r="I359" s="10"/>
      <c r="J359" s="10"/>
      <c r="K359" s="10"/>
      <c r="L359" s="10"/>
      <c r="M359" s="20"/>
      <c r="N359" s="20"/>
      <c r="O359" s="28"/>
      <c r="P359" s="10"/>
      <c r="Q359" s="10" t="s">
        <v>95</v>
      </c>
      <c r="R359" s="10"/>
      <c r="S359" s="37">
        <v>5</v>
      </c>
      <c r="T359" s="37">
        <v>5</v>
      </c>
      <c r="U359" s="37">
        <v>5</v>
      </c>
      <c r="V359" s="37">
        <v>6</v>
      </c>
      <c r="W359" s="37">
        <v>6</v>
      </c>
      <c r="X359" s="22">
        <f t="shared" si="5"/>
        <v>54</v>
      </c>
      <c r="Y359" s="35">
        <f>IF(S359="","",(X359-統計!$B$106)*10/SQRT(統計!$B$107)+50)</f>
        <v>50.231006051160648</v>
      </c>
      <c r="Z359" s="35" t="str">
        <f>IF(X359="","",IF(((COUNTIF(視聴済作品!$X$2:$X$716,"&gt;="&amp;X359)+COUNTIF(視聴中作品!$X$29:$X$35,"&gt;="&amp;X359))/統計!$B$3)&lt;=0.05,"〇","-"))</f>
        <v>-</v>
      </c>
    </row>
    <row r="360" spans="1:26" ht="12" customHeight="1" x14ac:dyDescent="0.4">
      <c r="A360" s="9" t="s">
        <v>821</v>
      </c>
      <c r="B360" s="9" t="s">
        <v>178</v>
      </c>
      <c r="C360" s="9" t="s">
        <v>129</v>
      </c>
      <c r="D360" s="9" t="s">
        <v>212</v>
      </c>
      <c r="E360" s="10"/>
      <c r="F360" s="10"/>
      <c r="G360" s="10"/>
      <c r="H360" s="10"/>
      <c r="I360" s="10"/>
      <c r="J360" s="10"/>
      <c r="K360" s="10"/>
      <c r="L360" s="10"/>
      <c r="M360" s="20"/>
      <c r="N360" s="20"/>
      <c r="O360" s="28"/>
      <c r="P360" s="10"/>
      <c r="Q360" s="10" t="s">
        <v>176</v>
      </c>
      <c r="R360" s="10"/>
      <c r="S360" s="37">
        <v>5</v>
      </c>
      <c r="T360" s="37">
        <v>6</v>
      </c>
      <c r="U360" s="37">
        <v>5</v>
      </c>
      <c r="V360" s="37">
        <v>5</v>
      </c>
      <c r="W360" s="37">
        <v>6</v>
      </c>
      <c r="X360" s="22">
        <f t="shared" si="5"/>
        <v>54</v>
      </c>
      <c r="Y360" s="35">
        <f>IF(S360="","",(X360-統計!$B$106)*10/SQRT(統計!$B$107)+50)</f>
        <v>50.231006051160648</v>
      </c>
      <c r="Z360" s="35" t="str">
        <f>IF(X360="","",IF(((COUNTIF(視聴済作品!$X$2:$X$716,"&gt;="&amp;X360)+COUNTIF(視聴中作品!$X$29:$X$35,"&gt;="&amp;X360))/統計!$B$3)&lt;=0.05,"〇","-"))</f>
        <v>-</v>
      </c>
    </row>
    <row r="361" spans="1:26" ht="12" customHeight="1" x14ac:dyDescent="0.4">
      <c r="A361" s="9" t="s">
        <v>2293</v>
      </c>
      <c r="B361" s="9" t="s">
        <v>2292</v>
      </c>
      <c r="C361" s="9" t="s">
        <v>2292</v>
      </c>
      <c r="D361" s="9" t="s">
        <v>48</v>
      </c>
      <c r="E361" s="10" t="s">
        <v>2294</v>
      </c>
      <c r="F361" s="10" t="s">
        <v>2295</v>
      </c>
      <c r="G361" s="10" t="s">
        <v>2296</v>
      </c>
      <c r="H361" s="10" t="s">
        <v>2296</v>
      </c>
      <c r="I361" s="10" t="s">
        <v>2297</v>
      </c>
      <c r="J361" s="10" t="s">
        <v>2298</v>
      </c>
      <c r="K361" s="10" t="s">
        <v>2299</v>
      </c>
      <c r="L361" s="10" t="s">
        <v>2302</v>
      </c>
      <c r="M361" s="19">
        <v>42469</v>
      </c>
      <c r="N361" s="20" t="s">
        <v>2301</v>
      </c>
      <c r="O361" s="42" t="s">
        <v>2300</v>
      </c>
      <c r="P361" s="10" t="s">
        <v>19</v>
      </c>
      <c r="Q361" s="10" t="s">
        <v>3</v>
      </c>
      <c r="R361" s="10"/>
      <c r="S361" s="37">
        <v>5</v>
      </c>
      <c r="T361" s="37">
        <v>6</v>
      </c>
      <c r="U361" s="37">
        <v>5</v>
      </c>
      <c r="V361" s="37">
        <v>6</v>
      </c>
      <c r="W361" s="37">
        <v>5</v>
      </c>
      <c r="X361" s="22">
        <f t="shared" si="5"/>
        <v>54</v>
      </c>
      <c r="Y361" s="35">
        <f>IF(S361="","",(X361-統計!$B$106)*10/SQRT(統計!$B$107)+50)</f>
        <v>50.231006051160648</v>
      </c>
      <c r="Z361" s="35" t="str">
        <f>IF(X361="","",IF(((COUNTIF(視聴済作品!$X$2:$X$716,"&gt;="&amp;X361)+COUNTIF(視聴中作品!$X$29:$X$35,"&gt;="&amp;X361))/統計!$B$3)&lt;=0.05,"〇","-"))</f>
        <v>-</v>
      </c>
    </row>
    <row r="362" spans="1:26" ht="12" customHeight="1" x14ac:dyDescent="0.4">
      <c r="A362" s="9" t="s">
        <v>826</v>
      </c>
      <c r="B362" s="9" t="s">
        <v>135</v>
      </c>
      <c r="C362" s="9" t="s">
        <v>135</v>
      </c>
      <c r="D362" s="9" t="s">
        <v>88</v>
      </c>
      <c r="E362" s="10"/>
      <c r="F362" s="10"/>
      <c r="G362" s="10"/>
      <c r="H362" s="10"/>
      <c r="I362" s="10"/>
      <c r="J362" s="10"/>
      <c r="K362" s="10"/>
      <c r="L362" s="10"/>
      <c r="M362" s="20"/>
      <c r="N362" s="20"/>
      <c r="O362" s="28"/>
      <c r="P362" s="10"/>
      <c r="Q362" s="10" t="s">
        <v>95</v>
      </c>
      <c r="R362" s="10"/>
      <c r="S362" s="37">
        <v>6</v>
      </c>
      <c r="T362" s="37">
        <v>5</v>
      </c>
      <c r="U362" s="37">
        <v>6</v>
      </c>
      <c r="V362" s="37">
        <v>5</v>
      </c>
      <c r="W362" s="37">
        <v>5</v>
      </c>
      <c r="X362" s="22">
        <f t="shared" si="5"/>
        <v>54</v>
      </c>
      <c r="Y362" s="35">
        <f>IF(S362="","",(X362-統計!$B$106)*10/SQRT(統計!$B$107)+50)</f>
        <v>50.231006051160648</v>
      </c>
      <c r="Z362" s="35" t="str">
        <f>IF(X362="","",IF(((COUNTIF(視聴済作品!$X$2:$X$716,"&gt;="&amp;X362)+COUNTIF(視聴中作品!$X$29:$X$35,"&gt;="&amp;X362))/統計!$B$3)&lt;=0.05,"〇","-"))</f>
        <v>-</v>
      </c>
    </row>
    <row r="363" spans="1:26" ht="12" customHeight="1" x14ac:dyDescent="0.4">
      <c r="A363" s="9" t="s">
        <v>838</v>
      </c>
      <c r="B363" s="9" t="s">
        <v>185</v>
      </c>
      <c r="C363" s="9" t="s">
        <v>2214</v>
      </c>
      <c r="D363" s="9" t="s">
        <v>1</v>
      </c>
      <c r="E363" s="10"/>
      <c r="F363" s="10"/>
      <c r="G363" s="10"/>
      <c r="H363" s="10"/>
      <c r="I363" s="10"/>
      <c r="J363" s="10"/>
      <c r="K363" s="10"/>
      <c r="L363" s="10"/>
      <c r="M363" s="20"/>
      <c r="N363" s="20"/>
      <c r="O363" s="28"/>
      <c r="P363" s="10"/>
      <c r="Q363" s="10" t="s">
        <v>94</v>
      </c>
      <c r="R363" s="10"/>
      <c r="S363" s="37">
        <v>5</v>
      </c>
      <c r="T363" s="37">
        <v>4</v>
      </c>
      <c r="U363" s="37">
        <v>5</v>
      </c>
      <c r="V363" s="37">
        <v>7</v>
      </c>
      <c r="W363" s="37">
        <v>6</v>
      </c>
      <c r="X363" s="22">
        <f t="shared" si="5"/>
        <v>54</v>
      </c>
      <c r="Y363" s="35">
        <f>IF(S363="","",(X363-統計!$B$106)*10/SQRT(統計!$B$107)+50)</f>
        <v>50.231006051160648</v>
      </c>
      <c r="Z363" s="35" t="str">
        <f>IF(X363="","",IF(((COUNTIF(視聴済作品!$X$2:$X$716,"&gt;="&amp;X363)+COUNTIF(視聴中作品!$X$29:$X$35,"&gt;="&amp;X363))/統計!$B$3)&lt;=0.05,"〇","-"))</f>
        <v>-</v>
      </c>
    </row>
    <row r="364" spans="1:26" ht="12" customHeight="1" x14ac:dyDescent="0.4">
      <c r="A364" s="9" t="s">
        <v>839</v>
      </c>
      <c r="B364" s="9" t="s">
        <v>1216</v>
      </c>
      <c r="C364" s="9" t="s">
        <v>186</v>
      </c>
      <c r="D364" s="9" t="s">
        <v>1</v>
      </c>
      <c r="E364" s="10"/>
      <c r="F364" s="10"/>
      <c r="G364" s="10"/>
      <c r="H364" s="10"/>
      <c r="I364" s="10"/>
      <c r="J364" s="10"/>
      <c r="K364" s="10"/>
      <c r="L364" s="10"/>
      <c r="M364" s="20"/>
      <c r="N364" s="20"/>
      <c r="O364" s="28"/>
      <c r="P364" s="10"/>
      <c r="Q364" s="10" t="s">
        <v>94</v>
      </c>
      <c r="R364" s="10"/>
      <c r="S364" s="37">
        <v>5</v>
      </c>
      <c r="T364" s="37">
        <v>5</v>
      </c>
      <c r="U364" s="37">
        <v>5</v>
      </c>
      <c r="V364" s="37">
        <v>6</v>
      </c>
      <c r="W364" s="37">
        <v>6</v>
      </c>
      <c r="X364" s="22">
        <f t="shared" si="5"/>
        <v>54</v>
      </c>
      <c r="Y364" s="35">
        <f>IF(S364="","",(X364-統計!$B$106)*10/SQRT(統計!$B$107)+50)</f>
        <v>50.231006051160648</v>
      </c>
      <c r="Z364" s="35" t="str">
        <f>IF(X364="","",IF(((COUNTIF(視聴済作品!$X$2:$X$716,"&gt;="&amp;X364)+COUNTIF(視聴中作品!$X$29:$X$35,"&gt;="&amp;X364))/統計!$B$3)&lt;=0.05,"〇","-"))</f>
        <v>-</v>
      </c>
    </row>
    <row r="365" spans="1:26" ht="12" customHeight="1" x14ac:dyDescent="0.4">
      <c r="A365" s="9" t="s">
        <v>847</v>
      </c>
      <c r="B365" s="9" t="s">
        <v>190</v>
      </c>
      <c r="C365" s="9" t="s">
        <v>190</v>
      </c>
      <c r="D365" s="9" t="s">
        <v>132</v>
      </c>
      <c r="E365" s="10"/>
      <c r="F365" s="10"/>
      <c r="G365" s="10"/>
      <c r="H365" s="10"/>
      <c r="I365" s="10"/>
      <c r="J365" s="10"/>
      <c r="K365" s="10"/>
      <c r="L365" s="10"/>
      <c r="M365" s="20"/>
      <c r="N365" s="20"/>
      <c r="O365" s="28"/>
      <c r="P365" s="10"/>
      <c r="Q365" s="10" t="s">
        <v>94</v>
      </c>
      <c r="R365" s="10"/>
      <c r="S365" s="37">
        <v>5</v>
      </c>
      <c r="T365" s="37">
        <v>6</v>
      </c>
      <c r="U365" s="37">
        <v>6</v>
      </c>
      <c r="V365" s="37">
        <v>6</v>
      </c>
      <c r="W365" s="37">
        <v>4</v>
      </c>
      <c r="X365" s="22">
        <f t="shared" si="5"/>
        <v>54</v>
      </c>
      <c r="Y365" s="35">
        <f>IF(S365="","",(X365-統計!$B$106)*10/SQRT(統計!$B$107)+50)</f>
        <v>50.231006051160648</v>
      </c>
      <c r="Z365" s="35" t="str">
        <f>IF(X365="","",IF(((COUNTIF(視聴済作品!$X$2:$X$716,"&gt;="&amp;X365)+COUNTIF(視聴中作品!$X$29:$X$35,"&gt;="&amp;X365))/統計!$B$3)&lt;=0.05,"〇","-"))</f>
        <v>-</v>
      </c>
    </row>
    <row r="366" spans="1:26" ht="12" customHeight="1" x14ac:dyDescent="0.4">
      <c r="A366" s="9" t="s">
        <v>2366</v>
      </c>
      <c r="B366" s="9" t="s">
        <v>2365</v>
      </c>
      <c r="C366" s="9" t="s">
        <v>2365</v>
      </c>
      <c r="D366" s="9" t="s">
        <v>2</v>
      </c>
      <c r="E366" s="10" t="s">
        <v>2367</v>
      </c>
      <c r="F366" s="10" t="s">
        <v>2368</v>
      </c>
      <c r="G366" s="10" t="s">
        <v>2369</v>
      </c>
      <c r="H366" s="10" t="s">
        <v>2369</v>
      </c>
      <c r="I366" s="10" t="s">
        <v>2370</v>
      </c>
      <c r="J366" s="10" t="s">
        <v>1599</v>
      </c>
      <c r="K366" s="10" t="s">
        <v>2371</v>
      </c>
      <c r="L366" s="10" t="s">
        <v>1846</v>
      </c>
      <c r="M366" s="19">
        <v>41827</v>
      </c>
      <c r="N366" s="20" t="s">
        <v>2373</v>
      </c>
      <c r="O366" s="42" t="s">
        <v>2372</v>
      </c>
      <c r="P366" s="10" t="s">
        <v>19</v>
      </c>
      <c r="Q366" s="10" t="s">
        <v>3</v>
      </c>
      <c r="R366" s="10"/>
      <c r="S366" s="37">
        <v>6</v>
      </c>
      <c r="T366" s="37">
        <v>6</v>
      </c>
      <c r="U366" s="37">
        <v>5</v>
      </c>
      <c r="V366" s="37">
        <v>5</v>
      </c>
      <c r="W366" s="37">
        <v>5</v>
      </c>
      <c r="X366" s="22">
        <f t="shared" si="5"/>
        <v>54</v>
      </c>
      <c r="Y366" s="35">
        <f>IF(S366="","",(X366-統計!$B$106)*10/SQRT(統計!$B$107)+50)</f>
        <v>50.231006051160648</v>
      </c>
      <c r="Z366" s="35" t="str">
        <f>IF(X366="","",IF(((COUNTIF(視聴済作品!$X$2:$X$716,"&gt;="&amp;X366)+COUNTIF(視聴中作品!$X$29:$X$35,"&gt;="&amp;X366))/統計!$B$3)&lt;=0.05,"〇","-"))</f>
        <v>-</v>
      </c>
    </row>
    <row r="367" spans="1:26" ht="12" customHeight="1" x14ac:dyDescent="0.4">
      <c r="A367" s="9" t="s">
        <v>863</v>
      </c>
      <c r="B367" s="9" t="s">
        <v>156</v>
      </c>
      <c r="C367" s="9" t="s">
        <v>253</v>
      </c>
      <c r="D367" s="9" t="s">
        <v>2216</v>
      </c>
      <c r="E367" s="10"/>
      <c r="F367" s="10"/>
      <c r="G367" s="10"/>
      <c r="H367" s="10"/>
      <c r="I367" s="10"/>
      <c r="J367" s="10"/>
      <c r="K367" s="10"/>
      <c r="L367" s="10"/>
      <c r="M367" s="20"/>
      <c r="N367" s="20"/>
      <c r="O367" s="28"/>
      <c r="P367" s="10"/>
      <c r="Q367" s="10" t="s">
        <v>53</v>
      </c>
      <c r="R367" s="10"/>
      <c r="S367" s="37">
        <v>6</v>
      </c>
      <c r="T367" s="37">
        <v>7</v>
      </c>
      <c r="U367" s="37">
        <v>5</v>
      </c>
      <c r="V367" s="37">
        <v>3</v>
      </c>
      <c r="W367" s="37">
        <v>6</v>
      </c>
      <c r="X367" s="22">
        <f t="shared" si="5"/>
        <v>54</v>
      </c>
      <c r="Y367" s="35">
        <f>IF(S367="","",(X367-統計!$B$106)*10/SQRT(統計!$B$107)+50)</f>
        <v>50.231006051160648</v>
      </c>
      <c r="Z367" s="35" t="str">
        <f>IF(X367="","",IF(((COUNTIF(視聴済作品!$X$2:$X$716,"&gt;="&amp;X367)+COUNTIF(視聴中作品!$X$29:$X$35,"&gt;="&amp;X367))/統計!$B$3)&lt;=0.05,"〇","-"))</f>
        <v>-</v>
      </c>
    </row>
    <row r="368" spans="1:26" ht="12" customHeight="1" x14ac:dyDescent="0.4">
      <c r="A368" s="9" t="s">
        <v>863</v>
      </c>
      <c r="B368" s="9" t="s">
        <v>156</v>
      </c>
      <c r="C368" s="9" t="s">
        <v>252</v>
      </c>
      <c r="D368" s="9" t="s">
        <v>251</v>
      </c>
      <c r="E368" s="10"/>
      <c r="F368" s="10"/>
      <c r="G368" s="10"/>
      <c r="H368" s="10"/>
      <c r="I368" s="10"/>
      <c r="J368" s="10"/>
      <c r="K368" s="10"/>
      <c r="L368" s="10"/>
      <c r="M368" s="20"/>
      <c r="N368" s="20"/>
      <c r="O368" s="28"/>
      <c r="P368" s="10"/>
      <c r="Q368" s="10" t="s">
        <v>3</v>
      </c>
      <c r="R368" s="10"/>
      <c r="S368" s="37">
        <v>6</v>
      </c>
      <c r="T368" s="37">
        <v>7</v>
      </c>
      <c r="U368" s="37">
        <v>5</v>
      </c>
      <c r="V368" s="37">
        <v>3</v>
      </c>
      <c r="W368" s="37">
        <v>6</v>
      </c>
      <c r="X368" s="22">
        <f t="shared" si="5"/>
        <v>54</v>
      </c>
      <c r="Y368" s="35">
        <f>IF(S368="","",(X368-統計!$B$106)*10/SQRT(統計!$B$107)+50)</f>
        <v>50.231006051160648</v>
      </c>
      <c r="Z368" s="35" t="str">
        <f>IF(X368="","",IF(((COUNTIF(視聴済作品!$X$2:$X$716,"&gt;="&amp;X368)+COUNTIF(視聴中作品!$X$29:$X$35,"&gt;="&amp;X368))/統計!$B$3)&lt;=0.05,"〇","-"))</f>
        <v>-</v>
      </c>
    </row>
    <row r="369" spans="1:26" ht="12" customHeight="1" x14ac:dyDescent="0.4">
      <c r="A369" s="9" t="s">
        <v>863</v>
      </c>
      <c r="B369" s="9" t="s">
        <v>156</v>
      </c>
      <c r="C369" s="9" t="s">
        <v>156</v>
      </c>
      <c r="D369" s="9" t="s">
        <v>254</v>
      </c>
      <c r="E369" s="10"/>
      <c r="F369" s="10"/>
      <c r="G369" s="10"/>
      <c r="H369" s="10"/>
      <c r="I369" s="10"/>
      <c r="J369" s="10"/>
      <c r="K369" s="10"/>
      <c r="L369" s="10"/>
      <c r="M369" s="20"/>
      <c r="N369" s="20"/>
      <c r="O369" s="28"/>
      <c r="P369" s="10"/>
      <c r="Q369" s="10" t="s">
        <v>2989</v>
      </c>
      <c r="R369" s="10"/>
      <c r="S369" s="37">
        <v>6</v>
      </c>
      <c r="T369" s="37">
        <v>7</v>
      </c>
      <c r="U369" s="37">
        <v>5</v>
      </c>
      <c r="V369" s="37">
        <v>3</v>
      </c>
      <c r="W369" s="37">
        <v>6</v>
      </c>
      <c r="X369" s="22">
        <f t="shared" si="5"/>
        <v>54</v>
      </c>
      <c r="Y369" s="35">
        <f>IF(S369="","",(X369-統計!$B$106)*10/SQRT(統計!$B$107)+50)</f>
        <v>50.231006051160648</v>
      </c>
      <c r="Z369" s="35" t="str">
        <f>IF(X369="","",IF(((COUNTIF(視聴済作品!$X$2:$X$716,"&gt;="&amp;X369)+COUNTIF(視聴中作品!$X$29:$X$35,"&gt;="&amp;X369))/統計!$B$3)&lt;=0.05,"〇","-"))</f>
        <v>-</v>
      </c>
    </row>
    <row r="370" spans="1:26" ht="12" customHeight="1" x14ac:dyDescent="0.4">
      <c r="A370" s="9" t="s">
        <v>871</v>
      </c>
      <c r="B370" s="9" t="s">
        <v>201</v>
      </c>
      <c r="C370" s="9" t="s">
        <v>165</v>
      </c>
      <c r="D370" s="9" t="s">
        <v>1</v>
      </c>
      <c r="E370" s="10"/>
      <c r="F370" s="10"/>
      <c r="G370" s="10"/>
      <c r="H370" s="10"/>
      <c r="I370" s="10"/>
      <c r="J370" s="10"/>
      <c r="K370" s="10"/>
      <c r="L370" s="10"/>
      <c r="M370" s="20"/>
      <c r="N370" s="20"/>
      <c r="O370" s="28"/>
      <c r="P370" s="10"/>
      <c r="Q370" s="10" t="s">
        <v>94</v>
      </c>
      <c r="R370" s="10"/>
      <c r="S370" s="37">
        <v>5</v>
      </c>
      <c r="T370" s="37">
        <v>6</v>
      </c>
      <c r="U370" s="37">
        <v>7</v>
      </c>
      <c r="V370" s="37">
        <v>4</v>
      </c>
      <c r="W370" s="37">
        <v>5</v>
      </c>
      <c r="X370" s="22">
        <f t="shared" si="5"/>
        <v>54</v>
      </c>
      <c r="Y370" s="35">
        <f>IF(S370="","",(X370-統計!$B$106)*10/SQRT(統計!$B$107)+50)</f>
        <v>50.231006051160648</v>
      </c>
      <c r="Z370" s="35" t="str">
        <f>IF(X370="","",IF(((COUNTIF(視聴済作品!$X$2:$X$716,"&gt;="&amp;X370)+COUNTIF(視聴中作品!$X$29:$X$35,"&gt;="&amp;X370))/統計!$B$3)&lt;=0.05,"〇","-"))</f>
        <v>-</v>
      </c>
    </row>
    <row r="371" spans="1:26" ht="12" customHeight="1" x14ac:dyDescent="0.4">
      <c r="A371" s="9" t="s">
        <v>893</v>
      </c>
      <c r="B371" s="9" t="s">
        <v>286</v>
      </c>
      <c r="C371" s="9" t="s">
        <v>286</v>
      </c>
      <c r="D371" s="9" t="s">
        <v>88</v>
      </c>
      <c r="E371" s="10"/>
      <c r="F371" s="10"/>
      <c r="G371" s="10"/>
      <c r="H371" s="10"/>
      <c r="I371" s="10"/>
      <c r="J371" s="10"/>
      <c r="K371" s="10"/>
      <c r="L371" s="10"/>
      <c r="M371" s="20"/>
      <c r="N371" s="20"/>
      <c r="O371" s="42"/>
      <c r="P371" s="10"/>
      <c r="Q371" s="10" t="s">
        <v>6</v>
      </c>
      <c r="R371" s="10"/>
      <c r="S371" s="37">
        <v>6</v>
      </c>
      <c r="T371" s="37">
        <v>5</v>
      </c>
      <c r="U371" s="37">
        <v>5</v>
      </c>
      <c r="V371" s="37">
        <v>5</v>
      </c>
      <c r="W371" s="37">
        <v>6</v>
      </c>
      <c r="X371" s="22">
        <f t="shared" si="5"/>
        <v>54</v>
      </c>
      <c r="Y371" s="35">
        <f>IF(S371="","",(X371-統計!$B$106)*10/SQRT(統計!$B$107)+50)</f>
        <v>50.231006051160648</v>
      </c>
      <c r="Z371" s="35" t="str">
        <f>IF(X371="","",IF(((COUNTIF(視聴済作品!$X$2:$X$716,"&gt;="&amp;X371)+COUNTIF(視聴中作品!$X$29:$X$35,"&gt;="&amp;X371))/統計!$B$3)&lt;=0.05,"〇","-"))</f>
        <v>-</v>
      </c>
    </row>
    <row r="372" spans="1:26" ht="12" customHeight="1" x14ac:dyDescent="0.4">
      <c r="A372" s="9" t="s">
        <v>902</v>
      </c>
      <c r="B372" s="9" t="s">
        <v>296</v>
      </c>
      <c r="C372" s="9" t="s">
        <v>296</v>
      </c>
      <c r="D372" s="9" t="s">
        <v>2</v>
      </c>
      <c r="E372" s="10"/>
      <c r="F372" s="10"/>
      <c r="G372" s="10"/>
      <c r="H372" s="10"/>
      <c r="I372" s="10"/>
      <c r="J372" s="10"/>
      <c r="K372" s="10"/>
      <c r="L372" s="10"/>
      <c r="M372" s="20"/>
      <c r="N372" s="20"/>
      <c r="O372" s="28"/>
      <c r="P372" s="10"/>
      <c r="Q372" s="10" t="s">
        <v>3</v>
      </c>
      <c r="R372" s="10"/>
      <c r="S372" s="37">
        <v>3</v>
      </c>
      <c r="T372" s="37">
        <v>6</v>
      </c>
      <c r="U372" s="37">
        <v>4</v>
      </c>
      <c r="V372" s="37">
        <v>7</v>
      </c>
      <c r="W372" s="37">
        <v>7</v>
      </c>
      <c r="X372" s="22">
        <f t="shared" si="5"/>
        <v>54</v>
      </c>
      <c r="Y372" s="35">
        <f>IF(S372="","",(X372-統計!$B$106)*10/SQRT(統計!$B$107)+50)</f>
        <v>50.231006051160648</v>
      </c>
      <c r="Z372" s="35" t="str">
        <f>IF(X372="","",IF(((COUNTIF(視聴済作品!$X$2:$X$716,"&gt;="&amp;X372)+COUNTIF(視聴中作品!$X$29:$X$35,"&gt;="&amp;X372))/統計!$B$3)&lt;=0.05,"〇","-"))</f>
        <v>-</v>
      </c>
    </row>
    <row r="373" spans="1:26" ht="12" customHeight="1" x14ac:dyDescent="0.4">
      <c r="A373" s="9" t="s">
        <v>921</v>
      </c>
      <c r="B373" s="9" t="s">
        <v>321</v>
      </c>
      <c r="C373" s="9" t="s">
        <v>321</v>
      </c>
      <c r="D373" s="9" t="s">
        <v>375</v>
      </c>
      <c r="E373" s="10"/>
      <c r="F373" s="10"/>
      <c r="G373" s="10"/>
      <c r="H373" s="10"/>
      <c r="I373" s="10"/>
      <c r="J373" s="10"/>
      <c r="K373" s="10"/>
      <c r="L373" s="10"/>
      <c r="M373" s="20"/>
      <c r="N373" s="20"/>
      <c r="O373" s="28"/>
      <c r="P373" s="10"/>
      <c r="Q373" s="10" t="s">
        <v>6</v>
      </c>
      <c r="R373" s="10"/>
      <c r="S373" s="37">
        <v>7</v>
      </c>
      <c r="T373" s="37">
        <v>5</v>
      </c>
      <c r="U373" s="37">
        <v>6</v>
      </c>
      <c r="V373" s="37">
        <v>3</v>
      </c>
      <c r="W373" s="37">
        <v>6</v>
      </c>
      <c r="X373" s="22">
        <f t="shared" si="5"/>
        <v>54</v>
      </c>
      <c r="Y373" s="35">
        <f>IF(S373="","",(X373-統計!$B$106)*10/SQRT(統計!$B$107)+50)</f>
        <v>50.231006051160648</v>
      </c>
      <c r="Z373" s="35" t="str">
        <f>IF(X373="","",IF(((COUNTIF(視聴済作品!$X$2:$X$716,"&gt;="&amp;X373)+COUNTIF(視聴中作品!$X$29:$X$35,"&gt;="&amp;X373))/統計!$B$3)&lt;=0.05,"〇","-"))</f>
        <v>-</v>
      </c>
    </row>
    <row r="374" spans="1:26" ht="12" customHeight="1" x14ac:dyDescent="0.4">
      <c r="A374" s="9" t="s">
        <v>3314</v>
      </c>
      <c r="B374" s="9" t="s">
        <v>3313</v>
      </c>
      <c r="C374" s="9" t="s">
        <v>3313</v>
      </c>
      <c r="D374" s="9" t="s">
        <v>48</v>
      </c>
      <c r="E374" s="10" t="s">
        <v>3315</v>
      </c>
      <c r="F374" s="10" t="s">
        <v>2608</v>
      </c>
      <c r="G374" s="10" t="s">
        <v>2106</v>
      </c>
      <c r="H374" s="10" t="s">
        <v>2106</v>
      </c>
      <c r="I374" s="10" t="s">
        <v>3316</v>
      </c>
      <c r="J374" s="10" t="s">
        <v>1657</v>
      </c>
      <c r="K374" s="10" t="s">
        <v>3317</v>
      </c>
      <c r="L374" s="10" t="s">
        <v>1847</v>
      </c>
      <c r="M374" s="19">
        <v>43648</v>
      </c>
      <c r="N374" s="20" t="s">
        <v>3319</v>
      </c>
      <c r="O374" s="31" t="s">
        <v>3318</v>
      </c>
      <c r="P374" s="10" t="s">
        <v>19</v>
      </c>
      <c r="Q374" s="10" t="s">
        <v>3246</v>
      </c>
      <c r="R374" s="10" t="s">
        <v>3007</v>
      </c>
      <c r="S374" s="37">
        <v>6</v>
      </c>
      <c r="T374" s="37">
        <v>6</v>
      </c>
      <c r="U374" s="37">
        <v>6</v>
      </c>
      <c r="V374" s="37">
        <v>4</v>
      </c>
      <c r="W374" s="37">
        <v>5</v>
      </c>
      <c r="X374" s="22">
        <f t="shared" si="5"/>
        <v>54</v>
      </c>
      <c r="Y374" s="35">
        <f>IF(S374="","",(X374-統計!$B$106)*10/SQRT(統計!$B$107)+50)</f>
        <v>50.231006051160648</v>
      </c>
      <c r="Z374" s="35"/>
    </row>
    <row r="375" spans="1:26" ht="12" customHeight="1" x14ac:dyDescent="0.4">
      <c r="A375" s="9" t="s">
        <v>967</v>
      </c>
      <c r="B375" s="9" t="s">
        <v>422</v>
      </c>
      <c r="C375" s="9" t="s">
        <v>392</v>
      </c>
      <c r="D375" s="9" t="s">
        <v>1</v>
      </c>
      <c r="E375" s="10"/>
      <c r="F375" s="10"/>
      <c r="G375" s="10"/>
      <c r="H375" s="10"/>
      <c r="I375" s="10"/>
      <c r="J375" s="10"/>
      <c r="K375" s="10"/>
      <c r="L375" s="10"/>
      <c r="M375" s="20"/>
      <c r="N375" s="20"/>
      <c r="O375" s="28"/>
      <c r="P375" s="10"/>
      <c r="Q375" s="10" t="s">
        <v>94</v>
      </c>
      <c r="R375" s="10"/>
      <c r="S375" s="37">
        <v>6</v>
      </c>
      <c r="T375" s="37">
        <v>7</v>
      </c>
      <c r="U375" s="37">
        <v>5</v>
      </c>
      <c r="V375" s="37">
        <v>5</v>
      </c>
      <c r="W375" s="37">
        <v>4</v>
      </c>
      <c r="X375" s="22">
        <f t="shared" si="5"/>
        <v>54</v>
      </c>
      <c r="Y375" s="35">
        <f>IF(S375="","",(X375-統計!$B$106)*10/SQRT(統計!$B$107)+50)</f>
        <v>50.231006051160648</v>
      </c>
      <c r="Z375" s="35" t="str">
        <f>IF(X375="","",IF(((COUNTIF(視聴済作品!$X$2:$X$716,"&gt;="&amp;X375)+COUNTIF(視聴中作品!$X$29:$X$35,"&gt;="&amp;X375))/統計!$B$3)&lt;=0.05,"〇","-"))</f>
        <v>-</v>
      </c>
    </row>
    <row r="376" spans="1:26" ht="12" customHeight="1" x14ac:dyDescent="0.4">
      <c r="A376" s="9" t="s">
        <v>971</v>
      </c>
      <c r="B376" s="9" t="s">
        <v>425</v>
      </c>
      <c r="C376" s="9" t="s">
        <v>448</v>
      </c>
      <c r="D376" s="9" t="s">
        <v>132</v>
      </c>
      <c r="E376" s="10"/>
      <c r="F376" s="10"/>
      <c r="G376" s="10"/>
      <c r="H376" s="10"/>
      <c r="I376" s="10"/>
      <c r="J376" s="10"/>
      <c r="K376" s="10"/>
      <c r="L376" s="10"/>
      <c r="M376" s="20"/>
      <c r="N376" s="20"/>
      <c r="O376" s="28"/>
      <c r="P376" s="10"/>
      <c r="Q376" s="10" t="s">
        <v>176</v>
      </c>
      <c r="R376" s="10"/>
      <c r="S376" s="37">
        <v>4</v>
      </c>
      <c r="T376" s="37">
        <v>7</v>
      </c>
      <c r="U376" s="37">
        <v>6</v>
      </c>
      <c r="V376" s="37">
        <v>5</v>
      </c>
      <c r="W376" s="37">
        <v>5</v>
      </c>
      <c r="X376" s="22">
        <f t="shared" si="5"/>
        <v>54</v>
      </c>
      <c r="Y376" s="35">
        <f>IF(S376="","",(X376-統計!$B$106)*10/SQRT(統計!$B$107)+50)</f>
        <v>50.231006051160648</v>
      </c>
      <c r="Z376" s="35" t="str">
        <f>IF(X376="","",IF(((COUNTIF(視聴済作品!$X$2:$X$716,"&gt;="&amp;X376)+COUNTIF(視聴中作品!$X$29:$X$35,"&gt;="&amp;X376))/統計!$B$3)&lt;=0.05,"〇","-"))</f>
        <v>-</v>
      </c>
    </row>
    <row r="377" spans="1:26" ht="12" customHeight="1" x14ac:dyDescent="0.4">
      <c r="A377" s="9" t="s">
        <v>1717</v>
      </c>
      <c r="B377" s="9" t="s">
        <v>1718</v>
      </c>
      <c r="C377" s="9" t="s">
        <v>1726</v>
      </c>
      <c r="D377" s="9" t="s">
        <v>2</v>
      </c>
      <c r="E377" s="10" t="s">
        <v>1719</v>
      </c>
      <c r="F377" s="10" t="s">
        <v>1720</v>
      </c>
      <c r="G377" s="10" t="s">
        <v>1350</v>
      </c>
      <c r="H377" s="10" t="s">
        <v>1850</v>
      </c>
      <c r="I377" s="10" t="s">
        <v>1721</v>
      </c>
      <c r="J377" s="10" t="s">
        <v>1722</v>
      </c>
      <c r="K377" s="10" t="s">
        <v>1723</v>
      </c>
      <c r="L377" s="10" t="s">
        <v>1850</v>
      </c>
      <c r="M377" s="20">
        <v>43295</v>
      </c>
      <c r="N377" s="20" t="s">
        <v>1724</v>
      </c>
      <c r="O377" s="28" t="s">
        <v>1725</v>
      </c>
      <c r="P377" s="10" t="s">
        <v>1850</v>
      </c>
      <c r="Q377" s="10" t="s">
        <v>1788</v>
      </c>
      <c r="R377" s="10"/>
      <c r="S377" s="37">
        <v>5</v>
      </c>
      <c r="T377" s="37">
        <v>5</v>
      </c>
      <c r="U377" s="37">
        <v>6</v>
      </c>
      <c r="V377" s="37">
        <v>5</v>
      </c>
      <c r="W377" s="37">
        <v>6</v>
      </c>
      <c r="X377" s="22">
        <f t="shared" si="5"/>
        <v>54</v>
      </c>
      <c r="Y377" s="35">
        <f>IF(S377="","",(X377-統計!$B$106)*10/SQRT(統計!$B$107)+50)</f>
        <v>50.231006051160648</v>
      </c>
      <c r="Z377" s="35" t="str">
        <f>IF(X377="","",IF(((COUNTIF(視聴済作品!$X$2:$X$716,"&gt;="&amp;X377)+COUNTIF(視聴中作品!$X$29:$X$35,"&gt;="&amp;X377))/統計!$B$3)&lt;=0.05,"〇","-"))</f>
        <v>-</v>
      </c>
    </row>
    <row r="378" spans="1:26" ht="12" customHeight="1" x14ac:dyDescent="0.4">
      <c r="A378" s="9" t="s">
        <v>1114</v>
      </c>
      <c r="B378" s="9" t="s">
        <v>526</v>
      </c>
      <c r="C378" s="9" t="s">
        <v>526</v>
      </c>
      <c r="D378" s="9" t="s">
        <v>1</v>
      </c>
      <c r="E378" s="10"/>
      <c r="F378" s="10"/>
      <c r="G378" s="10"/>
      <c r="H378" s="10"/>
      <c r="I378" s="10"/>
      <c r="J378" s="10"/>
      <c r="K378" s="10"/>
      <c r="L378" s="10"/>
      <c r="M378" s="20"/>
      <c r="N378" s="20"/>
      <c r="O378" s="28"/>
      <c r="P378" s="10"/>
      <c r="Q378" s="10" t="s">
        <v>95</v>
      </c>
      <c r="R378" s="10"/>
      <c r="S378" s="37">
        <v>5</v>
      </c>
      <c r="T378" s="37">
        <v>5</v>
      </c>
      <c r="U378" s="37">
        <v>5</v>
      </c>
      <c r="V378" s="37">
        <v>6</v>
      </c>
      <c r="W378" s="37">
        <v>6</v>
      </c>
      <c r="X378" s="22">
        <f t="shared" si="5"/>
        <v>54</v>
      </c>
      <c r="Y378" s="35">
        <f>IF(S378="","",(X378-統計!$B$106)*10/SQRT(統計!$B$107)+50)</f>
        <v>50.231006051160648</v>
      </c>
      <c r="Z378" s="35" t="str">
        <f>IF(X378="","",IF(((COUNTIF(視聴済作品!$X$2:$X$716,"&gt;="&amp;X378)+COUNTIF(視聴中作品!$X$29:$X$35,"&gt;="&amp;X378))/統計!$B$3)&lt;=0.05,"〇","-"))</f>
        <v>-</v>
      </c>
    </row>
    <row r="379" spans="1:26" ht="12" customHeight="1" x14ac:dyDescent="0.4">
      <c r="A379" s="9" t="s">
        <v>1118</v>
      </c>
      <c r="B379" s="9" t="s">
        <v>482</v>
      </c>
      <c r="C379" s="9" t="s">
        <v>482</v>
      </c>
      <c r="D379" s="9" t="s">
        <v>88</v>
      </c>
      <c r="E379" s="10"/>
      <c r="F379" s="10"/>
      <c r="G379" s="10"/>
      <c r="H379" s="10"/>
      <c r="I379" s="10"/>
      <c r="J379" s="10"/>
      <c r="K379" s="10"/>
      <c r="L379" s="10"/>
      <c r="M379" s="20"/>
      <c r="N379" s="20"/>
      <c r="O379" s="28"/>
      <c r="P379" s="10"/>
      <c r="Q379" s="10" t="s">
        <v>95</v>
      </c>
      <c r="R379" s="10"/>
      <c r="S379" s="37">
        <v>6</v>
      </c>
      <c r="T379" s="37">
        <v>5</v>
      </c>
      <c r="U379" s="37">
        <v>5</v>
      </c>
      <c r="V379" s="37">
        <v>5</v>
      </c>
      <c r="W379" s="37">
        <v>6</v>
      </c>
      <c r="X379" s="22">
        <f t="shared" si="5"/>
        <v>54</v>
      </c>
      <c r="Y379" s="35">
        <f>IF(S379="","",(X379-統計!$B$106)*10/SQRT(統計!$B$107)+50)</f>
        <v>50.231006051160648</v>
      </c>
      <c r="Z379" s="35" t="str">
        <f>IF(X379="","",IF(((COUNTIF(視聴済作品!$X$2:$X$716,"&gt;="&amp;X379)+COUNTIF(視聴中作品!$X$29:$X$35,"&gt;="&amp;X379))/統計!$B$3)&lt;=0.05,"〇","-"))</f>
        <v>-</v>
      </c>
    </row>
    <row r="380" spans="1:26" ht="12" customHeight="1" x14ac:dyDescent="0.4">
      <c r="A380" s="9" t="s">
        <v>1123</v>
      </c>
      <c r="B380" s="9" t="s">
        <v>576</v>
      </c>
      <c r="C380" s="9" t="s">
        <v>486</v>
      </c>
      <c r="D380" s="9" t="s">
        <v>48</v>
      </c>
      <c r="E380" s="10"/>
      <c r="F380" s="10"/>
      <c r="G380" s="10"/>
      <c r="H380" s="10"/>
      <c r="I380" s="10"/>
      <c r="J380" s="10"/>
      <c r="K380" s="10"/>
      <c r="L380" s="10"/>
      <c r="M380" s="20"/>
      <c r="N380" s="20"/>
      <c r="O380" s="28"/>
      <c r="P380" s="10"/>
      <c r="Q380" s="10" t="s">
        <v>95</v>
      </c>
      <c r="R380" s="10"/>
      <c r="S380" s="37">
        <v>4</v>
      </c>
      <c r="T380" s="37">
        <v>5</v>
      </c>
      <c r="U380" s="37">
        <v>6</v>
      </c>
      <c r="V380" s="37">
        <v>6</v>
      </c>
      <c r="W380" s="37">
        <v>6</v>
      </c>
      <c r="X380" s="22">
        <f t="shared" si="5"/>
        <v>54</v>
      </c>
      <c r="Y380" s="35">
        <f>IF(S380="","",(X380-統計!$B$106)*10/SQRT(統計!$B$107)+50)</f>
        <v>50.231006051160648</v>
      </c>
      <c r="Z380" s="35" t="str">
        <f>IF(X380="","",IF(((COUNTIF(視聴済作品!$X$2:$X$716,"&gt;="&amp;X380)+COUNTIF(視聴中作品!$X$29:$X$35,"&gt;="&amp;X380))/統計!$B$3)&lt;=0.05,"〇","-"))</f>
        <v>-</v>
      </c>
    </row>
    <row r="381" spans="1:26" ht="12" customHeight="1" x14ac:dyDescent="0.4">
      <c r="A381" s="9" t="s">
        <v>1123</v>
      </c>
      <c r="B381" s="9" t="s">
        <v>486</v>
      </c>
      <c r="C381" s="9" t="s">
        <v>575</v>
      </c>
      <c r="D381" s="9" t="s">
        <v>577</v>
      </c>
      <c r="E381" s="10"/>
      <c r="F381" s="10"/>
      <c r="G381" s="10"/>
      <c r="H381" s="10"/>
      <c r="I381" s="10"/>
      <c r="J381" s="10"/>
      <c r="K381" s="10"/>
      <c r="L381" s="10"/>
      <c r="M381" s="20"/>
      <c r="N381" s="20"/>
      <c r="O381" s="28"/>
      <c r="P381" s="10"/>
      <c r="Q381" s="10" t="s">
        <v>6</v>
      </c>
      <c r="R381" s="10"/>
      <c r="S381" s="37">
        <v>4</v>
      </c>
      <c r="T381" s="37">
        <v>5</v>
      </c>
      <c r="U381" s="37">
        <v>6</v>
      </c>
      <c r="V381" s="37">
        <v>6</v>
      </c>
      <c r="W381" s="37">
        <v>6</v>
      </c>
      <c r="X381" s="22">
        <f t="shared" si="5"/>
        <v>54</v>
      </c>
      <c r="Y381" s="35">
        <f>IF(S381="","",(X381-統計!$B$106)*10/SQRT(統計!$B$107)+50)</f>
        <v>50.231006051160648</v>
      </c>
      <c r="Z381" s="35" t="str">
        <f>IF(X381="","",IF(((COUNTIF(視聴済作品!$X$2:$X$716,"&gt;="&amp;X381)+COUNTIF(視聴中作品!$X$29:$X$35,"&gt;="&amp;X381))/統計!$B$3)&lt;=0.05,"〇","-"))</f>
        <v>-</v>
      </c>
    </row>
    <row r="382" spans="1:26" ht="12" customHeight="1" x14ac:dyDescent="0.4">
      <c r="A382" s="9" t="s">
        <v>2133</v>
      </c>
      <c r="B382" s="9" t="s">
        <v>2134</v>
      </c>
      <c r="C382" s="9" t="s">
        <v>2134</v>
      </c>
      <c r="D382" s="9" t="s">
        <v>133</v>
      </c>
      <c r="E382" s="10" t="s">
        <v>2135</v>
      </c>
      <c r="F382" s="10" t="s">
        <v>2136</v>
      </c>
      <c r="G382" s="10" t="s">
        <v>2137</v>
      </c>
      <c r="H382" s="10" t="s">
        <v>2138</v>
      </c>
      <c r="I382" s="10" t="s">
        <v>2139</v>
      </c>
      <c r="J382" s="10" t="s">
        <v>2140</v>
      </c>
      <c r="K382" s="10" t="s">
        <v>2141</v>
      </c>
      <c r="L382" s="10" t="s">
        <v>2143</v>
      </c>
      <c r="M382" s="19">
        <v>42552</v>
      </c>
      <c r="N382" s="20" t="s">
        <v>2144</v>
      </c>
      <c r="O382" s="42" t="s">
        <v>2142</v>
      </c>
      <c r="P382" s="10" t="s">
        <v>19</v>
      </c>
      <c r="Q382" s="10" t="s">
        <v>3</v>
      </c>
      <c r="R382" s="10"/>
      <c r="S382" s="37">
        <v>7</v>
      </c>
      <c r="T382" s="37">
        <v>7</v>
      </c>
      <c r="U382" s="37">
        <v>5</v>
      </c>
      <c r="V382" s="37">
        <v>4</v>
      </c>
      <c r="W382" s="37">
        <v>4</v>
      </c>
      <c r="X382" s="22">
        <f t="shared" si="5"/>
        <v>54</v>
      </c>
      <c r="Y382" s="35">
        <f>IF(S382="","",(X382-統計!$B$106)*10/SQRT(統計!$B$107)+50)</f>
        <v>50.231006051160648</v>
      </c>
      <c r="Z382" s="35" t="str">
        <f>IF(X382="","",IF(((COUNTIF(視聴済作品!$X$2:$X$716,"&gt;="&amp;X382)+COUNTIF(視聴中作品!$X$29:$X$35,"&gt;="&amp;X382))/統計!$B$3)&lt;=0.05,"〇","-"))</f>
        <v>-</v>
      </c>
    </row>
    <row r="383" spans="1:26" ht="12" customHeight="1" x14ac:dyDescent="0.4">
      <c r="A383" s="9" t="s">
        <v>1160</v>
      </c>
      <c r="B383" s="9" t="s">
        <v>516</v>
      </c>
      <c r="C383" s="9" t="s">
        <v>516</v>
      </c>
      <c r="D383" s="9" t="s">
        <v>40</v>
      </c>
      <c r="E383" s="10"/>
      <c r="F383" s="10"/>
      <c r="G383" s="10"/>
      <c r="H383" s="10"/>
      <c r="I383" s="10"/>
      <c r="J383" s="10"/>
      <c r="K383" s="10"/>
      <c r="L383" s="10"/>
      <c r="M383" s="20"/>
      <c r="N383" s="20"/>
      <c r="O383" s="28"/>
      <c r="P383" s="10"/>
      <c r="Q383" s="10" t="s">
        <v>95</v>
      </c>
      <c r="R383" s="10"/>
      <c r="S383" s="37">
        <v>5</v>
      </c>
      <c r="T383" s="37">
        <v>6</v>
      </c>
      <c r="U383" s="37">
        <v>5</v>
      </c>
      <c r="V383" s="37">
        <v>6</v>
      </c>
      <c r="W383" s="37">
        <v>5</v>
      </c>
      <c r="X383" s="22">
        <f t="shared" si="5"/>
        <v>54</v>
      </c>
      <c r="Y383" s="35">
        <f>IF(S383="","",(X383-統計!$B$106)*10/SQRT(統計!$B$107)+50)</f>
        <v>50.231006051160648</v>
      </c>
      <c r="Z383" s="35" t="str">
        <f>IF(X383="","",IF(((COUNTIF(視聴済作品!$X$2:$X$716,"&gt;="&amp;X383)+COUNTIF(視聴中作品!$X$29:$X$35,"&gt;="&amp;X383))/統計!$B$3)&lt;=0.05,"〇","-"))</f>
        <v>-</v>
      </c>
    </row>
    <row r="384" spans="1:26" ht="12" customHeight="1" x14ac:dyDescent="0.4">
      <c r="A384" s="9" t="s">
        <v>2914</v>
      </c>
      <c r="B384" s="9" t="s">
        <v>2913</v>
      </c>
      <c r="C384" s="9" t="s">
        <v>2915</v>
      </c>
      <c r="D384" s="9" t="s">
        <v>48</v>
      </c>
      <c r="E384" s="10" t="s">
        <v>2916</v>
      </c>
      <c r="F384" s="10" t="s">
        <v>2917</v>
      </c>
      <c r="G384" s="10" t="s">
        <v>1562</v>
      </c>
      <c r="H384" s="10" t="s">
        <v>1562</v>
      </c>
      <c r="I384" s="10" t="s">
        <v>2918</v>
      </c>
      <c r="J384" s="10" t="s">
        <v>2591</v>
      </c>
      <c r="K384" s="10" t="s">
        <v>2919</v>
      </c>
      <c r="L384" s="10" t="s">
        <v>1846</v>
      </c>
      <c r="M384" s="19">
        <v>43561</v>
      </c>
      <c r="N384" s="20" t="s">
        <v>2921</v>
      </c>
      <c r="O384" s="42" t="s">
        <v>2920</v>
      </c>
      <c r="P384" s="10" t="s">
        <v>19</v>
      </c>
      <c r="Q384" s="10" t="s">
        <v>3</v>
      </c>
      <c r="R384" s="10"/>
      <c r="S384" s="37">
        <v>6</v>
      </c>
      <c r="T384" s="37">
        <v>6</v>
      </c>
      <c r="U384" s="37">
        <v>5</v>
      </c>
      <c r="V384" s="37">
        <v>5</v>
      </c>
      <c r="W384" s="37">
        <v>5</v>
      </c>
      <c r="X384" s="22">
        <f t="shared" si="5"/>
        <v>54</v>
      </c>
      <c r="Y384" s="35">
        <f>IF(S384="","",(X384-統計!$B$106)*10/SQRT(統計!$B$107)+50)</f>
        <v>50.231006051160648</v>
      </c>
      <c r="Z384" s="35"/>
    </row>
    <row r="385" spans="1:26" ht="12" customHeight="1" x14ac:dyDescent="0.4">
      <c r="A385" s="9" t="s">
        <v>1174</v>
      </c>
      <c r="B385" s="9" t="s">
        <v>618</v>
      </c>
      <c r="C385" s="9" t="s">
        <v>618</v>
      </c>
      <c r="D385" s="9" t="s">
        <v>680</v>
      </c>
      <c r="E385" s="10"/>
      <c r="F385" s="10"/>
      <c r="G385" s="10"/>
      <c r="H385" s="10"/>
      <c r="I385" s="10"/>
      <c r="J385" s="10"/>
      <c r="K385" s="10"/>
      <c r="L385" s="10"/>
      <c r="M385" s="20"/>
      <c r="N385" s="20"/>
      <c r="O385" s="28"/>
      <c r="P385" s="10"/>
      <c r="Q385" s="10" t="s">
        <v>583</v>
      </c>
      <c r="R385" s="10"/>
      <c r="S385" s="37">
        <v>7</v>
      </c>
      <c r="T385" s="37">
        <v>5</v>
      </c>
      <c r="U385" s="37">
        <v>6</v>
      </c>
      <c r="V385" s="37">
        <v>4</v>
      </c>
      <c r="W385" s="37">
        <v>5</v>
      </c>
      <c r="X385" s="22">
        <f t="shared" si="5"/>
        <v>54</v>
      </c>
      <c r="Y385" s="35">
        <f>IF(S385="","",(X385-統計!$B$106)*10/SQRT(統計!$B$107)+50)</f>
        <v>50.231006051160648</v>
      </c>
      <c r="Z385" s="35" t="str">
        <f>IF(X385="","",IF(((COUNTIF(視聴済作品!$X$2:$X$716,"&gt;="&amp;X385)+COUNTIF(視聴中作品!$X$29:$X$35,"&gt;="&amp;X385))/統計!$B$3)&lt;=0.05,"〇","-"))</f>
        <v>-</v>
      </c>
    </row>
    <row r="386" spans="1:26" ht="12" customHeight="1" x14ac:dyDescent="0.4">
      <c r="A386" s="9" t="s">
        <v>1184</v>
      </c>
      <c r="B386" s="9" t="s">
        <v>654</v>
      </c>
      <c r="C386" s="9" t="s">
        <v>654</v>
      </c>
      <c r="D386" s="9" t="s">
        <v>40</v>
      </c>
      <c r="E386" s="10"/>
      <c r="F386" s="10"/>
      <c r="G386" s="10"/>
      <c r="H386" s="10"/>
      <c r="I386" s="10"/>
      <c r="J386" s="10"/>
      <c r="K386" s="10"/>
      <c r="L386" s="10"/>
      <c r="M386" s="20"/>
      <c r="N386" s="20"/>
      <c r="O386" s="28"/>
      <c r="P386" s="10"/>
      <c r="Q386" s="10" t="s">
        <v>95</v>
      </c>
      <c r="R386" s="10"/>
      <c r="S386" s="37">
        <v>4</v>
      </c>
      <c r="T386" s="37">
        <v>5</v>
      </c>
      <c r="U386" s="37">
        <v>5</v>
      </c>
      <c r="V386" s="37">
        <v>6</v>
      </c>
      <c r="W386" s="37">
        <v>7</v>
      </c>
      <c r="X386" s="22">
        <f t="shared" ref="X386:X449" si="6">IF(S386="","",(S386+T386+U386+V386+W386)*2)</f>
        <v>54</v>
      </c>
      <c r="Y386" s="35">
        <f>IF(S386="","",(X386-統計!$B$106)*10/SQRT(統計!$B$107)+50)</f>
        <v>50.231006051160648</v>
      </c>
      <c r="Z386" s="35" t="str">
        <f>IF(X386="","",IF(((COUNTIF(視聴済作品!$X$2:$X$716,"&gt;="&amp;X386)+COUNTIF(視聴中作品!$X$29:$X$35,"&gt;="&amp;X386))/統計!$B$3)&lt;=0.05,"〇","-"))</f>
        <v>-</v>
      </c>
    </row>
    <row r="387" spans="1:26" ht="12" customHeight="1" x14ac:dyDescent="0.4">
      <c r="A387" s="9" t="s">
        <v>1186</v>
      </c>
      <c r="B387" s="9" t="s">
        <v>625</v>
      </c>
      <c r="C387" s="9" t="s">
        <v>625</v>
      </c>
      <c r="D387" s="9" t="s">
        <v>693</v>
      </c>
      <c r="E387" s="10"/>
      <c r="F387" s="10"/>
      <c r="G387" s="10"/>
      <c r="H387" s="10"/>
      <c r="I387" s="10"/>
      <c r="J387" s="10"/>
      <c r="K387" s="10"/>
      <c r="L387" s="10"/>
      <c r="M387" s="20"/>
      <c r="N387" s="20"/>
      <c r="O387" s="28"/>
      <c r="P387" s="10"/>
      <c r="Q387" s="10" t="s">
        <v>176</v>
      </c>
      <c r="R387" s="10"/>
      <c r="S387" s="37">
        <v>6</v>
      </c>
      <c r="T387" s="37">
        <v>7</v>
      </c>
      <c r="U387" s="37">
        <v>6</v>
      </c>
      <c r="V387" s="37">
        <v>4</v>
      </c>
      <c r="W387" s="37">
        <v>4</v>
      </c>
      <c r="X387" s="22">
        <f t="shared" si="6"/>
        <v>54</v>
      </c>
      <c r="Y387" s="35">
        <f>IF(S387="","",(X387-統計!$B$106)*10/SQRT(統計!$B$107)+50)</f>
        <v>50.231006051160648</v>
      </c>
      <c r="Z387" s="35" t="str">
        <f>IF(X387="","",IF(((COUNTIF(視聴済作品!$X$2:$X$716,"&gt;="&amp;X387)+COUNTIF(視聴中作品!$X$29:$X$35,"&gt;="&amp;X387))/統計!$B$3)&lt;=0.05,"〇","-"))</f>
        <v>-</v>
      </c>
    </row>
    <row r="388" spans="1:26" ht="12" customHeight="1" x14ac:dyDescent="0.4">
      <c r="A388" s="9" t="s">
        <v>1197</v>
      </c>
      <c r="B388" s="9" t="s">
        <v>630</v>
      </c>
      <c r="C388" s="9" t="s">
        <v>630</v>
      </c>
      <c r="D388" s="9" t="s">
        <v>56</v>
      </c>
      <c r="E388" s="10"/>
      <c r="F388" s="10"/>
      <c r="G388" s="10"/>
      <c r="H388" s="10"/>
      <c r="I388" s="10"/>
      <c r="J388" s="10"/>
      <c r="K388" s="10"/>
      <c r="L388" s="10"/>
      <c r="M388" s="20"/>
      <c r="N388" s="20"/>
      <c r="O388" s="28"/>
      <c r="P388" s="10"/>
      <c r="Q388" s="10" t="s">
        <v>95</v>
      </c>
      <c r="R388" s="10"/>
      <c r="S388" s="37">
        <v>6</v>
      </c>
      <c r="T388" s="37">
        <v>6</v>
      </c>
      <c r="U388" s="37">
        <v>6</v>
      </c>
      <c r="V388" s="37">
        <v>4</v>
      </c>
      <c r="W388" s="37">
        <v>5</v>
      </c>
      <c r="X388" s="22">
        <f t="shared" si="6"/>
        <v>54</v>
      </c>
      <c r="Y388" s="35">
        <f>IF(S388="","",(X388-統計!$B$106)*10/SQRT(統計!$B$107)+50)</f>
        <v>50.231006051160648</v>
      </c>
      <c r="Z388" s="35" t="str">
        <f>IF(X388="","",IF(((COUNTIF(視聴済作品!$X$2:$X$716,"&gt;="&amp;X388)+COUNTIF(視聴中作品!$X$29:$X$35,"&gt;="&amp;X388))/統計!$B$3)&lt;=0.05,"〇","-"))</f>
        <v>-</v>
      </c>
    </row>
    <row r="389" spans="1:26" ht="12" customHeight="1" x14ac:dyDescent="0.4">
      <c r="A389" s="9" t="s">
        <v>1392</v>
      </c>
      <c r="B389" s="9" t="s">
        <v>1393</v>
      </c>
      <c r="C389" s="9" t="s">
        <v>1404</v>
      </c>
      <c r="D389" s="9" t="s">
        <v>1377</v>
      </c>
      <c r="E389" s="10" t="s">
        <v>1394</v>
      </c>
      <c r="F389" s="10" t="s">
        <v>1405</v>
      </c>
      <c r="G389" s="10" t="s">
        <v>1402</v>
      </c>
      <c r="H389" s="10" t="s">
        <v>1403</v>
      </c>
      <c r="I389" s="10" t="s">
        <v>1236</v>
      </c>
      <c r="J389" s="10" t="s">
        <v>1397</v>
      </c>
      <c r="K389" s="10" t="s">
        <v>1237</v>
      </c>
      <c r="L389" s="10" t="s">
        <v>1850</v>
      </c>
      <c r="M389" s="20">
        <v>42186</v>
      </c>
      <c r="N389" s="20" t="s">
        <v>1398</v>
      </c>
      <c r="O389" s="28" t="s">
        <v>1399</v>
      </c>
      <c r="P389" s="10" t="s">
        <v>1850</v>
      </c>
      <c r="Q389" s="10" t="s">
        <v>1788</v>
      </c>
      <c r="R389" s="10"/>
      <c r="S389" s="37">
        <v>5</v>
      </c>
      <c r="T389" s="37">
        <v>7</v>
      </c>
      <c r="U389" s="37">
        <v>5</v>
      </c>
      <c r="V389" s="37">
        <v>5</v>
      </c>
      <c r="W389" s="37">
        <v>5</v>
      </c>
      <c r="X389" s="22">
        <f t="shared" si="6"/>
        <v>54</v>
      </c>
      <c r="Y389" s="35">
        <f>IF(S389="","",(X389-統計!$B$106)*10/SQRT(統計!$B$107)+50)</f>
        <v>50.231006051160648</v>
      </c>
      <c r="Z389" s="35" t="str">
        <f>IF(X389="","",IF(((COUNTIF(視聴済作品!$X$2:$X$716,"&gt;="&amp;X389)+COUNTIF(視聴中作品!$X$29:$X$35,"&gt;="&amp;X389))/統計!$B$3)&lt;=0.05,"〇","-"))</f>
        <v>-</v>
      </c>
    </row>
    <row r="390" spans="1:26" ht="12" customHeight="1" x14ac:dyDescent="0.4">
      <c r="A390" s="9" t="s">
        <v>1392</v>
      </c>
      <c r="B390" s="9" t="s">
        <v>1393</v>
      </c>
      <c r="C390" s="9" t="s">
        <v>1400</v>
      </c>
      <c r="D390" s="9" t="s">
        <v>113</v>
      </c>
      <c r="E390" s="10" t="s">
        <v>1394</v>
      </c>
      <c r="F390" s="10" t="s">
        <v>1401</v>
      </c>
      <c r="G390" s="10" t="s">
        <v>1402</v>
      </c>
      <c r="H390" s="10" t="s">
        <v>1403</v>
      </c>
      <c r="I390" s="10" t="s">
        <v>1236</v>
      </c>
      <c r="J390" s="10" t="s">
        <v>1397</v>
      </c>
      <c r="K390" s="10" t="s">
        <v>1237</v>
      </c>
      <c r="L390" s="10" t="s">
        <v>1850</v>
      </c>
      <c r="M390" s="20">
        <v>40817</v>
      </c>
      <c r="N390" s="20" t="s">
        <v>1398</v>
      </c>
      <c r="O390" s="28" t="s">
        <v>1399</v>
      </c>
      <c r="P390" s="10" t="s">
        <v>1850</v>
      </c>
      <c r="Q390" s="10" t="s">
        <v>1788</v>
      </c>
      <c r="R390" s="10"/>
      <c r="S390" s="37">
        <v>5</v>
      </c>
      <c r="T390" s="37">
        <v>7</v>
      </c>
      <c r="U390" s="37">
        <v>5</v>
      </c>
      <c r="V390" s="37">
        <v>5</v>
      </c>
      <c r="W390" s="37">
        <v>5</v>
      </c>
      <c r="X390" s="22">
        <f t="shared" si="6"/>
        <v>54</v>
      </c>
      <c r="Y390" s="35">
        <f>IF(S390="","",(X390-統計!$B$106)*10/SQRT(統計!$B$107)+50)</f>
        <v>50.231006051160648</v>
      </c>
      <c r="Z390" s="35" t="str">
        <f>IF(X390="","",IF(((COUNTIF(視聴済作品!$X$2:$X$716,"&gt;="&amp;X390)+COUNTIF(視聴中作品!$X$29:$X$35,"&gt;="&amp;X390))/統計!$B$3)&lt;=0.05,"〇","-"))</f>
        <v>-</v>
      </c>
    </row>
    <row r="391" spans="1:26" ht="12" customHeight="1" x14ac:dyDescent="0.4">
      <c r="A391" s="9" t="s">
        <v>1392</v>
      </c>
      <c r="B391" s="9" t="s">
        <v>1715</v>
      </c>
      <c r="C391" s="9" t="s">
        <v>1393</v>
      </c>
      <c r="D391" s="9" t="s">
        <v>113</v>
      </c>
      <c r="E391" s="10" t="s">
        <v>1394</v>
      </c>
      <c r="F391" s="10" t="s">
        <v>1395</v>
      </c>
      <c r="G391" s="10" t="s">
        <v>1395</v>
      </c>
      <c r="H391" s="10" t="s">
        <v>1396</v>
      </c>
      <c r="I391" s="10" t="s">
        <v>1236</v>
      </c>
      <c r="J391" s="10" t="s">
        <v>1397</v>
      </c>
      <c r="K391" s="10" t="s">
        <v>1237</v>
      </c>
      <c r="L391" s="10" t="s">
        <v>1850</v>
      </c>
      <c r="M391" s="20">
        <v>40272</v>
      </c>
      <c r="N391" s="20" t="s">
        <v>1398</v>
      </c>
      <c r="O391" s="28" t="s">
        <v>1399</v>
      </c>
      <c r="P391" s="10" t="s">
        <v>1850</v>
      </c>
      <c r="Q391" s="10" t="s">
        <v>1788</v>
      </c>
      <c r="R391" s="10"/>
      <c r="S391" s="37">
        <v>5</v>
      </c>
      <c r="T391" s="37">
        <v>7</v>
      </c>
      <c r="U391" s="37">
        <v>5</v>
      </c>
      <c r="V391" s="37">
        <v>5</v>
      </c>
      <c r="W391" s="37">
        <v>5</v>
      </c>
      <c r="X391" s="22">
        <f t="shared" si="6"/>
        <v>54</v>
      </c>
      <c r="Y391" s="35">
        <f>IF(S391="","",(X391-統計!$B$106)*10/SQRT(統計!$B$107)+50)</f>
        <v>50.231006051160648</v>
      </c>
      <c r="Z391" s="35" t="str">
        <f>IF(X391="","",IF(((COUNTIF(視聴済作品!$X$2:$X$716,"&gt;="&amp;X391)+COUNTIF(視聴中作品!$X$29:$X$35,"&gt;="&amp;X391))/統計!$B$3)&lt;=0.05,"〇","-"))</f>
        <v>-</v>
      </c>
    </row>
    <row r="392" spans="1:26" ht="12" customHeight="1" x14ac:dyDescent="0.4">
      <c r="A392" s="9" t="s">
        <v>2053</v>
      </c>
      <c r="B392" s="9" t="s">
        <v>2054</v>
      </c>
      <c r="C392" s="9" t="s">
        <v>2063</v>
      </c>
      <c r="D392" s="9" t="s">
        <v>2</v>
      </c>
      <c r="E392" s="10" t="s">
        <v>2055</v>
      </c>
      <c r="F392" s="10" t="s">
        <v>2056</v>
      </c>
      <c r="G392" s="10" t="s">
        <v>184</v>
      </c>
      <c r="H392" s="10" t="s">
        <v>2057</v>
      </c>
      <c r="I392" s="10" t="s">
        <v>2058</v>
      </c>
      <c r="J392" s="10" t="s">
        <v>2059</v>
      </c>
      <c r="K392" s="10" t="s">
        <v>2060</v>
      </c>
      <c r="L392" s="10" t="s">
        <v>1892</v>
      </c>
      <c r="M392" s="20">
        <v>43652</v>
      </c>
      <c r="N392" s="20" t="s">
        <v>2061</v>
      </c>
      <c r="O392" s="28" t="s">
        <v>2062</v>
      </c>
      <c r="P392" s="10" t="s">
        <v>184</v>
      </c>
      <c r="Q392" s="10" t="s">
        <v>2303</v>
      </c>
      <c r="R392" s="10"/>
      <c r="S392" s="37">
        <v>5</v>
      </c>
      <c r="T392" s="37">
        <v>6</v>
      </c>
      <c r="U392" s="37">
        <v>5</v>
      </c>
      <c r="V392" s="37">
        <v>5</v>
      </c>
      <c r="W392" s="37">
        <v>5</v>
      </c>
      <c r="X392" s="22">
        <f t="shared" si="6"/>
        <v>52</v>
      </c>
      <c r="Y392" s="35">
        <f>IF(S392="","",(X392-統計!$B$106)*10/SQRT(統計!$B$107)+50)</f>
        <v>49.008032839133691</v>
      </c>
      <c r="Z392" s="35" t="str">
        <f>IF(X392="","",IF(((COUNTIF(視聴済作品!$X$2:$X$716,"&gt;="&amp;X392)+COUNTIF(視聴中作品!$X$29:$X$35,"&gt;="&amp;X392))/統計!$B$3)&lt;=0.05,"〇","-"))</f>
        <v>-</v>
      </c>
    </row>
    <row r="393" spans="1:26" ht="12" customHeight="1" x14ac:dyDescent="0.4">
      <c r="A393" s="9" t="s">
        <v>3040</v>
      </c>
      <c r="B393" s="9" t="s">
        <v>3039</v>
      </c>
      <c r="C393" s="9" t="s">
        <v>3039</v>
      </c>
      <c r="D393" s="9" t="s">
        <v>1</v>
      </c>
      <c r="E393" s="10" t="s">
        <v>3041</v>
      </c>
      <c r="F393" s="10" t="s">
        <v>3042</v>
      </c>
      <c r="G393" s="10" t="s">
        <v>3043</v>
      </c>
      <c r="H393" s="10" t="s">
        <v>3044</v>
      </c>
      <c r="I393" s="10" t="s">
        <v>3045</v>
      </c>
      <c r="J393" s="10" t="s">
        <v>3046</v>
      </c>
      <c r="K393" s="10" t="s">
        <v>2919</v>
      </c>
      <c r="L393" s="10" t="s">
        <v>1846</v>
      </c>
      <c r="M393" s="19">
        <v>43838</v>
      </c>
      <c r="N393" s="20" t="s">
        <v>3048</v>
      </c>
      <c r="O393" s="39" t="s">
        <v>3047</v>
      </c>
      <c r="P393" s="10" t="s">
        <v>19</v>
      </c>
      <c r="Q393" s="10" t="s">
        <v>3246</v>
      </c>
      <c r="R393" s="10" t="s">
        <v>3010</v>
      </c>
      <c r="S393" s="37">
        <v>5</v>
      </c>
      <c r="T393" s="37">
        <v>6</v>
      </c>
      <c r="U393" s="37">
        <v>5</v>
      </c>
      <c r="V393" s="37">
        <v>5</v>
      </c>
      <c r="W393" s="37">
        <v>5</v>
      </c>
      <c r="X393" s="22">
        <f t="shared" si="6"/>
        <v>52</v>
      </c>
      <c r="Y393" s="35">
        <f>IF(S393="","",(X393-統計!$B$106)*10/SQRT(統計!$B$107)+50)</f>
        <v>49.008032839133691</v>
      </c>
      <c r="Z393" s="35"/>
    </row>
    <row r="394" spans="1:26" ht="12" customHeight="1" x14ac:dyDescent="0.4">
      <c r="A394" s="9" t="s">
        <v>765</v>
      </c>
      <c r="B394" s="9" t="s">
        <v>30</v>
      </c>
      <c r="C394" s="9" t="s">
        <v>30</v>
      </c>
      <c r="D394" s="9" t="s">
        <v>2</v>
      </c>
      <c r="E394" s="10"/>
      <c r="F394" s="10"/>
      <c r="G394" s="10"/>
      <c r="H394" s="10"/>
      <c r="I394" s="10"/>
      <c r="J394" s="10"/>
      <c r="K394" s="10"/>
      <c r="L394" s="10"/>
      <c r="M394" s="20"/>
      <c r="N394" s="20"/>
      <c r="O394" s="28"/>
      <c r="P394" s="10"/>
      <c r="Q394" s="10" t="s">
        <v>3</v>
      </c>
      <c r="R394" s="10"/>
      <c r="S394" s="37">
        <v>5</v>
      </c>
      <c r="T394" s="37">
        <v>6</v>
      </c>
      <c r="U394" s="37">
        <v>5</v>
      </c>
      <c r="V394" s="37">
        <v>5</v>
      </c>
      <c r="W394" s="37">
        <v>5</v>
      </c>
      <c r="X394" s="22">
        <f t="shared" si="6"/>
        <v>52</v>
      </c>
      <c r="Y394" s="35">
        <f>IF(S394="","",(X394-統計!$B$106)*10/SQRT(統計!$B$107)+50)</f>
        <v>49.008032839133691</v>
      </c>
      <c r="Z394" s="35" t="str">
        <f>IF(X394="","",IF(((COUNTIF(視聴済作品!$X$2:$X$716,"&gt;="&amp;X394)+COUNTIF(視聴中作品!$X$29:$X$35,"&gt;="&amp;X394))/統計!$B$3)&lt;=0.05,"〇","-"))</f>
        <v>-</v>
      </c>
    </row>
    <row r="395" spans="1:26" ht="12" customHeight="1" x14ac:dyDescent="0.4">
      <c r="A395" s="9" t="s">
        <v>1979</v>
      </c>
      <c r="B395" s="9" t="s">
        <v>1980</v>
      </c>
      <c r="C395" s="9" t="s">
        <v>1980</v>
      </c>
      <c r="D395" s="9" t="s">
        <v>2</v>
      </c>
      <c r="E395" s="10" t="s">
        <v>1981</v>
      </c>
      <c r="F395" s="10" t="s">
        <v>1982</v>
      </c>
      <c r="G395" s="10" t="s">
        <v>1983</v>
      </c>
      <c r="H395" s="10" t="s">
        <v>1984</v>
      </c>
      <c r="I395" s="10" t="s">
        <v>1985</v>
      </c>
      <c r="J395" s="10" t="s">
        <v>1839</v>
      </c>
      <c r="K395" s="10" t="s">
        <v>1949</v>
      </c>
      <c r="L395" s="10" t="s">
        <v>1892</v>
      </c>
      <c r="M395" s="20">
        <v>43478</v>
      </c>
      <c r="N395" s="20" t="s">
        <v>1986</v>
      </c>
      <c r="O395" s="28" t="s">
        <v>1987</v>
      </c>
      <c r="P395" s="10" t="s">
        <v>184</v>
      </c>
      <c r="Q395" s="10" t="s">
        <v>94</v>
      </c>
      <c r="R395" s="10"/>
      <c r="S395" s="37">
        <v>4</v>
      </c>
      <c r="T395" s="37">
        <v>5</v>
      </c>
      <c r="U395" s="37">
        <v>4</v>
      </c>
      <c r="V395" s="37">
        <v>7</v>
      </c>
      <c r="W395" s="37">
        <v>6</v>
      </c>
      <c r="X395" s="22">
        <f t="shared" si="6"/>
        <v>52</v>
      </c>
      <c r="Y395" s="35">
        <f>IF(S395="","",(X395-統計!$B$106)*10/SQRT(統計!$B$107)+50)</f>
        <v>49.008032839133691</v>
      </c>
      <c r="Z395" s="35" t="str">
        <f>IF(X395="","",IF(((COUNTIF(視聴済作品!$X$2:$X$716,"&gt;="&amp;X395)+COUNTIF(視聴中作品!$X$29:$X$35,"&gt;="&amp;X395))/統計!$B$3)&lt;=0.05,"〇","-"))</f>
        <v>-</v>
      </c>
    </row>
    <row r="396" spans="1:26" ht="12" customHeight="1" x14ac:dyDescent="0.4">
      <c r="A396" s="9" t="s">
        <v>794</v>
      </c>
      <c r="B396" s="9" t="s">
        <v>68</v>
      </c>
      <c r="C396" s="9" t="s">
        <v>109</v>
      </c>
      <c r="D396" s="9" t="s">
        <v>111</v>
      </c>
      <c r="E396" s="10"/>
      <c r="F396" s="10"/>
      <c r="G396" s="10"/>
      <c r="H396" s="10"/>
      <c r="I396" s="10"/>
      <c r="J396" s="10"/>
      <c r="K396" s="10"/>
      <c r="L396" s="10"/>
      <c r="M396" s="20"/>
      <c r="N396" s="20"/>
      <c r="O396" s="28"/>
      <c r="P396" s="10"/>
      <c r="Q396" s="10" t="s">
        <v>3</v>
      </c>
      <c r="R396" s="10"/>
      <c r="S396" s="37">
        <v>5</v>
      </c>
      <c r="T396" s="37">
        <v>6</v>
      </c>
      <c r="U396" s="37">
        <v>6</v>
      </c>
      <c r="V396" s="37">
        <v>3</v>
      </c>
      <c r="W396" s="37">
        <v>6</v>
      </c>
      <c r="X396" s="22">
        <f t="shared" si="6"/>
        <v>52</v>
      </c>
      <c r="Y396" s="35">
        <f>IF(S396="","",(X396-統計!$B$106)*10/SQRT(統計!$B$107)+50)</f>
        <v>49.008032839133691</v>
      </c>
      <c r="Z396" s="35" t="str">
        <f>IF(X396="","",IF(((COUNTIF(視聴済作品!$X$2:$X$716,"&gt;="&amp;X396)+COUNTIF(視聴中作品!$X$29:$X$35,"&gt;="&amp;X396))/統計!$B$3)&lt;=0.05,"〇","-"))</f>
        <v>-</v>
      </c>
    </row>
    <row r="397" spans="1:26" ht="12" customHeight="1" x14ac:dyDescent="0.4">
      <c r="A397" s="9" t="s">
        <v>794</v>
      </c>
      <c r="B397" s="9" t="s">
        <v>68</v>
      </c>
      <c r="C397" s="9" t="s">
        <v>110</v>
      </c>
      <c r="D397" s="9" t="s">
        <v>112</v>
      </c>
      <c r="E397" s="10"/>
      <c r="F397" s="10"/>
      <c r="G397" s="10"/>
      <c r="H397" s="10"/>
      <c r="I397" s="10"/>
      <c r="J397" s="10"/>
      <c r="K397" s="10"/>
      <c r="L397" s="10"/>
      <c r="M397" s="20"/>
      <c r="N397" s="20"/>
      <c r="O397" s="28"/>
      <c r="P397" s="10"/>
      <c r="Q397" s="10" t="s">
        <v>3</v>
      </c>
      <c r="R397" s="10"/>
      <c r="S397" s="37">
        <v>5</v>
      </c>
      <c r="T397" s="37">
        <v>6</v>
      </c>
      <c r="U397" s="37">
        <v>6</v>
      </c>
      <c r="V397" s="37">
        <v>3</v>
      </c>
      <c r="W397" s="37">
        <v>6</v>
      </c>
      <c r="X397" s="22">
        <f t="shared" si="6"/>
        <v>52</v>
      </c>
      <c r="Y397" s="35">
        <f>IF(S397="","",(X397-統計!$B$106)*10/SQRT(統計!$B$107)+50)</f>
        <v>49.008032839133691</v>
      </c>
      <c r="Z397" s="35" t="str">
        <f>IF(X397="","",IF(((COUNTIF(視聴済作品!$X$2:$X$716,"&gt;="&amp;X397)+COUNTIF(視聴中作品!$X$29:$X$35,"&gt;="&amp;X397))/統計!$B$3)&lt;=0.05,"〇","-"))</f>
        <v>-</v>
      </c>
    </row>
    <row r="398" spans="1:26" ht="12" customHeight="1" x14ac:dyDescent="0.4">
      <c r="A398" s="9" t="s">
        <v>848</v>
      </c>
      <c r="B398" s="9" t="s">
        <v>191</v>
      </c>
      <c r="C398" s="9" t="s">
        <v>191</v>
      </c>
      <c r="D398" s="9" t="s">
        <v>1</v>
      </c>
      <c r="E398" s="10"/>
      <c r="F398" s="10"/>
      <c r="G398" s="10"/>
      <c r="H398" s="10"/>
      <c r="I398" s="10"/>
      <c r="J398" s="10"/>
      <c r="K398" s="10"/>
      <c r="L398" s="10"/>
      <c r="M398" s="20"/>
      <c r="N398" s="20"/>
      <c r="O398" s="28"/>
      <c r="P398" s="10"/>
      <c r="Q398" s="10" t="s">
        <v>94</v>
      </c>
      <c r="R398" s="10"/>
      <c r="S398" s="37">
        <v>5</v>
      </c>
      <c r="T398" s="37">
        <v>5</v>
      </c>
      <c r="U398" s="37">
        <v>6</v>
      </c>
      <c r="V398" s="37">
        <v>5</v>
      </c>
      <c r="W398" s="37">
        <v>5</v>
      </c>
      <c r="X398" s="22">
        <f t="shared" si="6"/>
        <v>52</v>
      </c>
      <c r="Y398" s="35">
        <f>IF(S398="","",(X398-統計!$B$106)*10/SQRT(統計!$B$107)+50)</f>
        <v>49.008032839133691</v>
      </c>
      <c r="Z398" s="35" t="str">
        <f>IF(X398="","",IF(((COUNTIF(視聴済作品!$X$2:$X$716,"&gt;="&amp;X398)+COUNTIF(視聴中作品!$X$29:$X$35,"&gt;="&amp;X398))/統計!$B$3)&lt;=0.05,"〇","-"))</f>
        <v>-</v>
      </c>
    </row>
    <row r="399" spans="1:26" ht="12" customHeight="1" x14ac:dyDescent="0.4">
      <c r="A399" s="9" t="s">
        <v>2577</v>
      </c>
      <c r="B399" s="9" t="s">
        <v>2576</v>
      </c>
      <c r="C399" s="9" t="s">
        <v>2576</v>
      </c>
      <c r="D399" s="9" t="s">
        <v>48</v>
      </c>
      <c r="E399" s="10" t="s">
        <v>2579</v>
      </c>
      <c r="F399" s="10" t="s">
        <v>1301</v>
      </c>
      <c r="G399" s="10" t="s">
        <v>1320</v>
      </c>
      <c r="H399" s="10" t="s">
        <v>19</v>
      </c>
      <c r="I399" s="10" t="s">
        <v>2580</v>
      </c>
      <c r="J399" s="10" t="s">
        <v>2581</v>
      </c>
      <c r="K399" s="10" t="s">
        <v>1305</v>
      </c>
      <c r="L399" s="10" t="s">
        <v>2583</v>
      </c>
      <c r="M399" s="19">
        <v>39270</v>
      </c>
      <c r="N399" s="20" t="s">
        <v>2582</v>
      </c>
      <c r="O399" s="42" t="s">
        <v>2578</v>
      </c>
      <c r="P399" s="10" t="s">
        <v>19</v>
      </c>
      <c r="Q399" s="10" t="s">
        <v>53</v>
      </c>
      <c r="R399" s="10"/>
      <c r="S399" s="37">
        <v>5</v>
      </c>
      <c r="T399" s="37">
        <v>6</v>
      </c>
      <c r="U399" s="37">
        <v>5</v>
      </c>
      <c r="V399" s="37">
        <v>5</v>
      </c>
      <c r="W399" s="37">
        <v>5</v>
      </c>
      <c r="X399" s="22">
        <f t="shared" si="6"/>
        <v>52</v>
      </c>
      <c r="Y399" s="35">
        <f>IF(S399="","",(X399-統計!$B$106)*10/SQRT(統計!$B$107)+50)</f>
        <v>49.008032839133691</v>
      </c>
      <c r="Z399" s="35" t="str">
        <f>IF(X399="","",IF(((COUNTIF(視聴済作品!$X$2:$X$716,"&gt;="&amp;X399)+COUNTIF(視聴中作品!$X$29:$X$35,"&gt;="&amp;X399))/統計!$B$3)&lt;=0.05,"〇","-"))</f>
        <v>-</v>
      </c>
    </row>
    <row r="400" spans="1:26" ht="12" customHeight="1" x14ac:dyDescent="0.4">
      <c r="A400" s="9" t="s">
        <v>895</v>
      </c>
      <c r="B400" s="9" t="s">
        <v>288</v>
      </c>
      <c r="C400" s="9" t="s">
        <v>288</v>
      </c>
      <c r="D400" s="9" t="s">
        <v>2</v>
      </c>
      <c r="E400" s="10"/>
      <c r="F400" s="10"/>
      <c r="G400" s="10"/>
      <c r="H400" s="10"/>
      <c r="I400" s="10"/>
      <c r="J400" s="10"/>
      <c r="K400" s="10"/>
      <c r="L400" s="10"/>
      <c r="M400" s="20"/>
      <c r="N400" s="20"/>
      <c r="O400" s="28"/>
      <c r="P400" s="10"/>
      <c r="Q400" s="10" t="s">
        <v>6</v>
      </c>
      <c r="R400" s="10"/>
      <c r="S400" s="37">
        <v>5</v>
      </c>
      <c r="T400" s="37">
        <v>5</v>
      </c>
      <c r="U400" s="37">
        <v>5</v>
      </c>
      <c r="V400" s="37">
        <v>5</v>
      </c>
      <c r="W400" s="37">
        <v>6</v>
      </c>
      <c r="X400" s="22">
        <f t="shared" si="6"/>
        <v>52</v>
      </c>
      <c r="Y400" s="35">
        <f>IF(S400="","",(X400-統計!$B$106)*10/SQRT(統計!$B$107)+50)</f>
        <v>49.008032839133691</v>
      </c>
      <c r="Z400" s="35" t="str">
        <f>IF(X400="","",IF(((COUNTIF(視聴済作品!$X$2:$X$716,"&gt;="&amp;X400)+COUNTIF(視聴中作品!$X$29:$X$35,"&gt;="&amp;X400))/統計!$B$3)&lt;=0.05,"〇","-"))</f>
        <v>-</v>
      </c>
    </row>
    <row r="401" spans="1:26" ht="12" customHeight="1" x14ac:dyDescent="0.4">
      <c r="A401" s="9" t="s">
        <v>926</v>
      </c>
      <c r="B401" s="9" t="s">
        <v>327</v>
      </c>
      <c r="C401" s="9" t="s">
        <v>327</v>
      </c>
      <c r="D401" s="9" t="s">
        <v>2</v>
      </c>
      <c r="E401" s="10"/>
      <c r="F401" s="10"/>
      <c r="G401" s="10"/>
      <c r="H401" s="10"/>
      <c r="I401" s="10"/>
      <c r="J401" s="10"/>
      <c r="K401" s="10"/>
      <c r="L401" s="10"/>
      <c r="M401" s="20"/>
      <c r="N401" s="20"/>
      <c r="O401" s="28"/>
      <c r="P401" s="10"/>
      <c r="Q401" s="10" t="s">
        <v>6</v>
      </c>
      <c r="R401" s="10"/>
      <c r="S401" s="37">
        <v>4</v>
      </c>
      <c r="T401" s="37">
        <v>5</v>
      </c>
      <c r="U401" s="37">
        <v>4</v>
      </c>
      <c r="V401" s="37">
        <v>7</v>
      </c>
      <c r="W401" s="37">
        <v>6</v>
      </c>
      <c r="X401" s="22">
        <f t="shared" si="6"/>
        <v>52</v>
      </c>
      <c r="Y401" s="35">
        <f>IF(S401="","",(X401-統計!$B$106)*10/SQRT(統計!$B$107)+50)</f>
        <v>49.008032839133691</v>
      </c>
      <c r="Z401" s="35" t="str">
        <f>IF(X401="","",IF(((COUNTIF(視聴済作品!$X$2:$X$716,"&gt;="&amp;X401)+COUNTIF(視聴中作品!$X$29:$X$35,"&gt;="&amp;X401))/統計!$B$3)&lt;=0.05,"〇","-"))</f>
        <v>-</v>
      </c>
    </row>
    <row r="402" spans="1:26" ht="12" customHeight="1" x14ac:dyDescent="0.4">
      <c r="A402" s="9" t="s">
        <v>1885</v>
      </c>
      <c r="B402" s="9" t="s">
        <v>1886</v>
      </c>
      <c r="C402" s="9" t="s">
        <v>1895</v>
      </c>
      <c r="D402" s="9" t="s">
        <v>41</v>
      </c>
      <c r="E402" s="10" t="s">
        <v>1887</v>
      </c>
      <c r="F402" s="10" t="s">
        <v>1888</v>
      </c>
      <c r="G402" s="10" t="s">
        <v>184</v>
      </c>
      <c r="H402" s="10" t="s">
        <v>1888</v>
      </c>
      <c r="I402" s="10" t="s">
        <v>1889</v>
      </c>
      <c r="J402" s="10" t="s">
        <v>1890</v>
      </c>
      <c r="K402" s="10" t="s">
        <v>1891</v>
      </c>
      <c r="L402" s="10" t="s">
        <v>1892</v>
      </c>
      <c r="M402" s="20">
        <v>42097</v>
      </c>
      <c r="N402" s="20" t="s">
        <v>1893</v>
      </c>
      <c r="O402" s="28" t="s">
        <v>1894</v>
      </c>
      <c r="P402" s="10" t="s">
        <v>184</v>
      </c>
      <c r="Q402" s="10" t="s">
        <v>1929</v>
      </c>
      <c r="R402" s="10"/>
      <c r="S402" s="37">
        <v>5</v>
      </c>
      <c r="T402" s="37">
        <v>6</v>
      </c>
      <c r="U402" s="37">
        <v>5</v>
      </c>
      <c r="V402" s="37">
        <v>5</v>
      </c>
      <c r="W402" s="37">
        <v>5</v>
      </c>
      <c r="X402" s="22">
        <f t="shared" si="6"/>
        <v>52</v>
      </c>
      <c r="Y402" s="35">
        <f>IF(S402="","",(X402-統計!$B$106)*10/SQRT(統計!$B$107)+50)</f>
        <v>49.008032839133691</v>
      </c>
      <c r="Z402" s="35" t="str">
        <f>IF(X402="","",IF(((COUNTIF(視聴済作品!$X$2:$X$716,"&gt;="&amp;X402)+COUNTIF(視聴中作品!$X$29:$X$35,"&gt;="&amp;X402))/統計!$B$3)&lt;=0.05,"〇","-"))</f>
        <v>-</v>
      </c>
    </row>
    <row r="403" spans="1:26" ht="12" customHeight="1" x14ac:dyDescent="0.4">
      <c r="A403" s="9" t="s">
        <v>1885</v>
      </c>
      <c r="B403" s="9" t="s">
        <v>1886</v>
      </c>
      <c r="C403" s="9" t="s">
        <v>1896</v>
      </c>
      <c r="D403" s="9" t="s">
        <v>41</v>
      </c>
      <c r="E403" s="10" t="s">
        <v>1887</v>
      </c>
      <c r="F403" s="10" t="s">
        <v>1888</v>
      </c>
      <c r="G403" s="10" t="s">
        <v>184</v>
      </c>
      <c r="H403" s="10" t="s">
        <v>1888</v>
      </c>
      <c r="I403" s="10" t="s">
        <v>1889</v>
      </c>
      <c r="J403" s="10" t="s">
        <v>1890</v>
      </c>
      <c r="K403" s="10" t="s">
        <v>1891</v>
      </c>
      <c r="L403" s="10" t="s">
        <v>1892</v>
      </c>
      <c r="M403" s="20">
        <v>41915</v>
      </c>
      <c r="N403" s="20" t="s">
        <v>1893</v>
      </c>
      <c r="O403" s="28" t="s">
        <v>1894</v>
      </c>
      <c r="P403" s="10" t="s">
        <v>184</v>
      </c>
      <c r="Q403" s="10" t="s">
        <v>1929</v>
      </c>
      <c r="R403" s="10"/>
      <c r="S403" s="37">
        <v>5</v>
      </c>
      <c r="T403" s="37">
        <v>6</v>
      </c>
      <c r="U403" s="37">
        <v>5</v>
      </c>
      <c r="V403" s="37">
        <v>5</v>
      </c>
      <c r="W403" s="37">
        <v>5</v>
      </c>
      <c r="X403" s="22">
        <f t="shared" si="6"/>
        <v>52</v>
      </c>
      <c r="Y403" s="35">
        <f>IF(S403="","",(X403-統計!$B$106)*10/SQRT(統計!$B$107)+50)</f>
        <v>49.008032839133691</v>
      </c>
      <c r="Z403" s="35" t="str">
        <f>IF(X403="","",IF(((COUNTIF(視聴済作品!$X$2:$X$716,"&gt;="&amp;X403)+COUNTIF(視聴中作品!$X$29:$X$35,"&gt;="&amp;X403))/統計!$B$3)&lt;=0.05,"〇","-"))</f>
        <v>-</v>
      </c>
    </row>
    <row r="404" spans="1:26" ht="12" customHeight="1" x14ac:dyDescent="0.4">
      <c r="A404" s="9" t="s">
        <v>2387</v>
      </c>
      <c r="B404" s="9" t="s">
        <v>2386</v>
      </c>
      <c r="C404" s="9" t="s">
        <v>2386</v>
      </c>
      <c r="D404" s="9" t="s">
        <v>1</v>
      </c>
      <c r="E404" s="10" t="s">
        <v>2432</v>
      </c>
      <c r="F404" s="10" t="s">
        <v>2433</v>
      </c>
      <c r="G404" s="10" t="s">
        <v>2434</v>
      </c>
      <c r="H404" s="10" t="s">
        <v>2182</v>
      </c>
      <c r="I404" s="10" t="s">
        <v>2435</v>
      </c>
      <c r="J404" s="10" t="s">
        <v>2436</v>
      </c>
      <c r="K404" s="10" t="s">
        <v>2437</v>
      </c>
      <c r="L404" s="10" t="s">
        <v>2343</v>
      </c>
      <c r="M404" s="20">
        <v>44846</v>
      </c>
      <c r="N404" s="20" t="s">
        <v>2438</v>
      </c>
      <c r="O404" s="39" t="s">
        <v>2431</v>
      </c>
      <c r="P404" s="10" t="s">
        <v>19</v>
      </c>
      <c r="Q404" s="10" t="s">
        <v>3</v>
      </c>
      <c r="R404" s="10" t="s">
        <v>3008</v>
      </c>
      <c r="S404" s="37">
        <v>3</v>
      </c>
      <c r="T404" s="37">
        <v>5</v>
      </c>
      <c r="U404" s="37">
        <v>4</v>
      </c>
      <c r="V404" s="37">
        <v>8</v>
      </c>
      <c r="W404" s="37">
        <v>6</v>
      </c>
      <c r="X404" s="22">
        <f t="shared" si="6"/>
        <v>52</v>
      </c>
      <c r="Y404" s="35">
        <f>IF(S404="","",(X404-統計!$B$106)*10/SQRT(統計!$B$107)+50)</f>
        <v>49.008032839133691</v>
      </c>
      <c r="Z404" s="35"/>
    </row>
    <row r="405" spans="1:26" ht="12" customHeight="1" x14ac:dyDescent="0.4">
      <c r="A405" s="9" t="s">
        <v>1089</v>
      </c>
      <c r="B405" s="9" t="s">
        <v>431</v>
      </c>
      <c r="C405" s="9" t="s">
        <v>458</v>
      </c>
      <c r="D405" s="9" t="s">
        <v>461</v>
      </c>
      <c r="E405" s="10"/>
      <c r="F405" s="10"/>
      <c r="G405" s="10"/>
      <c r="H405" s="10"/>
      <c r="I405" s="10"/>
      <c r="J405" s="10"/>
      <c r="K405" s="10"/>
      <c r="L405" s="10"/>
      <c r="M405" s="20"/>
      <c r="N405" s="20"/>
      <c r="O405" s="28"/>
      <c r="P405" s="10"/>
      <c r="Q405" s="10" t="s">
        <v>3</v>
      </c>
      <c r="R405" s="10"/>
      <c r="S405" s="37">
        <v>6</v>
      </c>
      <c r="T405" s="37">
        <v>5</v>
      </c>
      <c r="U405" s="37">
        <v>5</v>
      </c>
      <c r="V405" s="37">
        <v>4</v>
      </c>
      <c r="W405" s="37">
        <v>6</v>
      </c>
      <c r="X405" s="22">
        <f t="shared" si="6"/>
        <v>52</v>
      </c>
      <c r="Y405" s="35">
        <f>IF(S405="","",(X405-統計!$B$106)*10/SQRT(統計!$B$107)+50)</f>
        <v>49.008032839133691</v>
      </c>
      <c r="Z405" s="35" t="str">
        <f>IF(X405="","",IF(((COUNTIF(視聴済作品!$X$2:$X$716,"&gt;="&amp;X405)+COUNTIF(視聴中作品!$X$29:$X$35,"&gt;="&amp;X405))/統計!$B$3)&lt;=0.05,"〇","-"))</f>
        <v>-</v>
      </c>
    </row>
    <row r="406" spans="1:26" ht="12" customHeight="1" x14ac:dyDescent="0.4">
      <c r="A406" s="9" t="s">
        <v>1090</v>
      </c>
      <c r="B406" s="9" t="s">
        <v>432</v>
      </c>
      <c r="C406" s="9" t="s">
        <v>432</v>
      </c>
      <c r="D406" s="9" t="s">
        <v>317</v>
      </c>
      <c r="E406" s="10"/>
      <c r="F406" s="10"/>
      <c r="G406" s="10"/>
      <c r="H406" s="10"/>
      <c r="I406" s="10"/>
      <c r="J406" s="10"/>
      <c r="K406" s="10"/>
      <c r="L406" s="10"/>
      <c r="M406" s="20"/>
      <c r="N406" s="20"/>
      <c r="O406" s="28"/>
      <c r="P406" s="10"/>
      <c r="Q406" s="10" t="s">
        <v>3</v>
      </c>
      <c r="R406" s="10"/>
      <c r="S406" s="37">
        <v>6</v>
      </c>
      <c r="T406" s="37">
        <v>6</v>
      </c>
      <c r="U406" s="37">
        <v>6</v>
      </c>
      <c r="V406" s="37">
        <v>3</v>
      </c>
      <c r="W406" s="37">
        <v>5</v>
      </c>
      <c r="X406" s="22">
        <f t="shared" si="6"/>
        <v>52</v>
      </c>
      <c r="Y406" s="35">
        <f>IF(S406="","",(X406-統計!$B$106)*10/SQRT(統計!$B$107)+50)</f>
        <v>49.008032839133691</v>
      </c>
      <c r="Z406" s="35" t="str">
        <f>IF(X406="","",IF(((COUNTIF(視聴済作品!$X$2:$X$716,"&gt;="&amp;X406)+COUNTIF(視聴中作品!$X$29:$X$35,"&gt;="&amp;X406))/統計!$B$3)&lt;=0.05,"〇","-"))</f>
        <v>-</v>
      </c>
    </row>
    <row r="407" spans="1:26" ht="12" customHeight="1" x14ac:dyDescent="0.4">
      <c r="A407" s="9" t="s">
        <v>1108</v>
      </c>
      <c r="B407" s="9" t="s">
        <v>520</v>
      </c>
      <c r="C407" s="9" t="s">
        <v>520</v>
      </c>
      <c r="D407" s="9" t="s">
        <v>40</v>
      </c>
      <c r="E407" s="10"/>
      <c r="F407" s="10"/>
      <c r="G407" s="10"/>
      <c r="H407" s="10"/>
      <c r="I407" s="10"/>
      <c r="J407" s="10"/>
      <c r="K407" s="10"/>
      <c r="L407" s="10"/>
      <c r="M407" s="20"/>
      <c r="N407" s="20"/>
      <c r="O407" s="28"/>
      <c r="P407" s="10"/>
      <c r="Q407" s="10" t="s">
        <v>94</v>
      </c>
      <c r="R407" s="10"/>
      <c r="S407" s="37">
        <v>6</v>
      </c>
      <c r="T407" s="37">
        <v>5</v>
      </c>
      <c r="U407" s="37">
        <v>6</v>
      </c>
      <c r="V407" s="37">
        <v>5</v>
      </c>
      <c r="W407" s="37">
        <v>4</v>
      </c>
      <c r="X407" s="22">
        <f t="shared" si="6"/>
        <v>52</v>
      </c>
      <c r="Y407" s="35">
        <f>IF(S407="","",(X407-統計!$B$106)*10/SQRT(統計!$B$107)+50)</f>
        <v>49.008032839133691</v>
      </c>
      <c r="Z407" s="35" t="str">
        <f>IF(X407="","",IF(((COUNTIF(視聴済作品!$X$2:$X$716,"&gt;="&amp;X407)+COUNTIF(視聴中作品!$X$29:$X$35,"&gt;="&amp;X407))/統計!$B$3)&lt;=0.05,"〇","-"))</f>
        <v>-</v>
      </c>
    </row>
    <row r="408" spans="1:26" ht="12" customHeight="1" x14ac:dyDescent="0.4">
      <c r="A408" s="9" t="s">
        <v>1143</v>
      </c>
      <c r="B408" s="9" t="s">
        <v>546</v>
      </c>
      <c r="C408" s="9" t="s">
        <v>594</v>
      </c>
      <c r="D408" s="9" t="s">
        <v>595</v>
      </c>
      <c r="E408" s="10"/>
      <c r="F408" s="10"/>
      <c r="G408" s="10"/>
      <c r="H408" s="10"/>
      <c r="I408" s="10"/>
      <c r="J408" s="10"/>
      <c r="K408" s="10"/>
      <c r="L408" s="10"/>
      <c r="M408" s="20"/>
      <c r="N408" s="20"/>
      <c r="O408" s="28"/>
      <c r="P408" s="10"/>
      <c r="Q408" s="10" t="s">
        <v>189</v>
      </c>
      <c r="R408" s="10"/>
      <c r="S408" s="37">
        <v>5</v>
      </c>
      <c r="T408" s="37">
        <v>6</v>
      </c>
      <c r="U408" s="37">
        <v>6</v>
      </c>
      <c r="V408" s="37">
        <v>4</v>
      </c>
      <c r="W408" s="37">
        <v>5</v>
      </c>
      <c r="X408" s="22">
        <f t="shared" si="6"/>
        <v>52</v>
      </c>
      <c r="Y408" s="35">
        <f>IF(S408="","",(X408-統計!$B$106)*10/SQRT(統計!$B$107)+50)</f>
        <v>49.008032839133691</v>
      </c>
      <c r="Z408" s="35" t="str">
        <f>IF(X408="","",IF(((COUNTIF(視聴済作品!$X$2:$X$716,"&gt;="&amp;X408)+COUNTIF(視聴中作品!$X$29:$X$35,"&gt;="&amp;X408))/統計!$B$3)&lt;=0.05,"〇","-"))</f>
        <v>-</v>
      </c>
    </row>
    <row r="409" spans="1:26" ht="12" customHeight="1" x14ac:dyDescent="0.4">
      <c r="A409" s="9" t="s">
        <v>2956</v>
      </c>
      <c r="B409" s="9" t="s">
        <v>2955</v>
      </c>
      <c r="C409" s="9" t="s">
        <v>2955</v>
      </c>
      <c r="D409" s="9" t="s">
        <v>2</v>
      </c>
      <c r="E409" s="10" t="s">
        <v>2957</v>
      </c>
      <c r="F409" s="10" t="s">
        <v>1025</v>
      </c>
      <c r="G409" s="10" t="s">
        <v>2958</v>
      </c>
      <c r="H409" s="10" t="s">
        <v>2958</v>
      </c>
      <c r="I409" s="10" t="s">
        <v>2959</v>
      </c>
      <c r="J409" s="10" t="s">
        <v>2960</v>
      </c>
      <c r="K409" s="10" t="s">
        <v>1558</v>
      </c>
      <c r="L409" s="10" t="s">
        <v>1847</v>
      </c>
      <c r="M409" s="19">
        <v>42645</v>
      </c>
      <c r="N409" s="20" t="s">
        <v>2962</v>
      </c>
      <c r="O409" s="28" t="s">
        <v>2961</v>
      </c>
      <c r="P409" s="10" t="s">
        <v>19</v>
      </c>
      <c r="Q409" s="10" t="s">
        <v>3</v>
      </c>
      <c r="R409" s="10"/>
      <c r="S409" s="37">
        <v>5</v>
      </c>
      <c r="T409" s="37">
        <v>6</v>
      </c>
      <c r="U409" s="37">
        <v>4</v>
      </c>
      <c r="V409" s="37">
        <v>6</v>
      </c>
      <c r="W409" s="37">
        <v>5</v>
      </c>
      <c r="X409" s="22">
        <f t="shared" si="6"/>
        <v>52</v>
      </c>
      <c r="Y409" s="35">
        <f>IF(S409="","",(X409-統計!$B$106)*10/SQRT(統計!$B$107)+50)</f>
        <v>49.008032839133691</v>
      </c>
      <c r="Z409" s="35"/>
    </row>
    <row r="410" spans="1:26" ht="12" customHeight="1" x14ac:dyDescent="0.4">
      <c r="A410" s="9" t="s">
        <v>1187</v>
      </c>
      <c r="B410" s="9" t="s">
        <v>626</v>
      </c>
      <c r="C410" s="9" t="s">
        <v>2381</v>
      </c>
      <c r="D410" s="9" t="s">
        <v>1</v>
      </c>
      <c r="E410" s="10" t="s">
        <v>2421</v>
      </c>
      <c r="F410" s="10" t="s">
        <v>2422</v>
      </c>
      <c r="G410" s="10" t="s">
        <v>19</v>
      </c>
      <c r="H410" s="10" t="s">
        <v>19</v>
      </c>
      <c r="I410" s="10" t="s">
        <v>2423</v>
      </c>
      <c r="J410" s="10" t="s">
        <v>19</v>
      </c>
      <c r="K410" s="10" t="s">
        <v>2424</v>
      </c>
      <c r="L410" s="10" t="s">
        <v>19</v>
      </c>
      <c r="M410" s="20">
        <v>44839</v>
      </c>
      <c r="N410" s="20" t="s">
        <v>2425</v>
      </c>
      <c r="O410" s="39" t="s">
        <v>2420</v>
      </c>
      <c r="P410" s="10" t="s">
        <v>19</v>
      </c>
      <c r="Q410" s="10" t="s">
        <v>3</v>
      </c>
      <c r="R410" s="29" t="s">
        <v>3223</v>
      </c>
      <c r="S410" s="37">
        <v>5</v>
      </c>
      <c r="T410" s="37">
        <v>6</v>
      </c>
      <c r="U410" s="37">
        <v>5</v>
      </c>
      <c r="V410" s="37">
        <v>4</v>
      </c>
      <c r="W410" s="37">
        <v>6</v>
      </c>
      <c r="X410" s="22">
        <f t="shared" si="6"/>
        <v>52</v>
      </c>
      <c r="Y410" s="35">
        <f>IF(S410="","",(X410-統計!$B$106)*10/SQRT(統計!$B$107)+50)</f>
        <v>49.008032839133691</v>
      </c>
      <c r="Z410" s="35"/>
    </row>
    <row r="411" spans="1:26" ht="12" customHeight="1" x14ac:dyDescent="0.4">
      <c r="A411" s="9" t="s">
        <v>2347</v>
      </c>
      <c r="B411" s="9" t="s">
        <v>2346</v>
      </c>
      <c r="C411" s="9" t="s">
        <v>2346</v>
      </c>
      <c r="D411" s="9" t="s">
        <v>86</v>
      </c>
      <c r="E411" s="10" t="s">
        <v>2348</v>
      </c>
      <c r="F411" s="10" t="s">
        <v>2349</v>
      </c>
      <c r="G411" s="10" t="s">
        <v>2350</v>
      </c>
      <c r="H411" s="10" t="s">
        <v>2351</v>
      </c>
      <c r="I411" s="10" t="s">
        <v>2352</v>
      </c>
      <c r="J411" s="10" t="s">
        <v>2353</v>
      </c>
      <c r="K411" s="10" t="s">
        <v>2084</v>
      </c>
      <c r="L411" s="10" t="s">
        <v>1847</v>
      </c>
      <c r="M411" s="19">
        <v>40290</v>
      </c>
      <c r="N411" s="20" t="s">
        <v>2355</v>
      </c>
      <c r="O411" s="28" t="s">
        <v>2354</v>
      </c>
      <c r="P411" s="10" t="s">
        <v>19</v>
      </c>
      <c r="Q411" s="10" t="s">
        <v>3</v>
      </c>
      <c r="R411" s="10"/>
      <c r="S411" s="37">
        <v>5</v>
      </c>
      <c r="T411" s="37">
        <v>5</v>
      </c>
      <c r="U411" s="37">
        <v>5</v>
      </c>
      <c r="V411" s="37">
        <v>5</v>
      </c>
      <c r="W411" s="37">
        <v>6</v>
      </c>
      <c r="X411" s="22">
        <f t="shared" si="6"/>
        <v>52</v>
      </c>
      <c r="Y411" s="35">
        <f>IF(S411="","",(X411-統計!$B$106)*10/SQRT(統計!$B$107)+50)</f>
        <v>49.008032839133691</v>
      </c>
      <c r="Z411" s="35" t="str">
        <f>IF(X411="","",IF(((COUNTIF(視聴済作品!$X$2:$X$716,"&gt;="&amp;X411)+COUNTIF(視聴中作品!$X$29:$X$35,"&gt;="&amp;X411))/統計!$B$3)&lt;=0.05,"〇","-"))</f>
        <v>-</v>
      </c>
    </row>
    <row r="412" spans="1:26" ht="12" customHeight="1" x14ac:dyDescent="0.4">
      <c r="A412" s="9" t="s">
        <v>1199</v>
      </c>
      <c r="B412" s="9" t="s">
        <v>665</v>
      </c>
      <c r="C412" s="9" t="s">
        <v>665</v>
      </c>
      <c r="D412" s="9" t="s">
        <v>1</v>
      </c>
      <c r="E412" s="10"/>
      <c r="F412" s="10"/>
      <c r="G412" s="10"/>
      <c r="H412" s="10"/>
      <c r="I412" s="10"/>
      <c r="J412" s="10"/>
      <c r="K412" s="10"/>
      <c r="L412" s="10"/>
      <c r="M412" s="20"/>
      <c r="N412" s="20"/>
      <c r="O412" s="28"/>
      <c r="P412" s="10"/>
      <c r="Q412" s="10" t="s">
        <v>94</v>
      </c>
      <c r="R412" s="10"/>
      <c r="S412" s="37">
        <v>5</v>
      </c>
      <c r="T412" s="37">
        <v>5</v>
      </c>
      <c r="U412" s="37">
        <v>5</v>
      </c>
      <c r="V412" s="37">
        <v>6</v>
      </c>
      <c r="W412" s="37">
        <v>5</v>
      </c>
      <c r="X412" s="22">
        <f t="shared" si="6"/>
        <v>52</v>
      </c>
      <c r="Y412" s="35">
        <f>IF(S412="","",(X412-統計!$B$106)*10/SQRT(統計!$B$107)+50)</f>
        <v>49.008032839133691</v>
      </c>
      <c r="Z412" s="35" t="str">
        <f>IF(X412="","",IF(((COUNTIF(視聴済作品!$X$2:$X$716,"&gt;="&amp;X412)+COUNTIF(視聴中作品!$X$29:$X$35,"&gt;="&amp;X412))/統計!$B$3)&lt;=0.05,"〇","-"))</f>
        <v>-</v>
      </c>
    </row>
    <row r="413" spans="1:26" ht="12" customHeight="1" x14ac:dyDescent="0.4">
      <c r="A413" s="9" t="s">
        <v>2492</v>
      </c>
      <c r="B413" s="9" t="s">
        <v>2491</v>
      </c>
      <c r="C413" s="9" t="s">
        <v>2491</v>
      </c>
      <c r="D413" s="9" t="s">
        <v>2502</v>
      </c>
      <c r="E413" s="10" t="s">
        <v>2493</v>
      </c>
      <c r="F413" s="10" t="s">
        <v>2446</v>
      </c>
      <c r="G413" s="10" t="s">
        <v>2494</v>
      </c>
      <c r="H413" s="10" t="s">
        <v>19</v>
      </c>
      <c r="I413" s="10" t="s">
        <v>2495</v>
      </c>
      <c r="J413" s="10" t="s">
        <v>2496</v>
      </c>
      <c r="K413" s="10" t="s">
        <v>2449</v>
      </c>
      <c r="L413" s="10" t="s">
        <v>1846</v>
      </c>
      <c r="M413" s="19">
        <v>44381</v>
      </c>
      <c r="N413" s="20" t="s">
        <v>2498</v>
      </c>
      <c r="O413" s="42" t="s">
        <v>2497</v>
      </c>
      <c r="P413" s="10" t="s">
        <v>2499</v>
      </c>
      <c r="Q413" s="10" t="s">
        <v>53</v>
      </c>
      <c r="R413" s="10"/>
      <c r="S413" s="37">
        <v>5</v>
      </c>
      <c r="T413" s="37">
        <v>5</v>
      </c>
      <c r="U413" s="37">
        <v>5</v>
      </c>
      <c r="V413" s="37">
        <v>5</v>
      </c>
      <c r="W413" s="37">
        <v>5</v>
      </c>
      <c r="X413" s="22">
        <f t="shared" si="6"/>
        <v>50</v>
      </c>
      <c r="Y413" s="35">
        <f>IF(S413="","",(X413-統計!$B$106)*10/SQRT(統計!$B$107)+50)</f>
        <v>47.785059627106733</v>
      </c>
      <c r="Z413" s="35" t="str">
        <f>IF(X413="","",IF(((COUNTIF(視聴済作品!$X$2:$X$716,"&gt;="&amp;X413)+COUNTIF(視聴中作品!$X$29:$X$35,"&gt;="&amp;X413))/統計!$B$3)&lt;=0.05,"〇","-"))</f>
        <v>-</v>
      </c>
    </row>
    <row r="414" spans="1:26" ht="12" customHeight="1" x14ac:dyDescent="0.4">
      <c r="A414" s="9" t="s">
        <v>808</v>
      </c>
      <c r="B414" s="9" t="s">
        <v>172</v>
      </c>
      <c r="C414" s="9" t="s">
        <v>172</v>
      </c>
      <c r="D414" s="9" t="s">
        <v>120</v>
      </c>
      <c r="E414" s="10"/>
      <c r="F414" s="10"/>
      <c r="G414" s="10"/>
      <c r="H414" s="10"/>
      <c r="I414" s="10"/>
      <c r="J414" s="10"/>
      <c r="K414" s="10"/>
      <c r="L414" s="10"/>
      <c r="M414" s="20"/>
      <c r="N414" s="20"/>
      <c r="O414" s="28"/>
      <c r="P414" s="10"/>
      <c r="Q414" s="10" t="s">
        <v>95</v>
      </c>
      <c r="R414" s="10"/>
      <c r="S414" s="37">
        <v>5</v>
      </c>
      <c r="T414" s="37">
        <v>6</v>
      </c>
      <c r="U414" s="37">
        <v>5</v>
      </c>
      <c r="V414" s="37">
        <v>3</v>
      </c>
      <c r="W414" s="37">
        <v>6</v>
      </c>
      <c r="X414" s="22">
        <f t="shared" si="6"/>
        <v>50</v>
      </c>
      <c r="Y414" s="35">
        <f>IF(S414="","",(X414-統計!$B$106)*10/SQRT(統計!$B$107)+50)</f>
        <v>47.785059627106733</v>
      </c>
      <c r="Z414" s="35" t="str">
        <f>IF(X414="","",IF(((COUNTIF(視聴済作品!$X$2:$X$716,"&gt;="&amp;X414)+COUNTIF(視聴中作品!$X$29:$X$35,"&gt;="&amp;X414))/統計!$B$3)&lt;=0.05,"〇","-"))</f>
        <v>-</v>
      </c>
    </row>
    <row r="415" spans="1:26" ht="12" customHeight="1" x14ac:dyDescent="0.4">
      <c r="A415" s="9" t="s">
        <v>1776</v>
      </c>
      <c r="B415" s="9" t="s">
        <v>1777</v>
      </c>
      <c r="C415" s="9" t="s">
        <v>1785</v>
      </c>
      <c r="D415" s="9" t="s">
        <v>2</v>
      </c>
      <c r="E415" s="10" t="s">
        <v>1778</v>
      </c>
      <c r="F415" s="10" t="s">
        <v>1779</v>
      </c>
      <c r="G415" s="10" t="s">
        <v>1780</v>
      </c>
      <c r="H415" s="10" t="s">
        <v>1850</v>
      </c>
      <c r="I415" s="10" t="s">
        <v>1781</v>
      </c>
      <c r="J415" s="10" t="s">
        <v>1782</v>
      </c>
      <c r="K415" s="10" t="s">
        <v>1783</v>
      </c>
      <c r="L415" s="10" t="s">
        <v>1850</v>
      </c>
      <c r="M415" s="20">
        <v>43842</v>
      </c>
      <c r="N415" s="20" t="s">
        <v>1784</v>
      </c>
      <c r="O415" s="42" t="s">
        <v>1786</v>
      </c>
      <c r="P415" s="10" t="s">
        <v>1850</v>
      </c>
      <c r="Q415" s="10" t="s">
        <v>1788</v>
      </c>
      <c r="R415" s="10" t="s">
        <v>3008</v>
      </c>
      <c r="S415" s="37">
        <v>5</v>
      </c>
      <c r="T415" s="37">
        <v>5</v>
      </c>
      <c r="U415" s="37">
        <v>5</v>
      </c>
      <c r="V415" s="37">
        <v>5</v>
      </c>
      <c r="W415" s="37">
        <v>5</v>
      </c>
      <c r="X415" s="22">
        <f t="shared" si="6"/>
        <v>50</v>
      </c>
      <c r="Y415" s="35">
        <f>IF(S415="","",(X415-統計!$B$106)*10/SQRT(統計!$B$107)+50)</f>
        <v>47.785059627106733</v>
      </c>
      <c r="Z415" s="35" t="str">
        <f>IF(X415="","",IF(((COUNTIF(視聴済作品!$X$2:$X$716,"&gt;="&amp;X415)+COUNTIF(視聴中作品!$X$29:$X$35,"&gt;="&amp;X415))/統計!$B$3)&lt;=0.05,"〇","-"))</f>
        <v>-</v>
      </c>
    </row>
    <row r="416" spans="1:26" ht="12" customHeight="1" x14ac:dyDescent="0.4">
      <c r="A416" s="9" t="s">
        <v>1864</v>
      </c>
      <c r="B416" s="9" t="s">
        <v>1865</v>
      </c>
      <c r="C416" s="9" t="s">
        <v>1872</v>
      </c>
      <c r="D416" s="9" t="s">
        <v>2</v>
      </c>
      <c r="E416" s="10" t="s">
        <v>1866</v>
      </c>
      <c r="F416" s="10" t="s">
        <v>1867</v>
      </c>
      <c r="G416" s="10" t="s">
        <v>1868</v>
      </c>
      <c r="H416" s="10" t="s">
        <v>184</v>
      </c>
      <c r="I416" s="10" t="s">
        <v>1801</v>
      </c>
      <c r="J416" s="10" t="s">
        <v>1869</v>
      </c>
      <c r="K416" s="10" t="s">
        <v>1690</v>
      </c>
      <c r="L416" s="10" t="s">
        <v>184</v>
      </c>
      <c r="M416" s="20">
        <v>43833</v>
      </c>
      <c r="N416" s="20" t="s">
        <v>1870</v>
      </c>
      <c r="O416" s="28" t="s">
        <v>1871</v>
      </c>
      <c r="P416" s="10" t="s">
        <v>184</v>
      </c>
      <c r="Q416" s="10" t="s">
        <v>1929</v>
      </c>
      <c r="R416" s="10"/>
      <c r="S416" s="37">
        <v>5</v>
      </c>
      <c r="T416" s="37">
        <v>5</v>
      </c>
      <c r="U416" s="37">
        <v>5</v>
      </c>
      <c r="V416" s="37">
        <v>5</v>
      </c>
      <c r="W416" s="37">
        <v>5</v>
      </c>
      <c r="X416" s="22">
        <f t="shared" si="6"/>
        <v>50</v>
      </c>
      <c r="Y416" s="35">
        <f>IF(S416="","",(X416-統計!$B$106)*10/SQRT(統計!$B$107)+50)</f>
        <v>47.785059627106733</v>
      </c>
      <c r="Z416" s="35" t="str">
        <f>IF(X416="","",IF(((COUNTIF(視聴済作品!$X$2:$X$716,"&gt;="&amp;X416)+COUNTIF(視聴中作品!$X$29:$X$35,"&gt;="&amp;X416))/統計!$B$3)&lt;=0.05,"〇","-"))</f>
        <v>-</v>
      </c>
    </row>
    <row r="417" spans="1:26" ht="12" customHeight="1" x14ac:dyDescent="0.4">
      <c r="A417" s="9" t="s">
        <v>2403</v>
      </c>
      <c r="B417" s="9" t="s">
        <v>2402</v>
      </c>
      <c r="C417" s="9" t="s">
        <v>2402</v>
      </c>
      <c r="D417" s="9" t="s">
        <v>2574</v>
      </c>
      <c r="E417" s="10" t="s">
        <v>2464</v>
      </c>
      <c r="F417" s="10" t="s">
        <v>2465</v>
      </c>
      <c r="G417" s="10" t="s">
        <v>2466</v>
      </c>
      <c r="H417" s="10" t="s">
        <v>2466</v>
      </c>
      <c r="I417" s="10" t="s">
        <v>2467</v>
      </c>
      <c r="J417" s="10" t="s">
        <v>2468</v>
      </c>
      <c r="K417" s="10" t="s">
        <v>1262</v>
      </c>
      <c r="L417" s="10" t="s">
        <v>19</v>
      </c>
      <c r="M417" s="20">
        <v>44838</v>
      </c>
      <c r="N417" s="20" t="s">
        <v>2469</v>
      </c>
      <c r="O417" s="42" t="s">
        <v>2401</v>
      </c>
      <c r="P417" s="10" t="s">
        <v>19</v>
      </c>
      <c r="Q417" s="10" t="s">
        <v>19</v>
      </c>
      <c r="R417" s="10"/>
      <c r="S417" s="37">
        <v>5</v>
      </c>
      <c r="T417" s="37">
        <v>5</v>
      </c>
      <c r="U417" s="37">
        <v>5</v>
      </c>
      <c r="V417" s="37">
        <v>5</v>
      </c>
      <c r="W417" s="37">
        <v>5</v>
      </c>
      <c r="X417" s="22">
        <f t="shared" si="6"/>
        <v>50</v>
      </c>
      <c r="Y417" s="35">
        <f>IF(S417="","",(X417-統計!$B$106)*10/SQRT(統計!$B$107)+50)</f>
        <v>47.785059627106733</v>
      </c>
      <c r="Z417" s="35" t="str">
        <f>IF(X417="","",IF(((COUNTIF(視聴済作品!$X$2:$X$716,"&gt;="&amp;X417)+COUNTIF(視聴中作品!$X$29:$X$35,"&gt;="&amp;X417))/統計!$B$3)&lt;=0.05,"〇","-"))</f>
        <v>-</v>
      </c>
    </row>
    <row r="418" spans="1:26" ht="12" customHeight="1" x14ac:dyDescent="0.4">
      <c r="A418" s="9" t="s">
        <v>2145</v>
      </c>
      <c r="B418" s="9" t="s">
        <v>2146</v>
      </c>
      <c r="C418" s="9" t="s">
        <v>2159</v>
      </c>
      <c r="D418" s="9" t="s">
        <v>1389</v>
      </c>
      <c r="E418" s="10" t="s">
        <v>184</v>
      </c>
      <c r="F418" s="10" t="s">
        <v>2147</v>
      </c>
      <c r="G418" s="10" t="s">
        <v>184</v>
      </c>
      <c r="H418" s="10" t="s">
        <v>184</v>
      </c>
      <c r="I418" s="10" t="s">
        <v>2148</v>
      </c>
      <c r="J418" s="10" t="s">
        <v>2149</v>
      </c>
      <c r="K418" s="10" t="s">
        <v>1938</v>
      </c>
      <c r="L418" s="10" t="s">
        <v>2161</v>
      </c>
      <c r="M418" s="20">
        <v>43923</v>
      </c>
      <c r="N418" s="20" t="s">
        <v>184</v>
      </c>
      <c r="O418" s="28" t="s">
        <v>184</v>
      </c>
      <c r="P418" s="10" t="s">
        <v>184</v>
      </c>
      <c r="Q418" s="10" t="s">
        <v>2303</v>
      </c>
      <c r="R418" s="10" t="s">
        <v>3013</v>
      </c>
      <c r="S418" s="37">
        <v>5</v>
      </c>
      <c r="T418" s="37">
        <v>5</v>
      </c>
      <c r="U418" s="37">
        <v>5</v>
      </c>
      <c r="V418" s="37">
        <v>6</v>
      </c>
      <c r="W418" s="37">
        <v>4</v>
      </c>
      <c r="X418" s="22">
        <f t="shared" si="6"/>
        <v>50</v>
      </c>
      <c r="Y418" s="35">
        <f>IF(S418="","",(X418-統計!$B$106)*10/SQRT(統計!$B$107)+50)</f>
        <v>47.785059627106733</v>
      </c>
      <c r="Z418" s="35" t="str">
        <f>IF(X418="","",IF(((COUNTIF(視聴済作品!$X$2:$X$716,"&gt;="&amp;X418)+COUNTIF(視聴中作品!$X$29:$X$35,"&gt;="&amp;X418))/統計!$B$3)&lt;=0.05,"〇","-"))</f>
        <v>-</v>
      </c>
    </row>
    <row r="419" spans="1:26" ht="12" customHeight="1" x14ac:dyDescent="0.4">
      <c r="A419" s="9" t="s">
        <v>950</v>
      </c>
      <c r="B419" s="9" t="s">
        <v>407</v>
      </c>
      <c r="C419" s="9" t="s">
        <v>407</v>
      </c>
      <c r="D419" s="9" t="s">
        <v>1</v>
      </c>
      <c r="E419" s="10"/>
      <c r="F419" s="10"/>
      <c r="G419" s="10"/>
      <c r="H419" s="10"/>
      <c r="I419" s="10"/>
      <c r="J419" s="10"/>
      <c r="K419" s="10"/>
      <c r="L419" s="10"/>
      <c r="M419" s="20"/>
      <c r="N419" s="20"/>
      <c r="O419" s="28"/>
      <c r="P419" s="10"/>
      <c r="Q419" s="10" t="s">
        <v>176</v>
      </c>
      <c r="R419" s="10"/>
      <c r="S419" s="37">
        <v>4</v>
      </c>
      <c r="T419" s="37">
        <v>4</v>
      </c>
      <c r="U419" s="37">
        <v>4</v>
      </c>
      <c r="V419" s="37">
        <v>9</v>
      </c>
      <c r="W419" s="37">
        <v>4</v>
      </c>
      <c r="X419" s="22">
        <f t="shared" si="6"/>
        <v>50</v>
      </c>
      <c r="Y419" s="35">
        <f>IF(S419="","",(X419-統計!$B$106)*10/SQRT(統計!$B$107)+50)</f>
        <v>47.785059627106733</v>
      </c>
      <c r="Z419" s="35" t="str">
        <f>IF(X419="","",IF(((COUNTIF(視聴済作品!$X$2:$X$716,"&gt;="&amp;X419)+COUNTIF(視聴中作品!$X$29:$X$35,"&gt;="&amp;X419))/統計!$B$3)&lt;=0.05,"〇","-"))</f>
        <v>-</v>
      </c>
    </row>
    <row r="420" spans="1:26" ht="12" customHeight="1" x14ac:dyDescent="0.4">
      <c r="A420" s="9" t="s">
        <v>2543</v>
      </c>
      <c r="B420" s="9" t="s">
        <v>2542</v>
      </c>
      <c r="C420" s="9" t="s">
        <v>2542</v>
      </c>
      <c r="D420" s="9" t="s">
        <v>88</v>
      </c>
      <c r="E420" s="10" t="s">
        <v>1222</v>
      </c>
      <c r="F420" s="10" t="s">
        <v>2544</v>
      </c>
      <c r="G420" s="10" t="s">
        <v>19</v>
      </c>
      <c r="H420" s="10" t="s">
        <v>2545</v>
      </c>
      <c r="I420" s="10" t="s">
        <v>2546</v>
      </c>
      <c r="J420" s="10" t="s">
        <v>2547</v>
      </c>
      <c r="K420" s="10" t="s">
        <v>1222</v>
      </c>
      <c r="L420" s="10" t="s">
        <v>2198</v>
      </c>
      <c r="M420" s="19">
        <v>39382</v>
      </c>
      <c r="N420" s="20" t="s">
        <v>2549</v>
      </c>
      <c r="O420" s="42" t="s">
        <v>2548</v>
      </c>
      <c r="P420" s="10" t="s">
        <v>19</v>
      </c>
      <c r="Q420" s="10" t="s">
        <v>3</v>
      </c>
      <c r="R420" s="10"/>
      <c r="S420" s="37">
        <v>5</v>
      </c>
      <c r="T420" s="37">
        <v>5</v>
      </c>
      <c r="U420" s="37">
        <v>5</v>
      </c>
      <c r="V420" s="37">
        <v>5</v>
      </c>
      <c r="W420" s="37">
        <v>5</v>
      </c>
      <c r="X420" s="22">
        <f t="shared" si="6"/>
        <v>50</v>
      </c>
      <c r="Y420" s="35">
        <f>IF(S420="","",(X420-統計!$B$106)*10/SQRT(統計!$B$107)+50)</f>
        <v>47.785059627106733</v>
      </c>
      <c r="Z420" s="35" t="str">
        <f>IF(X420="","",IF(((COUNTIF(視聴済作品!$X$2:$X$716,"&gt;="&amp;X420)+COUNTIF(視聴中作品!$X$29:$X$35,"&gt;="&amp;X420))/統計!$B$3)&lt;=0.05,"〇","-"))</f>
        <v>-</v>
      </c>
    </row>
    <row r="421" spans="1:26" ht="12" customHeight="1" x14ac:dyDescent="0.4">
      <c r="A421" s="9" t="s">
        <v>2010</v>
      </c>
      <c r="B421" s="9" t="s">
        <v>2010</v>
      </c>
      <c r="C421" s="9" t="s">
        <v>2010</v>
      </c>
      <c r="D421" s="9" t="s">
        <v>15</v>
      </c>
      <c r="E421" s="10" t="s">
        <v>2011</v>
      </c>
      <c r="F421" s="10" t="s">
        <v>2012</v>
      </c>
      <c r="G421" s="10" t="s">
        <v>1760</v>
      </c>
      <c r="H421" s="10" t="s">
        <v>2013</v>
      </c>
      <c r="I421" s="10" t="s">
        <v>2014</v>
      </c>
      <c r="J421" s="10" t="s">
        <v>2015</v>
      </c>
      <c r="K421" s="10" t="s">
        <v>1384</v>
      </c>
      <c r="L421" s="10" t="s">
        <v>1892</v>
      </c>
      <c r="M421" s="20">
        <v>41650</v>
      </c>
      <c r="N421" s="20" t="s">
        <v>2016</v>
      </c>
      <c r="O421" s="28" t="s">
        <v>2017</v>
      </c>
      <c r="P421" s="10" t="s">
        <v>184</v>
      </c>
      <c r="Q421" s="10" t="s">
        <v>94</v>
      </c>
      <c r="R421" s="10"/>
      <c r="S421" s="37">
        <v>5</v>
      </c>
      <c r="T421" s="37">
        <v>5</v>
      </c>
      <c r="U421" s="37">
        <v>5</v>
      </c>
      <c r="V421" s="37">
        <v>5</v>
      </c>
      <c r="W421" s="37">
        <v>5</v>
      </c>
      <c r="X421" s="22">
        <f t="shared" si="6"/>
        <v>50</v>
      </c>
      <c r="Y421" s="35">
        <f>IF(S421="","",(X421-統計!$B$106)*10/SQRT(統計!$B$107)+50)</f>
        <v>47.785059627106733</v>
      </c>
      <c r="Z421" s="35" t="str">
        <f>IF(X421="","",IF(((COUNTIF(視聴済作品!$X$2:$X$716,"&gt;="&amp;X421)+COUNTIF(視聴中作品!$X$29:$X$35,"&gt;="&amp;X421))/統計!$B$3)&lt;=0.05,"〇","-"))</f>
        <v>-</v>
      </c>
    </row>
    <row r="422" spans="1:26" ht="12" customHeight="1" x14ac:dyDescent="0.4">
      <c r="A422" s="9" t="s">
        <v>1109</v>
      </c>
      <c r="B422" s="9" t="s">
        <v>521</v>
      </c>
      <c r="C422" s="9" t="s">
        <v>561</v>
      </c>
      <c r="D422" s="9" t="s">
        <v>2240</v>
      </c>
      <c r="E422" s="10"/>
      <c r="F422" s="10"/>
      <c r="G422" s="10"/>
      <c r="H422" s="10"/>
      <c r="I422" s="10"/>
      <c r="J422" s="10"/>
      <c r="K422" s="10"/>
      <c r="L422" s="10"/>
      <c r="M422" s="20"/>
      <c r="N422" s="20"/>
      <c r="O422" s="28"/>
      <c r="P422" s="10"/>
      <c r="Q422" s="10" t="s">
        <v>6</v>
      </c>
      <c r="R422" s="10"/>
      <c r="S422" s="37">
        <v>3</v>
      </c>
      <c r="T422" s="37">
        <v>4</v>
      </c>
      <c r="U422" s="37">
        <v>6</v>
      </c>
      <c r="V422" s="37">
        <v>6</v>
      </c>
      <c r="W422" s="37">
        <v>6</v>
      </c>
      <c r="X422" s="22">
        <f t="shared" si="6"/>
        <v>50</v>
      </c>
      <c r="Y422" s="35">
        <f>IF(S422="","",(X422-統計!$B$106)*10/SQRT(統計!$B$107)+50)</f>
        <v>47.785059627106733</v>
      </c>
      <c r="Z422" s="35" t="str">
        <f>IF(X422="","",IF(((COUNTIF(視聴済作品!$X$2:$X$716,"&gt;="&amp;X422)+COUNTIF(視聴中作品!$X$29:$X$35,"&gt;="&amp;X422))/統計!$B$3)&lt;=0.05,"〇","-"))</f>
        <v>-</v>
      </c>
    </row>
    <row r="423" spans="1:26" ht="12" customHeight="1" x14ac:dyDescent="0.4">
      <c r="A423" s="9" t="s">
        <v>1109</v>
      </c>
      <c r="B423" s="9" t="s">
        <v>477</v>
      </c>
      <c r="C423" s="9" t="s">
        <v>560</v>
      </c>
      <c r="D423" s="9" t="s">
        <v>562</v>
      </c>
      <c r="E423" s="10"/>
      <c r="F423" s="10"/>
      <c r="G423" s="10"/>
      <c r="H423" s="10"/>
      <c r="I423" s="10"/>
      <c r="J423" s="10"/>
      <c r="K423" s="10"/>
      <c r="L423" s="10"/>
      <c r="M423" s="20"/>
      <c r="N423" s="20"/>
      <c r="O423" s="28"/>
      <c r="P423" s="10"/>
      <c r="Q423" s="10" t="s">
        <v>95</v>
      </c>
      <c r="R423" s="10"/>
      <c r="S423" s="37">
        <v>3</v>
      </c>
      <c r="T423" s="37">
        <v>4</v>
      </c>
      <c r="U423" s="37">
        <v>6</v>
      </c>
      <c r="V423" s="37">
        <v>6</v>
      </c>
      <c r="W423" s="37">
        <v>6</v>
      </c>
      <c r="X423" s="22">
        <f t="shared" si="6"/>
        <v>50</v>
      </c>
      <c r="Y423" s="35">
        <f>IF(S423="","",(X423-統計!$B$106)*10/SQRT(統計!$B$107)+50)</f>
        <v>47.785059627106733</v>
      </c>
      <c r="Z423" s="35" t="str">
        <f>IF(X423="","",IF(((COUNTIF(視聴済作品!$X$2:$X$716,"&gt;="&amp;X423)+COUNTIF(視聴中作品!$X$29:$X$35,"&gt;="&amp;X423))/統計!$B$3)&lt;=0.05,"〇","-"))</f>
        <v>-</v>
      </c>
    </row>
    <row r="424" spans="1:26" ht="12" customHeight="1" x14ac:dyDescent="0.4">
      <c r="A424" s="9" t="s">
        <v>2998</v>
      </c>
      <c r="B424" s="9" t="s">
        <v>2997</v>
      </c>
      <c r="C424" s="9" t="s">
        <v>2997</v>
      </c>
      <c r="D424" s="9" t="s">
        <v>3038</v>
      </c>
      <c r="E424" s="10" t="s">
        <v>2999</v>
      </c>
      <c r="F424" s="10" t="s">
        <v>3000</v>
      </c>
      <c r="G424" s="10" t="s">
        <v>3001</v>
      </c>
      <c r="H424" s="10" t="s">
        <v>19</v>
      </c>
      <c r="I424" s="10" t="s">
        <v>3002</v>
      </c>
      <c r="J424" s="10" t="s">
        <v>3003</v>
      </c>
      <c r="K424" s="10" t="s">
        <v>3004</v>
      </c>
      <c r="L424" s="10" t="s">
        <v>1847</v>
      </c>
      <c r="M424" s="19">
        <v>39173</v>
      </c>
      <c r="N424" s="20" t="s">
        <v>3006</v>
      </c>
      <c r="O424" s="28" t="s">
        <v>3005</v>
      </c>
      <c r="P424" s="10" t="s">
        <v>19</v>
      </c>
      <c r="Q424" s="10" t="s">
        <v>3247</v>
      </c>
      <c r="R424" s="10" t="s">
        <v>3007</v>
      </c>
      <c r="S424" s="37">
        <v>5</v>
      </c>
      <c r="T424" s="37">
        <v>5</v>
      </c>
      <c r="U424" s="37">
        <v>5</v>
      </c>
      <c r="V424" s="37">
        <v>5</v>
      </c>
      <c r="W424" s="37">
        <v>5</v>
      </c>
      <c r="X424" s="22">
        <f t="shared" si="6"/>
        <v>50</v>
      </c>
      <c r="Y424" s="35">
        <f>IF(S424="","",(X424-統計!$B$106)*10/SQRT(統計!$B$107)+50)</f>
        <v>47.785059627106733</v>
      </c>
      <c r="Z424" s="35"/>
    </row>
    <row r="425" spans="1:26" ht="12" customHeight="1" x14ac:dyDescent="0.4">
      <c r="A425" s="9" t="s">
        <v>1121</v>
      </c>
      <c r="B425" s="9" t="s">
        <v>484</v>
      </c>
      <c r="C425" s="9" t="s">
        <v>572</v>
      </c>
      <c r="D425" s="9" t="s">
        <v>132</v>
      </c>
      <c r="E425" s="10"/>
      <c r="F425" s="10"/>
      <c r="G425" s="10"/>
      <c r="H425" s="10"/>
      <c r="I425" s="10"/>
      <c r="J425" s="10"/>
      <c r="K425" s="10"/>
      <c r="L425" s="10"/>
      <c r="M425" s="20"/>
      <c r="N425" s="20"/>
      <c r="O425" s="28"/>
      <c r="P425" s="10"/>
      <c r="Q425" s="10" t="s">
        <v>95</v>
      </c>
      <c r="R425" s="10"/>
      <c r="S425" s="37">
        <v>2</v>
      </c>
      <c r="T425" s="37">
        <v>7</v>
      </c>
      <c r="U425" s="37">
        <v>2</v>
      </c>
      <c r="V425" s="37">
        <v>7</v>
      </c>
      <c r="W425" s="37">
        <v>7</v>
      </c>
      <c r="X425" s="22">
        <f t="shared" si="6"/>
        <v>50</v>
      </c>
      <c r="Y425" s="35">
        <f>IF(S425="","",(X425-統計!$B$106)*10/SQRT(統計!$B$107)+50)</f>
        <v>47.785059627106733</v>
      </c>
      <c r="Z425" s="35" t="str">
        <f>IF(X425="","",IF(((COUNTIF(視聴済作品!$X$2:$X$716,"&gt;="&amp;X425)+COUNTIF(視聴中作品!$X$29:$X$35,"&gt;="&amp;X425))/統計!$B$3)&lt;=0.05,"〇","-"))</f>
        <v>-</v>
      </c>
    </row>
    <row r="426" spans="1:26" ht="12" customHeight="1" x14ac:dyDescent="0.4">
      <c r="A426" s="9" t="s">
        <v>1121</v>
      </c>
      <c r="B426" s="9" t="s">
        <v>529</v>
      </c>
      <c r="C426" s="9" t="s">
        <v>573</v>
      </c>
      <c r="D426" s="9" t="s">
        <v>574</v>
      </c>
      <c r="E426" s="10"/>
      <c r="F426" s="10"/>
      <c r="G426" s="10"/>
      <c r="H426" s="10"/>
      <c r="I426" s="10"/>
      <c r="J426" s="10"/>
      <c r="K426" s="10"/>
      <c r="L426" s="10"/>
      <c r="M426" s="20"/>
      <c r="N426" s="20"/>
      <c r="O426" s="28"/>
      <c r="P426" s="10"/>
      <c r="Q426" s="10" t="s">
        <v>6</v>
      </c>
      <c r="R426" s="10"/>
      <c r="S426" s="37">
        <v>2</v>
      </c>
      <c r="T426" s="37">
        <v>7</v>
      </c>
      <c r="U426" s="37">
        <v>2</v>
      </c>
      <c r="V426" s="37">
        <v>7</v>
      </c>
      <c r="W426" s="37">
        <v>7</v>
      </c>
      <c r="X426" s="22">
        <f t="shared" si="6"/>
        <v>50</v>
      </c>
      <c r="Y426" s="35">
        <f>IF(S426="","",(X426-統計!$B$106)*10/SQRT(統計!$B$107)+50)</f>
        <v>47.785059627106733</v>
      </c>
      <c r="Z426" s="35" t="str">
        <f>IF(X426="","",IF(((COUNTIF(視聴済作品!$X$2:$X$716,"&gt;="&amp;X426)+COUNTIF(視聴中作品!$X$29:$X$35,"&gt;="&amp;X426))/統計!$B$3)&lt;=0.05,"〇","-"))</f>
        <v>-</v>
      </c>
    </row>
    <row r="427" spans="1:26" ht="12" customHeight="1" x14ac:dyDescent="0.4">
      <c r="A427" s="9" t="s">
        <v>1128</v>
      </c>
      <c r="B427" s="9" t="s">
        <v>532</v>
      </c>
      <c r="C427" s="9" t="s">
        <v>490</v>
      </c>
      <c r="D427" s="9" t="s">
        <v>1</v>
      </c>
      <c r="E427" s="10"/>
      <c r="F427" s="10"/>
      <c r="G427" s="10"/>
      <c r="H427" s="10"/>
      <c r="I427" s="10"/>
      <c r="J427" s="10"/>
      <c r="K427" s="10"/>
      <c r="L427" s="10"/>
      <c r="M427" s="20"/>
      <c r="N427" s="20"/>
      <c r="O427" s="28"/>
      <c r="P427" s="10"/>
      <c r="Q427" s="10" t="s">
        <v>94</v>
      </c>
      <c r="R427" s="10"/>
      <c r="S427" s="37">
        <v>5</v>
      </c>
      <c r="T427" s="37">
        <v>5</v>
      </c>
      <c r="U427" s="37">
        <v>5</v>
      </c>
      <c r="V427" s="37">
        <v>5</v>
      </c>
      <c r="W427" s="37">
        <v>5</v>
      </c>
      <c r="X427" s="22">
        <f t="shared" si="6"/>
        <v>50</v>
      </c>
      <c r="Y427" s="35">
        <f>IF(S427="","",(X427-統計!$B$106)*10/SQRT(統計!$B$107)+50)</f>
        <v>47.785059627106733</v>
      </c>
      <c r="Z427" s="35" t="str">
        <f>IF(X427="","",IF(((COUNTIF(視聴済作品!$X$2:$X$716,"&gt;="&amp;X427)+COUNTIF(視聴中作品!$X$29:$X$35,"&gt;="&amp;X427))/統計!$B$3)&lt;=0.05,"〇","-"))</f>
        <v>-</v>
      </c>
    </row>
    <row r="428" spans="1:26" ht="12" customHeight="1" x14ac:dyDescent="0.4">
      <c r="A428" s="9" t="s">
        <v>2284</v>
      </c>
      <c r="B428" s="9" t="s">
        <v>2284</v>
      </c>
      <c r="C428" s="9" t="s">
        <v>2284</v>
      </c>
      <c r="D428" s="9" t="s">
        <v>2</v>
      </c>
      <c r="E428" s="10" t="s">
        <v>2285</v>
      </c>
      <c r="F428" s="10" t="s">
        <v>2286</v>
      </c>
      <c r="G428" s="10" t="s">
        <v>1227</v>
      </c>
      <c r="H428" s="10" t="s">
        <v>2287</v>
      </c>
      <c r="I428" s="10" t="s">
        <v>2288</v>
      </c>
      <c r="J428" s="10" t="s">
        <v>1564</v>
      </c>
      <c r="K428" s="10" t="s">
        <v>2289</v>
      </c>
      <c r="L428" s="10" t="s">
        <v>1845</v>
      </c>
      <c r="M428" s="19">
        <v>42470</v>
      </c>
      <c r="N428" s="20" t="s">
        <v>2291</v>
      </c>
      <c r="O428" s="42" t="s">
        <v>2290</v>
      </c>
      <c r="P428" s="10" t="s">
        <v>2333</v>
      </c>
      <c r="Q428" s="10" t="s">
        <v>3</v>
      </c>
      <c r="R428" s="10"/>
      <c r="S428" s="37">
        <v>5</v>
      </c>
      <c r="T428" s="37">
        <v>5</v>
      </c>
      <c r="U428" s="37">
        <v>5</v>
      </c>
      <c r="V428" s="37">
        <v>5</v>
      </c>
      <c r="W428" s="37">
        <v>5</v>
      </c>
      <c r="X428" s="22">
        <f t="shared" si="6"/>
        <v>50</v>
      </c>
      <c r="Y428" s="35">
        <f>IF(S428="","",(X428-統計!$B$106)*10/SQRT(統計!$B$107)+50)</f>
        <v>47.785059627106733</v>
      </c>
      <c r="Z428" s="35" t="str">
        <f>IF(X428="","",IF(((COUNTIF(視聴済作品!$X$2:$X$716,"&gt;="&amp;X428)+COUNTIF(視聴中作品!$X$29:$X$35,"&gt;="&amp;X428))/統計!$B$3)&lt;=0.05,"〇","-"))</f>
        <v>-</v>
      </c>
    </row>
    <row r="429" spans="1:26" ht="12" customHeight="1" x14ac:dyDescent="0.4">
      <c r="A429" s="9" t="s">
        <v>2931</v>
      </c>
      <c r="B429" s="9" t="s">
        <v>2930</v>
      </c>
      <c r="C429" s="9" t="s">
        <v>611</v>
      </c>
      <c r="D429" s="9" t="s">
        <v>107</v>
      </c>
      <c r="E429" s="10"/>
      <c r="F429" s="10"/>
      <c r="G429" s="10"/>
      <c r="H429" s="10"/>
      <c r="I429" s="10"/>
      <c r="J429" s="10"/>
      <c r="K429" s="10"/>
      <c r="L429" s="10"/>
      <c r="M429" s="20"/>
      <c r="N429" s="20"/>
      <c r="O429" s="28"/>
      <c r="P429" s="10"/>
      <c r="Q429" s="10" t="s">
        <v>2932</v>
      </c>
      <c r="R429" s="10"/>
      <c r="S429" s="37">
        <v>4</v>
      </c>
      <c r="T429" s="37">
        <v>5</v>
      </c>
      <c r="U429" s="37">
        <v>5</v>
      </c>
      <c r="V429" s="37">
        <v>6</v>
      </c>
      <c r="W429" s="37">
        <v>5</v>
      </c>
      <c r="X429" s="22">
        <f t="shared" si="6"/>
        <v>50</v>
      </c>
      <c r="Y429" s="35">
        <f>IF(S429="","",(X429-統計!$B$106)*10/SQRT(統計!$B$107)+50)</f>
        <v>47.785059627106733</v>
      </c>
      <c r="Z429" s="35" t="str">
        <f>IF(X429="","",IF(((COUNTIF(視聴済作品!$X$2:$X$716,"&gt;="&amp;X429)+COUNTIF(視聴中作品!$X$29:$X$35,"&gt;="&amp;X429))/統計!$B$3)&lt;=0.05,"〇","-"))</f>
        <v>-</v>
      </c>
    </row>
    <row r="430" spans="1:26" ht="12" customHeight="1" x14ac:dyDescent="0.4">
      <c r="A430" s="9" t="s">
        <v>1192</v>
      </c>
      <c r="B430" s="9" t="s">
        <v>629</v>
      </c>
      <c r="C430" s="9" t="s">
        <v>629</v>
      </c>
      <c r="D430" s="9" t="s">
        <v>88</v>
      </c>
      <c r="E430" s="10"/>
      <c r="F430" s="10"/>
      <c r="G430" s="10"/>
      <c r="H430" s="10"/>
      <c r="I430" s="10"/>
      <c r="J430" s="10"/>
      <c r="K430" s="10"/>
      <c r="L430" s="10"/>
      <c r="M430" s="20"/>
      <c r="N430" s="20"/>
      <c r="O430" s="28"/>
      <c r="P430" s="10"/>
      <c r="Q430" s="10" t="s">
        <v>95</v>
      </c>
      <c r="R430" s="10"/>
      <c r="S430" s="37">
        <v>5</v>
      </c>
      <c r="T430" s="37">
        <v>5</v>
      </c>
      <c r="U430" s="37">
        <v>5</v>
      </c>
      <c r="V430" s="37">
        <v>5</v>
      </c>
      <c r="W430" s="37">
        <v>5</v>
      </c>
      <c r="X430" s="22">
        <f t="shared" si="6"/>
        <v>50</v>
      </c>
      <c r="Y430" s="35">
        <f>IF(S430="","",(X430-統計!$B$106)*10/SQRT(統計!$B$107)+50)</f>
        <v>47.785059627106733</v>
      </c>
      <c r="Z430" s="35" t="str">
        <f>IF(X430="","",IF(((COUNTIF(視聴済作品!$X$2:$X$716,"&gt;="&amp;X430)+COUNTIF(視聴中作品!$X$29:$X$35,"&gt;="&amp;X430))/統計!$B$3)&lt;=0.05,"〇","-"))</f>
        <v>-</v>
      </c>
    </row>
    <row r="431" spans="1:26" ht="12" customHeight="1" x14ac:dyDescent="0.4">
      <c r="A431" s="9" t="s">
        <v>1215</v>
      </c>
      <c r="B431" s="9" t="s">
        <v>673</v>
      </c>
      <c r="C431" s="9" t="s">
        <v>642</v>
      </c>
      <c r="D431" s="9" t="s">
        <v>1</v>
      </c>
      <c r="E431" s="10"/>
      <c r="F431" s="10"/>
      <c r="G431" s="10"/>
      <c r="H431" s="10"/>
      <c r="I431" s="10"/>
      <c r="J431" s="10"/>
      <c r="K431" s="10"/>
      <c r="L431" s="10"/>
      <c r="M431" s="20"/>
      <c r="N431" s="20"/>
      <c r="O431" s="28"/>
      <c r="P431" s="10"/>
      <c r="Q431" s="10" t="s">
        <v>176</v>
      </c>
      <c r="R431" s="10"/>
      <c r="S431" s="37">
        <v>5</v>
      </c>
      <c r="T431" s="37">
        <v>5</v>
      </c>
      <c r="U431" s="37">
        <v>5</v>
      </c>
      <c r="V431" s="37">
        <v>5</v>
      </c>
      <c r="W431" s="37">
        <v>5</v>
      </c>
      <c r="X431" s="22">
        <f t="shared" si="6"/>
        <v>50</v>
      </c>
      <c r="Y431" s="35">
        <f>IF(S431="","",(X431-統計!$B$106)*10/SQRT(統計!$B$107)+50)</f>
        <v>47.785059627106733</v>
      </c>
      <c r="Z431" s="35" t="str">
        <f>IF(X431="","",IF(((COUNTIF(視聴済作品!$X$2:$X$716,"&gt;="&amp;X431)+COUNTIF(視聴中作品!$X$29:$X$35,"&gt;="&amp;X431))/統計!$B$3)&lt;=0.05,"〇","-"))</f>
        <v>-</v>
      </c>
    </row>
    <row r="432" spans="1:26" ht="12" customHeight="1" x14ac:dyDescent="0.4">
      <c r="A432" s="9" t="s">
        <v>3529</v>
      </c>
      <c r="B432" s="9" t="s">
        <v>3526</v>
      </c>
      <c r="C432" s="9" t="s">
        <v>3527</v>
      </c>
      <c r="D432" s="9" t="s">
        <v>3528</v>
      </c>
      <c r="E432" s="10" t="s">
        <v>3534</v>
      </c>
      <c r="F432" s="10"/>
      <c r="G432" s="10"/>
      <c r="H432" s="10"/>
      <c r="I432" s="10"/>
      <c r="J432" s="10"/>
      <c r="K432" s="10"/>
      <c r="L432" s="10" t="s">
        <v>19</v>
      </c>
      <c r="M432" s="20"/>
      <c r="N432" s="20"/>
      <c r="O432" s="40" t="s">
        <v>3533</v>
      </c>
      <c r="P432" s="10" t="s">
        <v>19</v>
      </c>
      <c r="Q432" s="10" t="s">
        <v>3246</v>
      </c>
      <c r="R432" s="10" t="s">
        <v>3013</v>
      </c>
      <c r="S432" s="37">
        <v>6</v>
      </c>
      <c r="T432" s="37">
        <v>5</v>
      </c>
      <c r="U432" s="37">
        <v>5</v>
      </c>
      <c r="V432" s="37">
        <v>4</v>
      </c>
      <c r="W432" s="37">
        <v>5</v>
      </c>
      <c r="X432" s="22">
        <f t="shared" si="6"/>
        <v>50</v>
      </c>
      <c r="Y432" s="35">
        <f>IF(S432="","",(X432-統計!$B$106)*10/SQRT(統計!$B$107)+50)</f>
        <v>47.785059627106733</v>
      </c>
      <c r="Z432" s="35"/>
    </row>
    <row r="433" spans="1:26" ht="12" customHeight="1" x14ac:dyDescent="0.4">
      <c r="A433" s="9" t="s">
        <v>2535</v>
      </c>
      <c r="B433" s="9" t="s">
        <v>2534</v>
      </c>
      <c r="C433" s="9" t="s">
        <v>2534</v>
      </c>
      <c r="D433" s="9" t="s">
        <v>88</v>
      </c>
      <c r="E433" s="10" t="s">
        <v>2536</v>
      </c>
      <c r="F433" s="10" t="s">
        <v>2537</v>
      </c>
      <c r="G433" s="10" t="s">
        <v>19</v>
      </c>
      <c r="H433" s="10" t="s">
        <v>2538</v>
      </c>
      <c r="I433" s="10" t="s">
        <v>1556</v>
      </c>
      <c r="J433" s="10" t="s">
        <v>2353</v>
      </c>
      <c r="K433" s="10" t="s">
        <v>2539</v>
      </c>
      <c r="L433" s="10" t="s">
        <v>1847</v>
      </c>
      <c r="M433" s="19">
        <v>41377</v>
      </c>
      <c r="N433" s="20" t="s">
        <v>2541</v>
      </c>
      <c r="O433" s="42" t="s">
        <v>2540</v>
      </c>
      <c r="P433" s="10" t="s">
        <v>19</v>
      </c>
      <c r="Q433" s="10" t="s">
        <v>3</v>
      </c>
      <c r="R433" s="10"/>
      <c r="S433" s="37">
        <v>5</v>
      </c>
      <c r="T433" s="37">
        <v>5</v>
      </c>
      <c r="U433" s="37">
        <v>5</v>
      </c>
      <c r="V433" s="37">
        <v>4</v>
      </c>
      <c r="W433" s="37">
        <v>5</v>
      </c>
      <c r="X433" s="22">
        <f t="shared" si="6"/>
        <v>48</v>
      </c>
      <c r="Y433" s="35">
        <f>IF(S433="","",(X433-統計!$B$106)*10/SQRT(統計!$B$107)+50)</f>
        <v>46.562086415079776</v>
      </c>
      <c r="Z433" s="35" t="str">
        <f>IF(X433="","",IF(((COUNTIF(視聴済作品!$X$2:$X$716,"&gt;="&amp;X433)+COUNTIF(視聴中作品!$X$29:$X$35,"&gt;="&amp;X433))/統計!$B$3)&lt;=0.05,"〇","-"))</f>
        <v>-</v>
      </c>
    </row>
    <row r="434" spans="1:26" ht="12" customHeight="1" x14ac:dyDescent="0.4">
      <c r="A434" s="9" t="s">
        <v>3345</v>
      </c>
      <c r="B434" s="9" t="s">
        <v>3344</v>
      </c>
      <c r="C434" s="9" t="s">
        <v>3344</v>
      </c>
      <c r="D434" s="9" t="s">
        <v>32</v>
      </c>
      <c r="E434" s="10" t="s">
        <v>3346</v>
      </c>
      <c r="F434" s="10" t="s">
        <v>3347</v>
      </c>
      <c r="G434" s="10" t="s">
        <v>3348</v>
      </c>
      <c r="H434" s="10" t="s">
        <v>19</v>
      </c>
      <c r="I434" s="10" t="s">
        <v>2139</v>
      </c>
      <c r="J434" s="10" t="s">
        <v>3349</v>
      </c>
      <c r="K434" s="10" t="s">
        <v>2084</v>
      </c>
      <c r="L434" s="10" t="s">
        <v>19</v>
      </c>
      <c r="M434" s="19">
        <v>37902</v>
      </c>
      <c r="N434" s="20" t="s">
        <v>3351</v>
      </c>
      <c r="O434" s="31" t="s">
        <v>3350</v>
      </c>
      <c r="P434" s="10" t="s">
        <v>19</v>
      </c>
      <c r="Q434" s="10" t="s">
        <v>3247</v>
      </c>
      <c r="R434" s="10" t="s">
        <v>3214</v>
      </c>
      <c r="S434" s="37">
        <v>4</v>
      </c>
      <c r="T434" s="37">
        <v>5</v>
      </c>
      <c r="U434" s="37">
        <v>5</v>
      </c>
      <c r="V434" s="37">
        <v>5</v>
      </c>
      <c r="W434" s="37">
        <v>5</v>
      </c>
      <c r="X434" s="22">
        <f t="shared" si="6"/>
        <v>48</v>
      </c>
      <c r="Y434" s="35">
        <f>IF(S434="","",(X434-統計!$B$106)*10/SQRT(統計!$B$107)+50)</f>
        <v>46.562086415079776</v>
      </c>
      <c r="Z434" s="35"/>
    </row>
    <row r="435" spans="1:26" ht="12" customHeight="1" x14ac:dyDescent="0.4">
      <c r="A435" s="9" t="s">
        <v>836</v>
      </c>
      <c r="B435" s="9" t="s">
        <v>142</v>
      </c>
      <c r="C435" s="9" t="s">
        <v>142</v>
      </c>
      <c r="D435" s="9" t="s">
        <v>2236</v>
      </c>
      <c r="E435" s="10"/>
      <c r="F435" s="10"/>
      <c r="G435" s="10"/>
      <c r="H435" s="10"/>
      <c r="I435" s="10"/>
      <c r="J435" s="10"/>
      <c r="K435" s="10"/>
      <c r="L435" s="10"/>
      <c r="M435" s="20"/>
      <c r="N435" s="20"/>
      <c r="O435" s="28"/>
      <c r="P435" s="10"/>
      <c r="Q435" s="10" t="s">
        <v>2932</v>
      </c>
      <c r="R435" s="10"/>
      <c r="S435" s="37">
        <v>4</v>
      </c>
      <c r="T435" s="37">
        <v>6</v>
      </c>
      <c r="U435" s="37">
        <v>6</v>
      </c>
      <c r="V435" s="37">
        <v>3</v>
      </c>
      <c r="W435" s="37">
        <v>5</v>
      </c>
      <c r="X435" s="22">
        <f t="shared" si="6"/>
        <v>48</v>
      </c>
      <c r="Y435" s="35">
        <f>IF(S435="","",(X435-統計!$B$106)*10/SQRT(統計!$B$107)+50)</f>
        <v>46.562086415079776</v>
      </c>
      <c r="Z435" s="35" t="str">
        <f>IF(X435="","",IF(((COUNTIF(視聴済作品!$X$2:$X$716,"&gt;="&amp;X435)+COUNTIF(視聴中作品!$X$29:$X$35,"&gt;="&amp;X435))/統計!$B$3)&lt;=0.05,"〇","-"))</f>
        <v>-</v>
      </c>
    </row>
    <row r="436" spans="1:26" ht="12" customHeight="1" x14ac:dyDescent="0.4">
      <c r="A436" s="9" t="s">
        <v>862</v>
      </c>
      <c r="B436" s="9" t="s">
        <v>199</v>
      </c>
      <c r="C436" s="9" t="s">
        <v>199</v>
      </c>
      <c r="D436" s="9" t="s">
        <v>15</v>
      </c>
      <c r="E436" s="10"/>
      <c r="F436" s="10"/>
      <c r="G436" s="10"/>
      <c r="H436" s="10"/>
      <c r="I436" s="10"/>
      <c r="J436" s="10"/>
      <c r="K436" s="10"/>
      <c r="L436" s="10"/>
      <c r="M436" s="20"/>
      <c r="N436" s="20"/>
      <c r="O436" s="28"/>
      <c r="P436" s="10"/>
      <c r="Q436" s="10" t="s">
        <v>176</v>
      </c>
      <c r="R436" s="10"/>
      <c r="S436" s="37">
        <v>3</v>
      </c>
      <c r="T436" s="37">
        <v>5</v>
      </c>
      <c r="U436" s="37">
        <v>4</v>
      </c>
      <c r="V436" s="37">
        <v>7</v>
      </c>
      <c r="W436" s="37">
        <v>5</v>
      </c>
      <c r="X436" s="22">
        <f t="shared" si="6"/>
        <v>48</v>
      </c>
      <c r="Y436" s="35">
        <f>IF(S436="","",(X436-統計!$B$106)*10/SQRT(統計!$B$107)+50)</f>
        <v>46.562086415079776</v>
      </c>
      <c r="Z436" s="35" t="str">
        <f>IF(X436="","",IF(((COUNTIF(視聴済作品!$X$2:$X$716,"&gt;="&amp;X436)+COUNTIF(視聴中作品!$X$29:$X$35,"&gt;="&amp;X436))/統計!$B$3)&lt;=0.05,"〇","-"))</f>
        <v>-</v>
      </c>
    </row>
    <row r="437" spans="1:26" ht="12" customHeight="1" x14ac:dyDescent="0.4">
      <c r="A437" s="9" t="s">
        <v>986</v>
      </c>
      <c r="B437" s="9" t="s">
        <v>977</v>
      </c>
      <c r="C437" s="9" t="s">
        <v>1032</v>
      </c>
      <c r="D437" s="9" t="s">
        <v>980</v>
      </c>
      <c r="E437" s="10" t="s">
        <v>1033</v>
      </c>
      <c r="F437" s="10" t="s">
        <v>1034</v>
      </c>
      <c r="G437" s="10" t="s">
        <v>1035</v>
      </c>
      <c r="H437" s="10" t="s">
        <v>19</v>
      </c>
      <c r="I437" s="10" t="s">
        <v>1036</v>
      </c>
      <c r="J437" s="10" t="s">
        <v>1037</v>
      </c>
      <c r="K437" s="10" t="s">
        <v>2212</v>
      </c>
      <c r="L437" s="10" t="s">
        <v>2213</v>
      </c>
      <c r="M437" s="20">
        <v>44666</v>
      </c>
      <c r="N437" s="20" t="s">
        <v>1038</v>
      </c>
      <c r="O437" s="42" t="s">
        <v>1610</v>
      </c>
      <c r="P437" s="10" t="s">
        <v>2212</v>
      </c>
      <c r="Q437" s="10" t="s">
        <v>53</v>
      </c>
      <c r="R437" s="10"/>
      <c r="S437" s="37">
        <v>4</v>
      </c>
      <c r="T437" s="37">
        <v>5</v>
      </c>
      <c r="U437" s="37">
        <v>4</v>
      </c>
      <c r="V437" s="37">
        <v>6</v>
      </c>
      <c r="W437" s="37">
        <v>5</v>
      </c>
      <c r="X437" s="22">
        <f t="shared" si="6"/>
        <v>48</v>
      </c>
      <c r="Y437" s="35">
        <f>IF(S437="","",(X437-統計!$B$106)*10/SQRT(統計!$B$107)+50)</f>
        <v>46.562086415079776</v>
      </c>
      <c r="Z437" s="35" t="str">
        <f>IF(X437="","",IF(((COUNTIF(視聴済作品!$X$2:$X$716,"&gt;="&amp;X437)+COUNTIF(視聴中作品!$X$29:$X$35,"&gt;="&amp;X437))/統計!$B$3)&lt;=0.05,"〇","-"))</f>
        <v>-</v>
      </c>
    </row>
    <row r="438" spans="1:26" ht="12" customHeight="1" x14ac:dyDescent="0.4">
      <c r="A438" s="9" t="s">
        <v>2631</v>
      </c>
      <c r="B438" s="9" t="s">
        <v>2630</v>
      </c>
      <c r="C438" s="9" t="s">
        <v>2630</v>
      </c>
      <c r="D438" s="9" t="s">
        <v>25</v>
      </c>
      <c r="E438" s="10" t="s">
        <v>2632</v>
      </c>
      <c r="F438" s="10" t="s">
        <v>2632</v>
      </c>
      <c r="G438" s="10" t="s">
        <v>19</v>
      </c>
      <c r="H438" s="10" t="s">
        <v>2633</v>
      </c>
      <c r="I438" s="10" t="s">
        <v>2634</v>
      </c>
      <c r="J438" s="10" t="s">
        <v>2635</v>
      </c>
      <c r="K438" s="10" t="s">
        <v>2437</v>
      </c>
      <c r="L438" s="10" t="s">
        <v>1847</v>
      </c>
      <c r="M438" s="19">
        <v>41831</v>
      </c>
      <c r="N438" s="20" t="s">
        <v>2637</v>
      </c>
      <c r="O438" s="42" t="s">
        <v>2636</v>
      </c>
      <c r="P438" s="10" t="s">
        <v>19</v>
      </c>
      <c r="Q438" s="10" t="s">
        <v>3</v>
      </c>
      <c r="R438" s="10"/>
      <c r="S438" s="37">
        <v>4</v>
      </c>
      <c r="T438" s="37">
        <v>4</v>
      </c>
      <c r="U438" s="37">
        <v>4</v>
      </c>
      <c r="V438" s="37">
        <v>6</v>
      </c>
      <c r="W438" s="37">
        <v>6</v>
      </c>
      <c r="X438" s="22">
        <f t="shared" si="6"/>
        <v>48</v>
      </c>
      <c r="Y438" s="35">
        <f>IF(S438="","",(X438-統計!$B$106)*10/SQRT(統計!$B$107)+50)</f>
        <v>46.562086415079776</v>
      </c>
      <c r="Z438" s="35" t="str">
        <f>IF(X438="","",IF(((COUNTIF(視聴済作品!$X$2:$X$716,"&gt;="&amp;X438)+COUNTIF(視聴中作品!$X$29:$X$35,"&gt;="&amp;X438))/統計!$B$3)&lt;=0.05,"〇","-"))</f>
        <v>-</v>
      </c>
    </row>
    <row r="439" spans="1:26" ht="12" customHeight="1" x14ac:dyDescent="0.4">
      <c r="A439" s="9" t="s">
        <v>892</v>
      </c>
      <c r="B439" s="9" t="s">
        <v>285</v>
      </c>
      <c r="C439" s="9" t="s">
        <v>285</v>
      </c>
      <c r="D439" s="9" t="s">
        <v>2</v>
      </c>
      <c r="E439" s="10"/>
      <c r="F439" s="10"/>
      <c r="G439" s="10"/>
      <c r="H439" s="10"/>
      <c r="I439" s="10"/>
      <c r="J439" s="10"/>
      <c r="K439" s="10"/>
      <c r="L439" s="10"/>
      <c r="M439" s="20"/>
      <c r="N439" s="20"/>
      <c r="O439" s="42"/>
      <c r="P439" s="10"/>
      <c r="Q439" s="10" t="s">
        <v>3</v>
      </c>
      <c r="R439" s="10"/>
      <c r="S439" s="37">
        <v>4</v>
      </c>
      <c r="T439" s="37">
        <v>5</v>
      </c>
      <c r="U439" s="37">
        <v>5</v>
      </c>
      <c r="V439" s="37">
        <v>5</v>
      </c>
      <c r="W439" s="37">
        <v>5</v>
      </c>
      <c r="X439" s="22">
        <f t="shared" si="6"/>
        <v>48</v>
      </c>
      <c r="Y439" s="35">
        <f>IF(S439="","",(X439-統計!$B$106)*10/SQRT(統計!$B$107)+50)</f>
        <v>46.562086415079776</v>
      </c>
      <c r="Z439" s="35" t="str">
        <f>IF(X439="","",IF(((COUNTIF(視聴済作品!$X$2:$X$716,"&gt;="&amp;X439)+COUNTIF(視聴中作品!$X$29:$X$35,"&gt;="&amp;X439))/統計!$B$3)&lt;=0.05,"〇","-"))</f>
        <v>-</v>
      </c>
    </row>
    <row r="440" spans="1:26" ht="12" customHeight="1" x14ac:dyDescent="0.4">
      <c r="A440" s="9" t="s">
        <v>925</v>
      </c>
      <c r="B440" s="9" t="s">
        <v>326</v>
      </c>
      <c r="C440" s="9" t="s">
        <v>326</v>
      </c>
      <c r="D440" s="9" t="s">
        <v>25</v>
      </c>
      <c r="E440" s="10"/>
      <c r="F440" s="10"/>
      <c r="G440" s="10"/>
      <c r="H440" s="10"/>
      <c r="I440" s="10"/>
      <c r="J440" s="10"/>
      <c r="K440" s="10"/>
      <c r="L440" s="10"/>
      <c r="M440" s="20"/>
      <c r="N440" s="20"/>
      <c r="O440" s="28"/>
      <c r="P440" s="10"/>
      <c r="Q440" s="10" t="s">
        <v>3</v>
      </c>
      <c r="R440" s="10"/>
      <c r="S440" s="37">
        <v>4</v>
      </c>
      <c r="T440" s="37">
        <v>5</v>
      </c>
      <c r="U440" s="37">
        <v>3</v>
      </c>
      <c r="V440" s="37">
        <v>6</v>
      </c>
      <c r="W440" s="37">
        <v>6</v>
      </c>
      <c r="X440" s="22">
        <f t="shared" si="6"/>
        <v>48</v>
      </c>
      <c r="Y440" s="35">
        <f>IF(S440="","",(X440-統計!$B$106)*10/SQRT(統計!$B$107)+50)</f>
        <v>46.562086415079776</v>
      </c>
      <c r="Z440" s="35" t="str">
        <f>IF(X440="","",IF(((COUNTIF(視聴済作品!$X$2:$X$716,"&gt;="&amp;X440)+COUNTIF(視聴中作品!$X$29:$X$35,"&gt;="&amp;X440))/統計!$B$3)&lt;=0.05,"〇","-"))</f>
        <v>-</v>
      </c>
    </row>
    <row r="441" spans="1:26" ht="12" customHeight="1" x14ac:dyDescent="0.4">
      <c r="A441" s="9" t="s">
        <v>949</v>
      </c>
      <c r="B441" s="9" t="s">
        <v>406</v>
      </c>
      <c r="C441" s="9" t="s">
        <v>439</v>
      </c>
      <c r="D441" s="9" t="s">
        <v>92</v>
      </c>
      <c r="E441" s="10"/>
      <c r="F441" s="10"/>
      <c r="G441" s="10"/>
      <c r="H441" s="10"/>
      <c r="I441" s="10"/>
      <c r="J441" s="10"/>
      <c r="K441" s="10"/>
      <c r="L441" s="10"/>
      <c r="M441" s="20"/>
      <c r="N441" s="20"/>
      <c r="O441" s="28"/>
      <c r="P441" s="10"/>
      <c r="Q441" s="10" t="s">
        <v>94</v>
      </c>
      <c r="R441" s="10"/>
      <c r="S441" s="37">
        <v>4</v>
      </c>
      <c r="T441" s="37">
        <v>5</v>
      </c>
      <c r="U441" s="37">
        <v>4</v>
      </c>
      <c r="V441" s="37">
        <v>7</v>
      </c>
      <c r="W441" s="37">
        <v>4</v>
      </c>
      <c r="X441" s="22">
        <f t="shared" si="6"/>
        <v>48</v>
      </c>
      <c r="Y441" s="35">
        <f>IF(S441="","",(X441-統計!$B$106)*10/SQRT(統計!$B$107)+50)</f>
        <v>46.562086415079776</v>
      </c>
      <c r="Z441" s="35" t="str">
        <f>IF(X441="","",IF(((COUNTIF(視聴済作品!$X$2:$X$716,"&gt;="&amp;X441)+COUNTIF(視聴中作品!$X$29:$X$35,"&gt;="&amp;X441))/統計!$B$3)&lt;=0.05,"〇","-"))</f>
        <v>-</v>
      </c>
    </row>
    <row r="442" spans="1:26" ht="12" customHeight="1" x14ac:dyDescent="0.4">
      <c r="A442" s="9" t="s">
        <v>1083</v>
      </c>
      <c r="B442" s="9" t="s">
        <v>399</v>
      </c>
      <c r="C442" s="9" t="s">
        <v>399</v>
      </c>
      <c r="D442" s="9" t="s">
        <v>40</v>
      </c>
      <c r="E442" s="10"/>
      <c r="F442" s="10"/>
      <c r="G442" s="10"/>
      <c r="H442" s="10"/>
      <c r="I442" s="10"/>
      <c r="J442" s="10"/>
      <c r="K442" s="10"/>
      <c r="L442" s="10"/>
      <c r="M442" s="20"/>
      <c r="N442" s="20"/>
      <c r="O442" s="28"/>
      <c r="P442" s="10"/>
      <c r="Q442" s="10" t="s">
        <v>95</v>
      </c>
      <c r="R442" s="10"/>
      <c r="S442" s="37">
        <v>6</v>
      </c>
      <c r="T442" s="37">
        <v>6</v>
      </c>
      <c r="U442" s="37">
        <v>5</v>
      </c>
      <c r="V442" s="37">
        <v>3</v>
      </c>
      <c r="W442" s="37">
        <v>4</v>
      </c>
      <c r="X442" s="22">
        <f t="shared" si="6"/>
        <v>48</v>
      </c>
      <c r="Y442" s="35">
        <f>IF(S442="","",(X442-統計!$B$106)*10/SQRT(統計!$B$107)+50)</f>
        <v>46.562086415079776</v>
      </c>
      <c r="Z442" s="35" t="str">
        <f>IF(X442="","",IF(((COUNTIF(視聴済作品!$X$2:$X$716,"&gt;="&amp;X442)+COUNTIF(視聴中作品!$X$29:$X$35,"&gt;="&amp;X442))/統計!$B$3)&lt;=0.05,"〇","-"))</f>
        <v>-</v>
      </c>
    </row>
    <row r="443" spans="1:26" ht="12" customHeight="1" x14ac:dyDescent="0.4">
      <c r="A443" s="9" t="s">
        <v>1089</v>
      </c>
      <c r="B443" s="9" t="s">
        <v>431</v>
      </c>
      <c r="C443" s="9" t="s">
        <v>457</v>
      </c>
      <c r="D443" s="9" t="s">
        <v>460</v>
      </c>
      <c r="E443" s="10"/>
      <c r="F443" s="10"/>
      <c r="G443" s="10"/>
      <c r="H443" s="10"/>
      <c r="I443" s="10"/>
      <c r="J443" s="10"/>
      <c r="K443" s="10"/>
      <c r="L443" s="10"/>
      <c r="M443" s="20"/>
      <c r="N443" s="20"/>
      <c r="O443" s="28"/>
      <c r="P443" s="10"/>
      <c r="Q443" s="10" t="s">
        <v>3</v>
      </c>
      <c r="R443" s="10"/>
      <c r="S443" s="37">
        <v>5</v>
      </c>
      <c r="T443" s="37">
        <v>5</v>
      </c>
      <c r="U443" s="37">
        <v>4</v>
      </c>
      <c r="V443" s="37">
        <v>4</v>
      </c>
      <c r="W443" s="37">
        <v>6</v>
      </c>
      <c r="X443" s="22">
        <f t="shared" si="6"/>
        <v>48</v>
      </c>
      <c r="Y443" s="35">
        <f>IF(S443="","",(X443-統計!$B$106)*10/SQRT(統計!$B$107)+50)</f>
        <v>46.562086415079776</v>
      </c>
      <c r="Z443" s="35" t="str">
        <f>IF(X443="","",IF(((COUNTIF(視聴済作品!$X$2:$X$716,"&gt;="&amp;X443)+COUNTIF(視聴中作品!$X$29:$X$35,"&gt;="&amp;X443))/統計!$B$3)&lt;=0.05,"〇","-"))</f>
        <v>-</v>
      </c>
    </row>
    <row r="444" spans="1:26" ht="12" customHeight="1" x14ac:dyDescent="0.4">
      <c r="A444" s="9" t="s">
        <v>1133</v>
      </c>
      <c r="B444" s="9" t="s">
        <v>534</v>
      </c>
      <c r="C444" s="9" t="s">
        <v>534</v>
      </c>
      <c r="D444" s="9" t="s">
        <v>495</v>
      </c>
      <c r="E444" s="10"/>
      <c r="F444" s="10"/>
      <c r="G444" s="10"/>
      <c r="H444" s="10"/>
      <c r="I444" s="10"/>
      <c r="J444" s="10"/>
      <c r="K444" s="10"/>
      <c r="L444" s="10"/>
      <c r="M444" s="20"/>
      <c r="N444" s="20"/>
      <c r="O444" s="28"/>
      <c r="P444" s="10"/>
      <c r="Q444" s="10" t="s">
        <v>189</v>
      </c>
      <c r="R444" s="10"/>
      <c r="S444" s="37">
        <v>3</v>
      </c>
      <c r="T444" s="37">
        <v>3</v>
      </c>
      <c r="U444" s="37">
        <v>4</v>
      </c>
      <c r="V444" s="37">
        <v>7</v>
      </c>
      <c r="W444" s="37">
        <v>7</v>
      </c>
      <c r="X444" s="22">
        <f t="shared" si="6"/>
        <v>48</v>
      </c>
      <c r="Y444" s="35">
        <f>IF(S444="","",(X444-統計!$B$106)*10/SQRT(統計!$B$107)+50)</f>
        <v>46.562086415079776</v>
      </c>
      <c r="Z444" s="35" t="str">
        <f>IF(X444="","",IF(((COUNTIF(視聴済作品!$X$2:$X$716,"&gt;="&amp;X444)+COUNTIF(視聴中作品!$X$29:$X$35,"&gt;="&amp;X444))/統計!$B$3)&lt;=0.05,"〇","-"))</f>
        <v>-</v>
      </c>
    </row>
    <row r="445" spans="1:26" ht="12" customHeight="1" x14ac:dyDescent="0.4">
      <c r="A445" s="9" t="s">
        <v>1145</v>
      </c>
      <c r="B445" s="9" t="s">
        <v>503</v>
      </c>
      <c r="C445" s="9" t="s">
        <v>596</v>
      </c>
      <c r="D445" s="9" t="s">
        <v>2239</v>
      </c>
      <c r="E445" s="10"/>
      <c r="F445" s="10"/>
      <c r="G445" s="10"/>
      <c r="H445" s="10"/>
      <c r="I445" s="10"/>
      <c r="J445" s="10"/>
      <c r="K445" s="10"/>
      <c r="L445" s="10"/>
      <c r="M445" s="20"/>
      <c r="N445" s="20"/>
      <c r="O445" s="28"/>
      <c r="P445" s="10"/>
      <c r="Q445" s="10" t="s">
        <v>6</v>
      </c>
      <c r="R445" s="10"/>
      <c r="S445" s="37">
        <v>4</v>
      </c>
      <c r="T445" s="37">
        <v>4</v>
      </c>
      <c r="U445" s="37">
        <v>4</v>
      </c>
      <c r="V445" s="37">
        <v>6</v>
      </c>
      <c r="W445" s="37">
        <v>6</v>
      </c>
      <c r="X445" s="22">
        <f t="shared" si="6"/>
        <v>48</v>
      </c>
      <c r="Y445" s="35">
        <f>IF(S445="","",(X445-統計!$B$106)*10/SQRT(統計!$B$107)+50)</f>
        <v>46.562086415079776</v>
      </c>
      <c r="Z445" s="35" t="str">
        <f>IF(X445="","",IF(((COUNTIF(視聴済作品!$X$2:$X$716,"&gt;="&amp;X445)+COUNTIF(視聴中作品!$X$29:$X$35,"&gt;="&amp;X445))/統計!$B$3)&lt;=0.05,"〇","-"))</f>
        <v>-</v>
      </c>
    </row>
    <row r="446" spans="1:26" ht="12" customHeight="1" x14ac:dyDescent="0.4">
      <c r="A446" s="9" t="s">
        <v>1145</v>
      </c>
      <c r="B446" s="9" t="s">
        <v>548</v>
      </c>
      <c r="C446" s="9" t="s">
        <v>548</v>
      </c>
      <c r="D446" s="9" t="s">
        <v>32</v>
      </c>
      <c r="E446" s="10"/>
      <c r="F446" s="10"/>
      <c r="G446" s="10"/>
      <c r="H446" s="10"/>
      <c r="I446" s="10"/>
      <c r="J446" s="10"/>
      <c r="K446" s="10"/>
      <c r="L446" s="10"/>
      <c r="M446" s="20"/>
      <c r="N446" s="20"/>
      <c r="O446" s="28"/>
      <c r="P446" s="10"/>
      <c r="Q446" s="10" t="s">
        <v>95</v>
      </c>
      <c r="R446" s="10"/>
      <c r="S446" s="37">
        <v>4</v>
      </c>
      <c r="T446" s="37">
        <v>4</v>
      </c>
      <c r="U446" s="37">
        <v>4</v>
      </c>
      <c r="V446" s="37">
        <v>6</v>
      </c>
      <c r="W446" s="37">
        <v>6</v>
      </c>
      <c r="X446" s="22">
        <f t="shared" si="6"/>
        <v>48</v>
      </c>
      <c r="Y446" s="35">
        <f>IF(S446="","",(X446-統計!$B$106)*10/SQRT(統計!$B$107)+50)</f>
        <v>46.562086415079776</v>
      </c>
      <c r="Z446" s="35" t="str">
        <f>IF(X446="","",IF(((COUNTIF(視聴済作品!$X$2:$X$716,"&gt;="&amp;X446)+COUNTIF(視聴中作品!$X$29:$X$35,"&gt;="&amp;X446))/統計!$B$3)&lt;=0.05,"〇","-"))</f>
        <v>-</v>
      </c>
    </row>
    <row r="447" spans="1:26" ht="12" customHeight="1" x14ac:dyDescent="0.4">
      <c r="A447" s="9" t="s">
        <v>1153</v>
      </c>
      <c r="B447" s="9" t="s">
        <v>551</v>
      </c>
      <c r="C447" s="9" t="s">
        <v>551</v>
      </c>
      <c r="D447" s="9" t="s">
        <v>1</v>
      </c>
      <c r="E447" s="10"/>
      <c r="F447" s="10"/>
      <c r="G447" s="10"/>
      <c r="H447" s="10"/>
      <c r="I447" s="10"/>
      <c r="J447" s="10"/>
      <c r="K447" s="10" t="s">
        <v>2501</v>
      </c>
      <c r="L447" s="10"/>
      <c r="M447" s="20"/>
      <c r="N447" s="20"/>
      <c r="O447" s="28"/>
      <c r="P447" s="10"/>
      <c r="Q447" s="10" t="s">
        <v>95</v>
      </c>
      <c r="R447" s="10"/>
      <c r="S447" s="37">
        <v>4</v>
      </c>
      <c r="T447" s="37">
        <v>5</v>
      </c>
      <c r="U447" s="37">
        <v>3</v>
      </c>
      <c r="V447" s="37">
        <v>7</v>
      </c>
      <c r="W447" s="37">
        <v>5</v>
      </c>
      <c r="X447" s="22">
        <f t="shared" si="6"/>
        <v>48</v>
      </c>
      <c r="Y447" s="35">
        <f>IF(S447="","",(X447-統計!$B$106)*10/SQRT(統計!$B$107)+50)</f>
        <v>46.562086415079776</v>
      </c>
      <c r="Z447" s="35" t="str">
        <f>IF(X447="","",IF(((COUNTIF(視聴済作品!$X$2:$X$716,"&gt;="&amp;X447)+COUNTIF(視聴中作品!$X$29:$X$35,"&gt;="&amp;X447))/統計!$B$3)&lt;=0.05,"〇","-"))</f>
        <v>-</v>
      </c>
    </row>
    <row r="448" spans="1:26" ht="12" customHeight="1" x14ac:dyDescent="0.4">
      <c r="A448" s="9" t="s">
        <v>1813</v>
      </c>
      <c r="B448" s="9" t="s">
        <v>1814</v>
      </c>
      <c r="C448" s="9" t="s">
        <v>1822</v>
      </c>
      <c r="D448" s="9" t="s">
        <v>1812</v>
      </c>
      <c r="E448" s="10" t="s">
        <v>1815</v>
      </c>
      <c r="F448" s="10" t="s">
        <v>1816</v>
      </c>
      <c r="G448" s="10" t="s">
        <v>19</v>
      </c>
      <c r="H448" s="10" t="s">
        <v>1815</v>
      </c>
      <c r="I448" s="10" t="s">
        <v>1817</v>
      </c>
      <c r="J448" s="10" t="s">
        <v>1818</v>
      </c>
      <c r="K448" s="10" t="s">
        <v>1819</v>
      </c>
      <c r="L448" s="10" t="s">
        <v>19</v>
      </c>
      <c r="M448" s="20">
        <v>40488</v>
      </c>
      <c r="N448" s="20" t="s">
        <v>1820</v>
      </c>
      <c r="O448" s="28" t="s">
        <v>1821</v>
      </c>
      <c r="P448" s="10" t="s">
        <v>19</v>
      </c>
      <c r="Q448" s="10" t="s">
        <v>1929</v>
      </c>
      <c r="R448" s="10"/>
      <c r="S448" s="37">
        <v>5</v>
      </c>
      <c r="T448" s="37">
        <v>5</v>
      </c>
      <c r="U448" s="37">
        <v>5</v>
      </c>
      <c r="V448" s="37">
        <v>5</v>
      </c>
      <c r="W448" s="37">
        <v>4</v>
      </c>
      <c r="X448" s="22">
        <f t="shared" si="6"/>
        <v>48</v>
      </c>
      <c r="Y448" s="35">
        <f>IF(S448="","",(X448-統計!$B$106)*10/SQRT(統計!$B$107)+50)</f>
        <v>46.562086415079776</v>
      </c>
      <c r="Z448" s="35" t="str">
        <f>IF(X448="","",IF(((COUNTIF(視聴済作品!$X$2:$X$716,"&gt;="&amp;X448)+COUNTIF(視聴中作品!$X$29:$X$35,"&gt;="&amp;X448))/統計!$B$3)&lt;=0.05,"〇","-"))</f>
        <v>-</v>
      </c>
    </row>
    <row r="449" spans="1:26" ht="12" customHeight="1" x14ac:dyDescent="0.4">
      <c r="A449" s="9" t="s">
        <v>1176</v>
      </c>
      <c r="B449" s="9" t="s">
        <v>650</v>
      </c>
      <c r="C449" s="9" t="s">
        <v>650</v>
      </c>
      <c r="D449" s="9" t="s">
        <v>1</v>
      </c>
      <c r="E449" s="10"/>
      <c r="F449" s="10"/>
      <c r="G449" s="10"/>
      <c r="H449" s="10"/>
      <c r="I449" s="10"/>
      <c r="J449" s="10"/>
      <c r="K449" s="10"/>
      <c r="L449" s="10"/>
      <c r="M449" s="20"/>
      <c r="N449" s="20"/>
      <c r="O449" s="28"/>
      <c r="P449" s="10"/>
      <c r="Q449" s="10" t="s">
        <v>94</v>
      </c>
      <c r="R449" s="10"/>
      <c r="S449" s="37">
        <v>4</v>
      </c>
      <c r="T449" s="37">
        <v>6</v>
      </c>
      <c r="U449" s="37">
        <v>4</v>
      </c>
      <c r="V449" s="37">
        <v>5</v>
      </c>
      <c r="W449" s="37">
        <v>5</v>
      </c>
      <c r="X449" s="22">
        <f t="shared" si="6"/>
        <v>48</v>
      </c>
      <c r="Y449" s="35">
        <f>IF(S449="","",(X449-統計!$B$106)*10/SQRT(統計!$B$107)+50)</f>
        <v>46.562086415079776</v>
      </c>
      <c r="Z449" s="35" t="str">
        <f>IF(X449="","",IF(((COUNTIF(視聴済作品!$X$2:$X$716,"&gt;="&amp;X449)+COUNTIF(視聴中作品!$X$29:$X$35,"&gt;="&amp;X449))/統計!$B$3)&lt;=0.05,"〇","-"))</f>
        <v>-</v>
      </c>
    </row>
    <row r="450" spans="1:26" ht="12" customHeight="1" x14ac:dyDescent="0.4">
      <c r="A450" s="9" t="s">
        <v>1180</v>
      </c>
      <c r="B450" s="9" t="s">
        <v>622</v>
      </c>
      <c r="C450" s="9" t="s">
        <v>681</v>
      </c>
      <c r="D450" s="9" t="s">
        <v>683</v>
      </c>
      <c r="E450" s="10"/>
      <c r="F450" s="10"/>
      <c r="G450" s="10"/>
      <c r="H450" s="10"/>
      <c r="I450" s="10"/>
      <c r="J450" s="10"/>
      <c r="K450" s="10"/>
      <c r="L450" s="10"/>
      <c r="M450" s="20"/>
      <c r="N450" s="20"/>
      <c r="O450" s="28"/>
      <c r="P450" s="10"/>
      <c r="Q450" s="10" t="s">
        <v>1411</v>
      </c>
      <c r="R450" s="10" t="s">
        <v>3007</v>
      </c>
      <c r="S450" s="37">
        <v>6</v>
      </c>
      <c r="T450" s="37">
        <v>5</v>
      </c>
      <c r="U450" s="37">
        <v>6</v>
      </c>
      <c r="V450" s="37">
        <v>2</v>
      </c>
      <c r="W450" s="37">
        <v>5</v>
      </c>
      <c r="X450" s="22">
        <f t="shared" ref="X450:X513" si="7">IF(S450="","",(S450+T450+U450+V450+W450)*2)</f>
        <v>48</v>
      </c>
      <c r="Y450" s="35">
        <f>IF(S450="","",(X450-統計!$B$106)*10/SQRT(統計!$B$107)+50)</f>
        <v>46.562086415079776</v>
      </c>
      <c r="Z450" s="35" t="str">
        <f>IF(X450="","",IF(((COUNTIF(視聴済作品!$X$2:$X$716,"&gt;="&amp;X450)+COUNTIF(視聴中作品!$X$29:$X$35,"&gt;="&amp;X450))/統計!$B$3)&lt;=0.05,"〇","-"))</f>
        <v>-</v>
      </c>
    </row>
    <row r="451" spans="1:26" ht="12" customHeight="1" x14ac:dyDescent="0.4">
      <c r="A451" s="9" t="s">
        <v>1180</v>
      </c>
      <c r="B451" s="9" t="s">
        <v>622</v>
      </c>
      <c r="C451" s="9" t="s">
        <v>684</v>
      </c>
      <c r="D451" s="9" t="s">
        <v>88</v>
      </c>
      <c r="E451" s="10"/>
      <c r="F451" s="10"/>
      <c r="G451" s="10"/>
      <c r="H451" s="10"/>
      <c r="I451" s="10"/>
      <c r="J451" s="10"/>
      <c r="K451" s="10"/>
      <c r="L451" s="10"/>
      <c r="M451" s="20"/>
      <c r="N451" s="20"/>
      <c r="O451" s="28"/>
      <c r="P451" s="10"/>
      <c r="Q451" s="10" t="s">
        <v>3</v>
      </c>
      <c r="R451" s="10" t="s">
        <v>3007</v>
      </c>
      <c r="S451" s="37">
        <v>6</v>
      </c>
      <c r="T451" s="37">
        <v>5</v>
      </c>
      <c r="U451" s="37">
        <v>6</v>
      </c>
      <c r="V451" s="37">
        <v>2</v>
      </c>
      <c r="W451" s="37">
        <v>5</v>
      </c>
      <c r="X451" s="22">
        <f t="shared" si="7"/>
        <v>48</v>
      </c>
      <c r="Y451" s="35">
        <f>IF(S451="","",(X451-統計!$B$106)*10/SQRT(統計!$B$107)+50)</f>
        <v>46.562086415079776</v>
      </c>
      <c r="Z451" s="35" t="str">
        <f>IF(X451="","",IF(((COUNTIF(視聴済作品!$X$2:$X$716,"&gt;="&amp;X451)+COUNTIF(視聴中作品!$X$29:$X$35,"&gt;="&amp;X451))/統計!$B$3)&lt;=0.05,"〇","-"))</f>
        <v>-</v>
      </c>
    </row>
    <row r="452" spans="1:26" ht="12" customHeight="1" x14ac:dyDescent="0.4">
      <c r="A452" s="9" t="s">
        <v>3471</v>
      </c>
      <c r="B452" s="9" t="s">
        <v>3470</v>
      </c>
      <c r="C452" s="9" t="s">
        <v>3472</v>
      </c>
      <c r="D452" s="9" t="s">
        <v>112</v>
      </c>
      <c r="E452" s="10" t="s">
        <v>3473</v>
      </c>
      <c r="F452" s="10" t="s">
        <v>3474</v>
      </c>
      <c r="G452" s="10" t="s">
        <v>3475</v>
      </c>
      <c r="H452" s="10" t="s">
        <v>3476</v>
      </c>
      <c r="I452" s="10" t="s">
        <v>3477</v>
      </c>
      <c r="J452" s="10" t="s">
        <v>3478</v>
      </c>
      <c r="K452" s="10" t="s">
        <v>2299</v>
      </c>
      <c r="L452" s="10" t="s">
        <v>3481</v>
      </c>
      <c r="M452" s="19">
        <v>44817</v>
      </c>
      <c r="N452" s="20" t="s">
        <v>3480</v>
      </c>
      <c r="O452" s="31" t="s">
        <v>3479</v>
      </c>
      <c r="P452" s="10" t="s">
        <v>19</v>
      </c>
      <c r="Q452" s="10" t="s">
        <v>3246</v>
      </c>
      <c r="R452" s="10" t="s">
        <v>3013</v>
      </c>
      <c r="S452" s="37">
        <v>2</v>
      </c>
      <c r="T452" s="37">
        <v>5</v>
      </c>
      <c r="U452" s="37">
        <v>4</v>
      </c>
      <c r="V452" s="37">
        <v>7</v>
      </c>
      <c r="W452" s="37">
        <v>6</v>
      </c>
      <c r="X452" s="22">
        <f t="shared" si="7"/>
        <v>48</v>
      </c>
      <c r="Y452" s="35">
        <f>IF(S452="","",(X452-統計!$B$106)*10/SQRT(統計!$B$107)+50)</f>
        <v>46.562086415079776</v>
      </c>
      <c r="Z452" s="35"/>
    </row>
    <row r="453" spans="1:26" ht="12" customHeight="1" x14ac:dyDescent="0.4">
      <c r="A453" s="9" t="s">
        <v>756</v>
      </c>
      <c r="B453" s="9" t="s">
        <v>18</v>
      </c>
      <c r="C453" s="9" t="s">
        <v>18</v>
      </c>
      <c r="D453" s="9" t="s">
        <v>88</v>
      </c>
      <c r="E453" s="10"/>
      <c r="F453" s="10"/>
      <c r="G453" s="10"/>
      <c r="H453" s="10"/>
      <c r="I453" s="10"/>
      <c r="J453" s="10"/>
      <c r="K453" s="10"/>
      <c r="L453" s="10"/>
      <c r="M453" s="20"/>
      <c r="N453" s="20"/>
      <c r="O453" s="28"/>
      <c r="P453" s="10"/>
      <c r="Q453" s="10" t="s">
        <v>19</v>
      </c>
      <c r="R453" s="10"/>
      <c r="S453" s="37">
        <v>6</v>
      </c>
      <c r="T453" s="37">
        <v>4</v>
      </c>
      <c r="U453" s="37">
        <v>4</v>
      </c>
      <c r="V453" s="37">
        <v>3</v>
      </c>
      <c r="W453" s="37">
        <v>6</v>
      </c>
      <c r="X453" s="22">
        <f t="shared" si="7"/>
        <v>46</v>
      </c>
      <c r="Y453" s="35">
        <f>IF(S453="","",(X453-統計!$B$106)*10/SQRT(統計!$B$107)+50)</f>
        <v>45.339113203052818</v>
      </c>
      <c r="Z453" s="35" t="str">
        <f>IF(X453="","",IF(((COUNTIF(視聴済作品!$X$2:$X$716,"&gt;="&amp;X453)+COUNTIF(視聴中作品!$X$29:$X$35,"&gt;="&amp;X453))/統計!$B$3)&lt;=0.05,"〇","-"))</f>
        <v>-</v>
      </c>
    </row>
    <row r="454" spans="1:26" ht="12" customHeight="1" x14ac:dyDescent="0.4">
      <c r="A454" s="9" t="s">
        <v>1347</v>
      </c>
      <c r="B454" s="9" t="s">
        <v>1357</v>
      </c>
      <c r="C454" s="9" t="s">
        <v>1347</v>
      </c>
      <c r="D454" s="9" t="s">
        <v>15</v>
      </c>
      <c r="E454" s="10" t="s">
        <v>1348</v>
      </c>
      <c r="F454" s="10" t="s">
        <v>1349</v>
      </c>
      <c r="G454" s="10" t="s">
        <v>1350</v>
      </c>
      <c r="H454" s="10" t="s">
        <v>1351</v>
      </c>
      <c r="I454" s="10" t="s">
        <v>1352</v>
      </c>
      <c r="J454" s="10" t="s">
        <v>1353</v>
      </c>
      <c r="K454" s="10" t="s">
        <v>1354</v>
      </c>
      <c r="L454" s="10" t="s">
        <v>1850</v>
      </c>
      <c r="M454" s="20">
        <v>40185</v>
      </c>
      <c r="N454" s="20" t="s">
        <v>1355</v>
      </c>
      <c r="O454" s="28" t="s">
        <v>1356</v>
      </c>
      <c r="P454" s="10" t="s">
        <v>1850</v>
      </c>
      <c r="Q454" s="10" t="s">
        <v>1410</v>
      </c>
      <c r="R454" s="10"/>
      <c r="S454" s="37">
        <v>4</v>
      </c>
      <c r="T454" s="37">
        <v>5</v>
      </c>
      <c r="U454" s="37">
        <v>4</v>
      </c>
      <c r="V454" s="37">
        <v>3</v>
      </c>
      <c r="W454" s="37">
        <v>7</v>
      </c>
      <c r="X454" s="22">
        <f t="shared" si="7"/>
        <v>46</v>
      </c>
      <c r="Y454" s="35">
        <f>IF(S454="","",(X454-統計!$B$106)*10/SQRT(統計!$B$107)+50)</f>
        <v>45.339113203052818</v>
      </c>
      <c r="Z454" s="35" t="str">
        <f>IF(X454="","",IF(((COUNTIF(視聴済作品!$X$2:$X$716,"&gt;="&amp;X454)+COUNTIF(視聴中作品!$X$29:$X$35,"&gt;="&amp;X454))/統計!$B$3)&lt;=0.05,"〇","-"))</f>
        <v>-</v>
      </c>
    </row>
    <row r="455" spans="1:26" ht="12" customHeight="1" x14ac:dyDescent="0.4">
      <c r="A455" s="9" t="s">
        <v>823</v>
      </c>
      <c r="B455" s="9" t="s">
        <v>216</v>
      </c>
      <c r="C455" s="9" t="s">
        <v>217</v>
      </c>
      <c r="D455" s="9" t="s">
        <v>88</v>
      </c>
      <c r="E455" s="10"/>
      <c r="F455" s="10"/>
      <c r="G455" s="10"/>
      <c r="H455" s="10"/>
      <c r="I455" s="10"/>
      <c r="J455" s="10"/>
      <c r="K455" s="10"/>
      <c r="L455" s="10"/>
      <c r="M455" s="20"/>
      <c r="N455" s="20"/>
      <c r="O455" s="28"/>
      <c r="P455" s="10"/>
      <c r="Q455" s="10" t="s">
        <v>8</v>
      </c>
      <c r="R455" s="10"/>
      <c r="S455" s="37">
        <v>3</v>
      </c>
      <c r="T455" s="37">
        <v>3</v>
      </c>
      <c r="U455" s="37">
        <v>3</v>
      </c>
      <c r="V455" s="37">
        <v>7</v>
      </c>
      <c r="W455" s="37">
        <v>7</v>
      </c>
      <c r="X455" s="22">
        <f t="shared" si="7"/>
        <v>46</v>
      </c>
      <c r="Y455" s="35">
        <f>IF(S455="","",(X455-統計!$B$106)*10/SQRT(統計!$B$107)+50)</f>
        <v>45.339113203052818</v>
      </c>
      <c r="Z455" s="35" t="str">
        <f>IF(X455="","",IF(((COUNTIF(視聴済作品!$X$2:$X$716,"&gt;="&amp;X455)+COUNTIF(視聴中作品!$X$29:$X$35,"&gt;="&amp;X455))/統計!$B$3)&lt;=0.05,"〇","-"))</f>
        <v>-</v>
      </c>
    </row>
    <row r="456" spans="1:26" ht="12" customHeight="1" x14ac:dyDescent="0.4">
      <c r="A456" s="9" t="s">
        <v>823</v>
      </c>
      <c r="B456" s="9" t="s">
        <v>131</v>
      </c>
      <c r="C456" s="9" t="s">
        <v>131</v>
      </c>
      <c r="D456" s="9" t="s">
        <v>47</v>
      </c>
      <c r="E456" s="10"/>
      <c r="F456" s="10"/>
      <c r="G456" s="10"/>
      <c r="H456" s="10"/>
      <c r="I456" s="10"/>
      <c r="J456" s="10"/>
      <c r="K456" s="10"/>
      <c r="L456" s="10"/>
      <c r="M456" s="20"/>
      <c r="N456" s="20"/>
      <c r="O456" s="28"/>
      <c r="P456" s="10"/>
      <c r="Q456" s="10">
        <v>1</v>
      </c>
      <c r="R456" s="10"/>
      <c r="S456" s="37">
        <v>3</v>
      </c>
      <c r="T456" s="37">
        <v>3</v>
      </c>
      <c r="U456" s="37">
        <v>3</v>
      </c>
      <c r="V456" s="37">
        <v>7</v>
      </c>
      <c r="W456" s="37">
        <v>7</v>
      </c>
      <c r="X456" s="22">
        <f t="shared" si="7"/>
        <v>46</v>
      </c>
      <c r="Y456" s="35">
        <f>IF(S456="","",(X456-統計!$B$106)*10/SQRT(統計!$B$107)+50)</f>
        <v>45.339113203052818</v>
      </c>
      <c r="Z456" s="35" t="str">
        <f>IF(X456="","",IF(((COUNTIF(視聴済作品!$X$2:$X$716,"&gt;="&amp;X456)+COUNTIF(視聴中作品!$X$29:$X$35,"&gt;="&amp;X456))/統計!$B$3)&lt;=0.05,"〇","-"))</f>
        <v>-</v>
      </c>
    </row>
    <row r="457" spans="1:26" ht="12" customHeight="1" x14ac:dyDescent="0.4">
      <c r="A457" s="9" t="s">
        <v>814</v>
      </c>
      <c r="B457" s="9" t="s">
        <v>1533</v>
      </c>
      <c r="C457" s="9" t="s">
        <v>1534</v>
      </c>
      <c r="D457" s="9" t="s">
        <v>1</v>
      </c>
      <c r="E457" s="10" t="s">
        <v>1535</v>
      </c>
      <c r="F457" s="10" t="s">
        <v>1536</v>
      </c>
      <c r="G457" s="10" t="s">
        <v>1537</v>
      </c>
      <c r="H457" s="10" t="s">
        <v>19</v>
      </c>
      <c r="I457" s="10" t="s">
        <v>1538</v>
      </c>
      <c r="J457" s="10" t="s">
        <v>1539</v>
      </c>
      <c r="K457" s="10" t="s">
        <v>1540</v>
      </c>
      <c r="L457" s="10" t="s">
        <v>1846</v>
      </c>
      <c r="M457" s="20">
        <v>44744</v>
      </c>
      <c r="N457" s="20" t="s">
        <v>1541</v>
      </c>
      <c r="O457" s="42" t="s">
        <v>1611</v>
      </c>
      <c r="P457" s="10" t="s">
        <v>2100</v>
      </c>
      <c r="Q457" s="10" t="s">
        <v>3</v>
      </c>
      <c r="R457" s="10"/>
      <c r="S457" s="37">
        <v>4</v>
      </c>
      <c r="T457" s="37">
        <v>4</v>
      </c>
      <c r="U457" s="37">
        <v>4</v>
      </c>
      <c r="V457" s="37">
        <v>6</v>
      </c>
      <c r="W457" s="37">
        <v>5</v>
      </c>
      <c r="X457" s="22">
        <f t="shared" si="7"/>
        <v>46</v>
      </c>
      <c r="Y457" s="35">
        <f>IF(S457="","",(X457-統計!$B$106)*10/SQRT(統計!$B$107)+50)</f>
        <v>45.339113203052818</v>
      </c>
      <c r="Z457" s="35" t="str">
        <f>IF(X457="","",IF(((COUNTIF(視聴済作品!$X$2:$X$716,"&gt;="&amp;X457)+COUNTIF(視聴中作品!$X$29:$X$35,"&gt;="&amp;X457))/統計!$B$3)&lt;=0.05,"〇","-"))</f>
        <v>-</v>
      </c>
    </row>
    <row r="458" spans="1:26" ht="12" customHeight="1" x14ac:dyDescent="0.4">
      <c r="A458" s="9" t="s">
        <v>864</v>
      </c>
      <c r="B458" s="9" t="s">
        <v>200</v>
      </c>
      <c r="C458" s="9" t="s">
        <v>200</v>
      </c>
      <c r="D458" s="9" t="s">
        <v>40</v>
      </c>
      <c r="E458" s="10"/>
      <c r="F458" s="10"/>
      <c r="G458" s="10"/>
      <c r="H458" s="10"/>
      <c r="I458" s="10"/>
      <c r="J458" s="10"/>
      <c r="K458" s="10"/>
      <c r="L458" s="10"/>
      <c r="M458" s="20"/>
      <c r="N458" s="20"/>
      <c r="O458" s="28"/>
      <c r="P458" s="10"/>
      <c r="Q458" s="10" t="s">
        <v>95</v>
      </c>
      <c r="R458" s="10"/>
      <c r="S458" s="37">
        <v>3</v>
      </c>
      <c r="T458" s="37">
        <v>5</v>
      </c>
      <c r="U458" s="37">
        <v>3</v>
      </c>
      <c r="V458" s="37">
        <v>7</v>
      </c>
      <c r="W458" s="37">
        <v>5</v>
      </c>
      <c r="X458" s="22">
        <f t="shared" si="7"/>
        <v>46</v>
      </c>
      <c r="Y458" s="35">
        <f>IF(S458="","",(X458-統計!$B$106)*10/SQRT(統計!$B$107)+50)</f>
        <v>45.339113203052818</v>
      </c>
      <c r="Z458" s="35" t="str">
        <f>IF(X458="","",IF(((COUNTIF(視聴済作品!$X$2:$X$716,"&gt;="&amp;X458)+COUNTIF(視聴中作品!$X$29:$X$35,"&gt;="&amp;X458))/統計!$B$3)&lt;=0.05,"〇","-"))</f>
        <v>-</v>
      </c>
    </row>
    <row r="459" spans="1:26" ht="12" customHeight="1" x14ac:dyDescent="0.4">
      <c r="A459" s="9" t="s">
        <v>872</v>
      </c>
      <c r="B459" s="9" t="s">
        <v>166</v>
      </c>
      <c r="C459" s="9" t="s">
        <v>166</v>
      </c>
      <c r="D459" s="9" t="s">
        <v>2237</v>
      </c>
      <c r="E459" s="10"/>
      <c r="F459" s="10"/>
      <c r="G459" s="10"/>
      <c r="H459" s="10"/>
      <c r="I459" s="10"/>
      <c r="J459" s="10"/>
      <c r="K459" s="10"/>
      <c r="L459" s="10"/>
      <c r="M459" s="20"/>
      <c r="N459" s="20"/>
      <c r="O459" s="28"/>
      <c r="P459" s="10"/>
      <c r="Q459" s="10" t="s">
        <v>176</v>
      </c>
      <c r="R459" s="10"/>
      <c r="S459" s="37">
        <v>3</v>
      </c>
      <c r="T459" s="37">
        <v>3</v>
      </c>
      <c r="U459" s="37">
        <v>3</v>
      </c>
      <c r="V459" s="37">
        <v>9</v>
      </c>
      <c r="W459" s="37">
        <v>5</v>
      </c>
      <c r="X459" s="22">
        <f t="shared" si="7"/>
        <v>46</v>
      </c>
      <c r="Y459" s="35">
        <f>IF(S459="","",(X459-統計!$B$106)*10/SQRT(統計!$B$107)+50)</f>
        <v>45.339113203052818</v>
      </c>
      <c r="Z459" s="35" t="str">
        <f>IF(X459="","",IF(((COUNTIF(視聴済作品!$X$2:$X$716,"&gt;="&amp;X459)+COUNTIF(視聴中作品!$X$29:$X$35,"&gt;="&amp;X459))/統計!$B$3)&lt;=0.05,"〇","-"))</f>
        <v>-</v>
      </c>
    </row>
    <row r="460" spans="1:26" ht="12" customHeight="1" x14ac:dyDescent="0.4">
      <c r="A460" s="9" t="s">
        <v>897</v>
      </c>
      <c r="B460" s="9" t="s">
        <v>290</v>
      </c>
      <c r="C460" s="9" t="s">
        <v>290</v>
      </c>
      <c r="D460" s="13" t="s">
        <v>15</v>
      </c>
      <c r="E460" s="10"/>
      <c r="F460" s="10"/>
      <c r="G460" s="10"/>
      <c r="H460" s="10"/>
      <c r="I460" s="10"/>
      <c r="J460" s="10"/>
      <c r="K460" s="10"/>
      <c r="L460" s="10"/>
      <c r="M460" s="20"/>
      <c r="N460" s="20"/>
      <c r="O460" s="28"/>
      <c r="P460" s="10"/>
      <c r="Q460" s="10" t="s">
        <v>6</v>
      </c>
      <c r="R460" s="10"/>
      <c r="S460" s="37">
        <v>5</v>
      </c>
      <c r="T460" s="37">
        <v>5</v>
      </c>
      <c r="U460" s="37">
        <v>5</v>
      </c>
      <c r="V460" s="37">
        <v>4</v>
      </c>
      <c r="W460" s="37">
        <v>4</v>
      </c>
      <c r="X460" s="22">
        <f t="shared" si="7"/>
        <v>46</v>
      </c>
      <c r="Y460" s="35">
        <f>IF(S460="","",(X460-統計!$B$106)*10/SQRT(統計!$B$107)+50)</f>
        <v>45.339113203052818</v>
      </c>
      <c r="Z460" s="35" t="str">
        <f>IF(X460="","",IF(((COUNTIF(視聴済作品!$X$2:$X$716,"&gt;="&amp;X460)+COUNTIF(視聴中作品!$X$29:$X$35,"&gt;="&amp;X460))/統計!$B$3)&lt;=0.05,"〇","-"))</f>
        <v>-</v>
      </c>
    </row>
    <row r="461" spans="1:26" ht="12" customHeight="1" x14ac:dyDescent="0.4">
      <c r="A461" s="9" t="s">
        <v>898</v>
      </c>
      <c r="B461" s="9" t="s">
        <v>291</v>
      </c>
      <c r="C461" s="9" t="s">
        <v>291</v>
      </c>
      <c r="D461" s="9" t="s">
        <v>15</v>
      </c>
      <c r="E461" s="10"/>
      <c r="F461" s="10"/>
      <c r="G461" s="10"/>
      <c r="H461" s="10"/>
      <c r="I461" s="10"/>
      <c r="J461" s="10"/>
      <c r="K461" s="10"/>
      <c r="L461" s="10"/>
      <c r="M461" s="20"/>
      <c r="N461" s="20"/>
      <c r="O461" s="28"/>
      <c r="P461" s="10"/>
      <c r="Q461" s="10" t="s">
        <v>6</v>
      </c>
      <c r="R461" s="10"/>
      <c r="S461" s="37">
        <v>5</v>
      </c>
      <c r="T461" s="37">
        <v>3</v>
      </c>
      <c r="U461" s="37">
        <v>4</v>
      </c>
      <c r="V461" s="37">
        <v>5</v>
      </c>
      <c r="W461" s="37">
        <v>6</v>
      </c>
      <c r="X461" s="22">
        <f t="shared" si="7"/>
        <v>46</v>
      </c>
      <c r="Y461" s="35">
        <f>IF(S461="","",(X461-統計!$B$106)*10/SQRT(統計!$B$107)+50)</f>
        <v>45.339113203052818</v>
      </c>
      <c r="Z461" s="35" t="str">
        <f>IF(X461="","",IF(((COUNTIF(視聴済作品!$X$2:$X$716,"&gt;="&amp;X461)+COUNTIF(視聴中作品!$X$29:$X$35,"&gt;="&amp;X461))/統計!$B$3)&lt;=0.05,"〇","-"))</f>
        <v>-</v>
      </c>
    </row>
    <row r="462" spans="1:26" ht="12" customHeight="1" x14ac:dyDescent="0.4">
      <c r="A462" s="9" t="s">
        <v>899</v>
      </c>
      <c r="B462" s="9" t="s">
        <v>360</v>
      </c>
      <c r="C462" s="9" t="s">
        <v>1518</v>
      </c>
      <c r="D462" s="9" t="s">
        <v>1</v>
      </c>
      <c r="E462" s="10" t="s">
        <v>1519</v>
      </c>
      <c r="F462" s="10" t="s">
        <v>1520</v>
      </c>
      <c r="G462" s="10" t="s">
        <v>1521</v>
      </c>
      <c r="H462" s="10" t="s">
        <v>19</v>
      </c>
      <c r="I462" s="10" t="s">
        <v>1522</v>
      </c>
      <c r="J462" s="10" t="s">
        <v>1523</v>
      </c>
      <c r="K462" s="10" t="s">
        <v>1524</v>
      </c>
      <c r="L462" s="10" t="s">
        <v>19</v>
      </c>
      <c r="M462" s="20">
        <v>44751</v>
      </c>
      <c r="N462" s="20" t="s">
        <v>1525</v>
      </c>
      <c r="O462" s="42" t="s">
        <v>1531</v>
      </c>
      <c r="P462" s="10" t="s">
        <v>19</v>
      </c>
      <c r="Q462" s="10" t="s">
        <v>6</v>
      </c>
      <c r="R462" s="10"/>
      <c r="S462" s="37">
        <v>3</v>
      </c>
      <c r="T462" s="37">
        <v>4</v>
      </c>
      <c r="U462" s="37">
        <v>3</v>
      </c>
      <c r="V462" s="37">
        <v>6</v>
      </c>
      <c r="W462" s="37">
        <v>7</v>
      </c>
      <c r="X462" s="22">
        <f t="shared" si="7"/>
        <v>46</v>
      </c>
      <c r="Y462" s="35">
        <f>IF(S462="","",(X462-統計!$B$106)*10/SQRT(統計!$B$107)+50)</f>
        <v>45.339113203052818</v>
      </c>
      <c r="Z462" s="35" t="str">
        <f>IF(X462="","",IF(((COUNTIF(視聴済作品!$X$2:$X$716,"&gt;="&amp;X462)+COUNTIF(視聴中作品!$X$29:$X$35,"&gt;="&amp;X462))/統計!$B$3)&lt;=0.05,"〇","-"))</f>
        <v>-</v>
      </c>
    </row>
    <row r="463" spans="1:26" ht="12" customHeight="1" x14ac:dyDescent="0.4">
      <c r="A463" s="9" t="s">
        <v>2870</v>
      </c>
      <c r="B463" s="9" t="s">
        <v>2869</v>
      </c>
      <c r="C463" s="9" t="s">
        <v>2869</v>
      </c>
      <c r="D463" s="9" t="s">
        <v>312</v>
      </c>
      <c r="E463" s="10" t="s">
        <v>2871</v>
      </c>
      <c r="F463" s="10" t="s">
        <v>2872</v>
      </c>
      <c r="G463" s="10" t="s">
        <v>19</v>
      </c>
      <c r="H463" s="10" t="s">
        <v>2872</v>
      </c>
      <c r="I463" s="10" t="s">
        <v>2873</v>
      </c>
      <c r="J463" s="10" t="s">
        <v>2874</v>
      </c>
      <c r="K463" s="10" t="s">
        <v>2875</v>
      </c>
      <c r="L463" s="10" t="s">
        <v>19</v>
      </c>
      <c r="M463" s="19">
        <v>38812</v>
      </c>
      <c r="N463" s="20" t="s">
        <v>2877</v>
      </c>
      <c r="O463" s="42" t="s">
        <v>2876</v>
      </c>
      <c r="P463" s="10" t="s">
        <v>2878</v>
      </c>
      <c r="Q463" s="10" t="s">
        <v>3</v>
      </c>
      <c r="R463" s="10"/>
      <c r="S463" s="37">
        <v>4</v>
      </c>
      <c r="T463" s="37">
        <v>6</v>
      </c>
      <c r="U463" s="37">
        <v>4</v>
      </c>
      <c r="V463" s="37">
        <v>4</v>
      </c>
      <c r="W463" s="37">
        <v>5</v>
      </c>
      <c r="X463" s="22">
        <f t="shared" si="7"/>
        <v>46</v>
      </c>
      <c r="Y463" s="35">
        <f>IF(S463="","",(X463-統計!$B$106)*10/SQRT(統計!$B$107)+50)</f>
        <v>45.339113203052818</v>
      </c>
      <c r="Z463" s="35"/>
    </row>
    <row r="464" spans="1:26" ht="12" customHeight="1" x14ac:dyDescent="0.4">
      <c r="A464" s="9" t="s">
        <v>951</v>
      </c>
      <c r="B464" s="9" t="s">
        <v>408</v>
      </c>
      <c r="C464" s="9" t="s">
        <v>441</v>
      </c>
      <c r="D464" s="9" t="s">
        <v>368</v>
      </c>
      <c r="E464" s="10"/>
      <c r="F464" s="10"/>
      <c r="G464" s="10"/>
      <c r="H464" s="10"/>
      <c r="I464" s="10"/>
      <c r="J464" s="10"/>
      <c r="K464" s="10"/>
      <c r="L464" s="10"/>
      <c r="M464" s="20"/>
      <c r="N464" s="20"/>
      <c r="O464" s="28"/>
      <c r="P464" s="10"/>
      <c r="Q464" s="10" t="s">
        <v>189</v>
      </c>
      <c r="R464" s="10"/>
      <c r="S464" s="37">
        <v>5</v>
      </c>
      <c r="T464" s="37">
        <v>5</v>
      </c>
      <c r="U464" s="37">
        <v>5</v>
      </c>
      <c r="V464" s="37">
        <v>4</v>
      </c>
      <c r="W464" s="37">
        <v>4</v>
      </c>
      <c r="X464" s="22">
        <f t="shared" si="7"/>
        <v>46</v>
      </c>
      <c r="Y464" s="35">
        <f>IF(S464="","",(X464-統計!$B$106)*10/SQRT(統計!$B$107)+50)</f>
        <v>45.339113203052818</v>
      </c>
      <c r="Z464" s="35" t="str">
        <f>IF(X464="","",IF(((COUNTIF(視聴済作品!$X$2:$X$716,"&gt;="&amp;X464)+COUNTIF(視聴中作品!$X$29:$X$35,"&gt;="&amp;X464))/統計!$B$3)&lt;=0.05,"〇","-"))</f>
        <v>-</v>
      </c>
    </row>
    <row r="465" spans="1:26" ht="12" customHeight="1" x14ac:dyDescent="0.4">
      <c r="A465" s="9" t="s">
        <v>1086</v>
      </c>
      <c r="B465" s="9" t="s">
        <v>430</v>
      </c>
      <c r="C465" s="9" t="s">
        <v>430</v>
      </c>
      <c r="D465" s="9" t="s">
        <v>1</v>
      </c>
      <c r="E465" s="10"/>
      <c r="F465" s="10"/>
      <c r="G465" s="10"/>
      <c r="H465" s="10"/>
      <c r="I465" s="10"/>
      <c r="J465" s="10"/>
      <c r="K465" s="10"/>
      <c r="L465" s="10"/>
      <c r="M465" s="20"/>
      <c r="N465" s="20"/>
      <c r="O465" s="28"/>
      <c r="P465" s="10"/>
      <c r="Q465" s="10" t="s">
        <v>176</v>
      </c>
      <c r="R465" s="10"/>
      <c r="S465" s="37">
        <v>4</v>
      </c>
      <c r="T465" s="37">
        <v>5</v>
      </c>
      <c r="U465" s="37">
        <v>4</v>
      </c>
      <c r="V465" s="37">
        <v>4</v>
      </c>
      <c r="W465" s="37">
        <v>6</v>
      </c>
      <c r="X465" s="22">
        <f t="shared" si="7"/>
        <v>46</v>
      </c>
      <c r="Y465" s="35">
        <f>IF(S465="","",(X465-統計!$B$106)*10/SQRT(統計!$B$107)+50)</f>
        <v>45.339113203052818</v>
      </c>
      <c r="Z465" s="35" t="str">
        <f>IF(X465="","",IF(((COUNTIF(視聴済作品!$X$2:$X$716,"&gt;="&amp;X465)+COUNTIF(視聴中作品!$X$29:$X$35,"&gt;="&amp;X465))/統計!$B$3)&lt;=0.05,"〇","-"))</f>
        <v>-</v>
      </c>
    </row>
    <row r="466" spans="1:26" ht="12" customHeight="1" x14ac:dyDescent="0.4">
      <c r="A466" s="9" t="s">
        <v>1134</v>
      </c>
      <c r="B466" s="9" t="s">
        <v>535</v>
      </c>
      <c r="C466" s="9" t="s">
        <v>496</v>
      </c>
      <c r="D466" s="9" t="s">
        <v>468</v>
      </c>
      <c r="E466" s="10"/>
      <c r="F466" s="10"/>
      <c r="G466" s="10"/>
      <c r="H466" s="10"/>
      <c r="I466" s="10"/>
      <c r="J466" s="10"/>
      <c r="K466" s="10"/>
      <c r="L466" s="10"/>
      <c r="M466" s="20"/>
      <c r="N466" s="20"/>
      <c r="O466" s="28"/>
      <c r="P466" s="10"/>
      <c r="Q466" s="10" t="s">
        <v>6</v>
      </c>
      <c r="R466" s="10"/>
      <c r="S466" s="37">
        <v>4</v>
      </c>
      <c r="T466" s="37">
        <v>5</v>
      </c>
      <c r="U466" s="37">
        <v>4</v>
      </c>
      <c r="V466" s="37">
        <v>5</v>
      </c>
      <c r="W466" s="37">
        <v>5</v>
      </c>
      <c r="X466" s="22">
        <f t="shared" si="7"/>
        <v>46</v>
      </c>
      <c r="Y466" s="35">
        <f>IF(S466="","",(X466-統計!$B$106)*10/SQRT(統計!$B$107)+50)</f>
        <v>45.339113203052818</v>
      </c>
      <c r="Z466" s="35" t="str">
        <f>IF(X466="","",IF(((COUNTIF(視聴済作品!$X$2:$X$716,"&gt;="&amp;X466)+COUNTIF(視聴中作品!$X$29:$X$35,"&gt;="&amp;X466))/統計!$B$3)&lt;=0.05,"〇","-"))</f>
        <v>-</v>
      </c>
    </row>
    <row r="467" spans="1:26" ht="12" customHeight="1" x14ac:dyDescent="0.4">
      <c r="A467" s="9" t="s">
        <v>1134</v>
      </c>
      <c r="B467" s="9" t="s">
        <v>535</v>
      </c>
      <c r="C467" s="9" t="s">
        <v>585</v>
      </c>
      <c r="D467" s="13" t="s">
        <v>112</v>
      </c>
      <c r="E467" s="10"/>
      <c r="F467" s="10"/>
      <c r="G467" s="10"/>
      <c r="H467" s="10"/>
      <c r="I467" s="10"/>
      <c r="J467" s="10"/>
      <c r="K467" s="10"/>
      <c r="L467" s="10"/>
      <c r="M467" s="20"/>
      <c r="N467" s="20"/>
      <c r="O467" s="28"/>
      <c r="P467" s="10"/>
      <c r="Q467" s="10" t="s">
        <v>6</v>
      </c>
      <c r="R467" s="10"/>
      <c r="S467" s="37">
        <v>4</v>
      </c>
      <c r="T467" s="37">
        <v>5</v>
      </c>
      <c r="U467" s="37">
        <v>4</v>
      </c>
      <c r="V467" s="37">
        <v>5</v>
      </c>
      <c r="W467" s="37">
        <v>5</v>
      </c>
      <c r="X467" s="22">
        <f t="shared" si="7"/>
        <v>46</v>
      </c>
      <c r="Y467" s="35">
        <f>IF(S467="","",(X467-統計!$B$106)*10/SQRT(統計!$B$107)+50)</f>
        <v>45.339113203052818</v>
      </c>
      <c r="Z467" s="35" t="str">
        <f>IF(X467="","",IF(((COUNTIF(視聴済作品!$X$2:$X$716,"&gt;="&amp;X467)+COUNTIF(視聴中作品!$X$29:$X$35,"&gt;="&amp;X467))/統計!$B$3)&lt;=0.05,"〇","-"))</f>
        <v>-</v>
      </c>
    </row>
    <row r="468" spans="1:26" ht="12" customHeight="1" x14ac:dyDescent="0.4">
      <c r="A468" s="9" t="s">
        <v>1134</v>
      </c>
      <c r="B468" s="9" t="s">
        <v>535</v>
      </c>
      <c r="C468" s="9" t="s">
        <v>586</v>
      </c>
      <c r="D468" s="9" t="s">
        <v>112</v>
      </c>
      <c r="E468" s="10"/>
      <c r="F468" s="10"/>
      <c r="G468" s="10"/>
      <c r="H468" s="10"/>
      <c r="I468" s="10"/>
      <c r="J468" s="10"/>
      <c r="K468" s="10"/>
      <c r="L468" s="10"/>
      <c r="M468" s="20"/>
      <c r="N468" s="20"/>
      <c r="O468" s="28"/>
      <c r="P468" s="10"/>
      <c r="Q468" s="10" t="s">
        <v>6</v>
      </c>
      <c r="R468" s="10"/>
      <c r="S468" s="37">
        <v>4</v>
      </c>
      <c r="T468" s="37">
        <v>5</v>
      </c>
      <c r="U468" s="37">
        <v>4</v>
      </c>
      <c r="V468" s="37">
        <v>5</v>
      </c>
      <c r="W468" s="37">
        <v>5</v>
      </c>
      <c r="X468" s="22">
        <f t="shared" si="7"/>
        <v>46</v>
      </c>
      <c r="Y468" s="35">
        <f>IF(S468="","",(X468-統計!$B$106)*10/SQRT(統計!$B$107)+50)</f>
        <v>45.339113203052818</v>
      </c>
      <c r="Z468" s="35" t="str">
        <f>IF(X468="","",IF(((COUNTIF(視聴済作品!$X$2:$X$716,"&gt;="&amp;X468)+COUNTIF(視聴中作品!$X$29:$X$35,"&gt;="&amp;X468))/統計!$B$3)&lt;=0.05,"〇","-"))</f>
        <v>-</v>
      </c>
    </row>
    <row r="469" spans="1:26" ht="12" customHeight="1" x14ac:dyDescent="0.4">
      <c r="A469" s="9" t="s">
        <v>1134</v>
      </c>
      <c r="B469" s="9" t="s">
        <v>535</v>
      </c>
      <c r="C469" s="9" t="s">
        <v>587</v>
      </c>
      <c r="D469" s="9" t="s">
        <v>48</v>
      </c>
      <c r="E469" s="10"/>
      <c r="F469" s="10"/>
      <c r="G469" s="10"/>
      <c r="H469" s="10"/>
      <c r="I469" s="10"/>
      <c r="J469" s="10"/>
      <c r="K469" s="10"/>
      <c r="L469" s="10"/>
      <c r="M469" s="20"/>
      <c r="N469" s="20"/>
      <c r="O469" s="28"/>
      <c r="P469" s="10"/>
      <c r="Q469" s="10" t="s">
        <v>8</v>
      </c>
      <c r="R469" s="10"/>
      <c r="S469" s="37">
        <v>4</v>
      </c>
      <c r="T469" s="37">
        <v>5</v>
      </c>
      <c r="U469" s="37">
        <v>4</v>
      </c>
      <c r="V469" s="37">
        <v>5</v>
      </c>
      <c r="W469" s="37">
        <v>5</v>
      </c>
      <c r="X469" s="22">
        <f t="shared" si="7"/>
        <v>46</v>
      </c>
      <c r="Y469" s="35">
        <f>IF(S469="","",(X469-統計!$B$106)*10/SQRT(統計!$B$107)+50)</f>
        <v>45.339113203052818</v>
      </c>
      <c r="Z469" s="35" t="str">
        <f>IF(X469="","",IF(((COUNTIF(視聴済作品!$X$2:$X$716,"&gt;="&amp;X469)+COUNTIF(視聴中作品!$X$29:$X$35,"&gt;="&amp;X469))/統計!$B$3)&lt;=0.05,"〇","-"))</f>
        <v>-</v>
      </c>
    </row>
    <row r="470" spans="1:26" ht="12" customHeight="1" x14ac:dyDescent="0.4">
      <c r="A470" s="9" t="s">
        <v>2133</v>
      </c>
      <c r="B470" s="9" t="s">
        <v>2134</v>
      </c>
      <c r="C470" s="9" t="s">
        <v>2404</v>
      </c>
      <c r="D470" s="9" t="s">
        <v>40</v>
      </c>
      <c r="E470" s="10" t="s">
        <v>2470</v>
      </c>
      <c r="F470" s="10" t="s">
        <v>2471</v>
      </c>
      <c r="G470" s="10" t="s">
        <v>19</v>
      </c>
      <c r="H470" s="10" t="s">
        <v>1277</v>
      </c>
      <c r="I470" s="10" t="s">
        <v>2472</v>
      </c>
      <c r="J470" s="10" t="s">
        <v>2140</v>
      </c>
      <c r="K470" s="10" t="s">
        <v>2473</v>
      </c>
      <c r="L470" s="10" t="s">
        <v>2559</v>
      </c>
      <c r="M470" s="20">
        <v>44836</v>
      </c>
      <c r="N470" s="20" t="s">
        <v>2474</v>
      </c>
      <c r="O470" s="39" t="s">
        <v>2142</v>
      </c>
      <c r="P470" s="10" t="s">
        <v>19</v>
      </c>
      <c r="Q470" s="10" t="s">
        <v>3</v>
      </c>
      <c r="R470" s="10" t="s">
        <v>3007</v>
      </c>
      <c r="S470" s="37">
        <v>4</v>
      </c>
      <c r="T470" s="37">
        <v>4</v>
      </c>
      <c r="U470" s="37">
        <v>4</v>
      </c>
      <c r="V470" s="37">
        <v>6</v>
      </c>
      <c r="W470" s="37">
        <v>5</v>
      </c>
      <c r="X470" s="22">
        <f t="shared" si="7"/>
        <v>46</v>
      </c>
      <c r="Y470" s="35">
        <f>IF(S470="","",(X470-統計!$B$106)*10/SQRT(統計!$B$107)+50)</f>
        <v>45.339113203052818</v>
      </c>
      <c r="Z470" s="35"/>
    </row>
    <row r="471" spans="1:26" ht="12" customHeight="1" x14ac:dyDescent="0.4">
      <c r="A471" s="9" t="s">
        <v>3206</v>
      </c>
      <c r="B471" s="9" t="s">
        <v>3205</v>
      </c>
      <c r="C471" s="9" t="s">
        <v>3205</v>
      </c>
      <c r="D471" s="9" t="s">
        <v>48</v>
      </c>
      <c r="E471" s="10" t="s">
        <v>3207</v>
      </c>
      <c r="F471" s="10" t="s">
        <v>3208</v>
      </c>
      <c r="G471" s="10" t="s">
        <v>3209</v>
      </c>
      <c r="H471" s="10" t="s">
        <v>3210</v>
      </c>
      <c r="I471" s="10" t="s">
        <v>3211</v>
      </c>
      <c r="J471" s="10" t="s">
        <v>3212</v>
      </c>
      <c r="K471" s="10" t="s">
        <v>2509</v>
      </c>
      <c r="L471" s="10" t="s">
        <v>1847</v>
      </c>
      <c r="M471" s="19">
        <v>40821</v>
      </c>
      <c r="N471" s="20" t="s">
        <v>3215</v>
      </c>
      <c r="O471" s="31" t="s">
        <v>3213</v>
      </c>
      <c r="P471" s="10" t="s">
        <v>19</v>
      </c>
      <c r="Q471" s="10" t="s">
        <v>3</v>
      </c>
      <c r="R471" s="10" t="s">
        <v>3214</v>
      </c>
      <c r="S471" s="37">
        <v>4</v>
      </c>
      <c r="T471" s="37">
        <v>5</v>
      </c>
      <c r="U471" s="37">
        <v>4</v>
      </c>
      <c r="V471" s="37">
        <v>5</v>
      </c>
      <c r="W471" s="37">
        <v>5</v>
      </c>
      <c r="X471" s="22">
        <f t="shared" si="7"/>
        <v>46</v>
      </c>
      <c r="Y471" s="35">
        <f>IF(S471="","",(X471-統計!$B$106)*10/SQRT(統計!$B$107)+50)</f>
        <v>45.339113203052818</v>
      </c>
      <c r="Z471" s="35"/>
    </row>
    <row r="472" spans="1:26" ht="12" customHeight="1" x14ac:dyDescent="0.4">
      <c r="A472" s="9" t="s">
        <v>1173</v>
      </c>
      <c r="B472" s="9" t="s">
        <v>649</v>
      </c>
      <c r="C472" s="9" t="s">
        <v>649</v>
      </c>
      <c r="D472" s="9" t="s">
        <v>1</v>
      </c>
      <c r="E472" s="10"/>
      <c r="F472" s="10"/>
      <c r="G472" s="10"/>
      <c r="H472" s="10"/>
      <c r="I472" s="10"/>
      <c r="J472" s="10"/>
      <c r="K472" s="10"/>
      <c r="L472" s="10"/>
      <c r="M472" s="20"/>
      <c r="N472" s="20"/>
      <c r="O472" s="28"/>
      <c r="P472" s="10"/>
      <c r="Q472" s="10" t="s">
        <v>95</v>
      </c>
      <c r="R472" s="10"/>
      <c r="S472" s="37">
        <v>3</v>
      </c>
      <c r="T472" s="37">
        <v>5</v>
      </c>
      <c r="U472" s="37">
        <v>4</v>
      </c>
      <c r="V472" s="37">
        <v>6</v>
      </c>
      <c r="W472" s="37">
        <v>5</v>
      </c>
      <c r="X472" s="22">
        <f t="shared" si="7"/>
        <v>46</v>
      </c>
      <c r="Y472" s="35">
        <f>IF(S472="","",(X472-統計!$B$106)*10/SQRT(統計!$B$107)+50)</f>
        <v>45.339113203052818</v>
      </c>
      <c r="Z472" s="35" t="str">
        <f>IF(X472="","",IF(((COUNTIF(視聴済作品!$X$2:$X$716,"&gt;="&amp;X472)+COUNTIF(視聴中作品!$X$29:$X$35,"&gt;="&amp;X472))/統計!$B$3)&lt;=0.05,"〇","-"))</f>
        <v>-</v>
      </c>
    </row>
    <row r="473" spans="1:26" ht="12" customHeight="1" x14ac:dyDescent="0.4">
      <c r="A473" s="9" t="s">
        <v>1180</v>
      </c>
      <c r="B473" s="9" t="s">
        <v>622</v>
      </c>
      <c r="C473" s="9" t="s">
        <v>682</v>
      </c>
      <c r="D473" s="9" t="s">
        <v>2215</v>
      </c>
      <c r="E473" s="10"/>
      <c r="F473" s="10"/>
      <c r="G473" s="10"/>
      <c r="H473" s="10"/>
      <c r="I473" s="10"/>
      <c r="J473" s="10"/>
      <c r="K473" s="10"/>
      <c r="L473" s="10"/>
      <c r="M473" s="20"/>
      <c r="N473" s="20"/>
      <c r="O473" s="28"/>
      <c r="P473" s="10"/>
      <c r="Q473" s="10" t="s">
        <v>1411</v>
      </c>
      <c r="R473" s="10" t="s">
        <v>3037</v>
      </c>
      <c r="S473" s="37">
        <v>6</v>
      </c>
      <c r="T473" s="37">
        <v>5</v>
      </c>
      <c r="U473" s="37">
        <v>6</v>
      </c>
      <c r="V473" s="37">
        <v>1</v>
      </c>
      <c r="W473" s="37">
        <v>5</v>
      </c>
      <c r="X473" s="22">
        <f t="shared" si="7"/>
        <v>46</v>
      </c>
      <c r="Y473" s="35">
        <f>IF(S473="","",(X473-統計!$B$106)*10/SQRT(統計!$B$107)+50)</f>
        <v>45.339113203052818</v>
      </c>
      <c r="Z473" s="35" t="str">
        <f>IF(X473="","",IF(((COUNTIF(視聴済作品!$X$2:$X$716,"&gt;="&amp;X473)+COUNTIF(視聴中作品!$X$29:$X$35,"&gt;="&amp;X473))/統計!$B$3)&lt;=0.05,"〇","-"))</f>
        <v>-</v>
      </c>
    </row>
    <row r="474" spans="1:26" ht="12" customHeight="1" x14ac:dyDescent="0.4">
      <c r="A474" s="9" t="s">
        <v>1180</v>
      </c>
      <c r="B474" s="9" t="s">
        <v>622</v>
      </c>
      <c r="C474" s="9" t="s">
        <v>685</v>
      </c>
      <c r="D474" s="9" t="s">
        <v>88</v>
      </c>
      <c r="E474" s="10"/>
      <c r="F474" s="10"/>
      <c r="G474" s="10"/>
      <c r="H474" s="10"/>
      <c r="I474" s="10"/>
      <c r="J474" s="10"/>
      <c r="K474" s="10"/>
      <c r="L474" s="10"/>
      <c r="M474" s="20"/>
      <c r="N474" s="20"/>
      <c r="O474" s="28"/>
      <c r="P474" s="10"/>
      <c r="Q474" s="10" t="s">
        <v>2862</v>
      </c>
      <c r="R474" s="10" t="s">
        <v>3007</v>
      </c>
      <c r="S474" s="37">
        <v>6</v>
      </c>
      <c r="T474" s="37">
        <v>5</v>
      </c>
      <c r="U474" s="37">
        <v>6</v>
      </c>
      <c r="V474" s="37">
        <v>1</v>
      </c>
      <c r="W474" s="37">
        <v>5</v>
      </c>
      <c r="X474" s="22">
        <f t="shared" si="7"/>
        <v>46</v>
      </c>
      <c r="Y474" s="35">
        <f>IF(S474="","",(X474-統計!$B$106)*10/SQRT(統計!$B$107)+50)</f>
        <v>45.339113203052818</v>
      </c>
      <c r="Z474" s="35" t="str">
        <f>IF(X474="","",IF(((COUNTIF(視聴済作品!$X$2:$X$716,"&gt;="&amp;X474)+COUNTIF(視聴中作品!$X$29:$X$35,"&gt;="&amp;X474))/統計!$B$3)&lt;=0.05,"〇","-"))</f>
        <v>-</v>
      </c>
    </row>
    <row r="475" spans="1:26" ht="12" customHeight="1" x14ac:dyDescent="0.4">
      <c r="A475" s="9" t="s">
        <v>2399</v>
      </c>
      <c r="B475" s="9" t="s">
        <v>2398</v>
      </c>
      <c r="C475" s="9" t="s">
        <v>2398</v>
      </c>
      <c r="D475" s="9" t="s">
        <v>24</v>
      </c>
      <c r="E475" s="10" t="s">
        <v>2458</v>
      </c>
      <c r="F475" s="10" t="s">
        <v>2459</v>
      </c>
      <c r="G475" s="10" t="s">
        <v>2460</v>
      </c>
      <c r="H475" s="10" t="s">
        <v>19</v>
      </c>
      <c r="I475" s="10" t="s">
        <v>2461</v>
      </c>
      <c r="J475" s="10" t="s">
        <v>2443</v>
      </c>
      <c r="K475" s="10" t="s">
        <v>2462</v>
      </c>
      <c r="L475" s="10" t="s">
        <v>2647</v>
      </c>
      <c r="M475" s="20">
        <v>44850</v>
      </c>
      <c r="N475" s="20" t="s">
        <v>2463</v>
      </c>
      <c r="O475" s="39" t="s">
        <v>2400</v>
      </c>
      <c r="P475" s="10" t="s">
        <v>2648</v>
      </c>
      <c r="Q475" s="10" t="s">
        <v>3</v>
      </c>
      <c r="R475" s="10" t="s">
        <v>3009</v>
      </c>
      <c r="S475" s="37">
        <v>5</v>
      </c>
      <c r="T475" s="37">
        <v>5</v>
      </c>
      <c r="U475" s="37">
        <v>4</v>
      </c>
      <c r="V475" s="37">
        <v>5</v>
      </c>
      <c r="W475" s="37">
        <v>4</v>
      </c>
      <c r="X475" s="22">
        <f t="shared" si="7"/>
        <v>46</v>
      </c>
      <c r="Y475" s="35">
        <f>IF(S475="","",(X475-統計!$B$106)*10/SQRT(統計!$B$107)+50)</f>
        <v>45.339113203052818</v>
      </c>
      <c r="Z475" s="35"/>
    </row>
    <row r="476" spans="1:26" ht="12" customHeight="1" x14ac:dyDescent="0.4">
      <c r="A476" s="9" t="s">
        <v>1527</v>
      </c>
      <c r="B476" s="9" t="s">
        <v>1526</v>
      </c>
      <c r="C476" s="9" t="s">
        <v>1526</v>
      </c>
      <c r="D476" s="9" t="s">
        <v>1</v>
      </c>
      <c r="E476" s="10" t="s">
        <v>1528</v>
      </c>
      <c r="F476" s="10" t="s">
        <v>1529</v>
      </c>
      <c r="G476" s="10" t="s">
        <v>1529</v>
      </c>
      <c r="H476" s="10" t="s">
        <v>19</v>
      </c>
      <c r="I476" s="10" t="s">
        <v>1530</v>
      </c>
      <c r="J476" s="10" t="s">
        <v>1029</v>
      </c>
      <c r="K476" s="10" t="s">
        <v>1305</v>
      </c>
      <c r="L476" s="10" t="s">
        <v>1845</v>
      </c>
      <c r="M476" s="20">
        <v>44745</v>
      </c>
      <c r="N476" s="20" t="s">
        <v>1532</v>
      </c>
      <c r="O476" s="42" t="s">
        <v>1612</v>
      </c>
      <c r="P476" s="10" t="s">
        <v>2098</v>
      </c>
      <c r="Q476" s="10" t="s">
        <v>3</v>
      </c>
      <c r="R476" s="10"/>
      <c r="S476" s="37">
        <v>4</v>
      </c>
      <c r="T476" s="37">
        <v>4</v>
      </c>
      <c r="U476" s="37">
        <v>4</v>
      </c>
      <c r="V476" s="37">
        <v>5</v>
      </c>
      <c r="W476" s="37">
        <v>6</v>
      </c>
      <c r="X476" s="22">
        <f t="shared" si="7"/>
        <v>46</v>
      </c>
      <c r="Y476" s="35">
        <f>IF(S476="","",(X476-統計!$B$106)*10/SQRT(統計!$B$107)+50)</f>
        <v>45.339113203052818</v>
      </c>
      <c r="Z476" s="35" t="str">
        <f>IF(X476="","",IF(((COUNTIF(視聴済作品!$X$2:$X$716,"&gt;="&amp;X476)+COUNTIF(視聴中作品!$X$29:$X$35,"&gt;="&amp;X476))/統計!$B$3)&lt;=0.05,"〇","-"))</f>
        <v>-</v>
      </c>
    </row>
    <row r="477" spans="1:26" ht="12" customHeight="1" x14ac:dyDescent="0.4">
      <c r="A477" s="9" t="s">
        <v>2736</v>
      </c>
      <c r="B477" s="9" t="s">
        <v>2735</v>
      </c>
      <c r="C477" s="9" t="s">
        <v>2735</v>
      </c>
      <c r="D477" s="9" t="s">
        <v>88</v>
      </c>
      <c r="E477" s="10" t="s">
        <v>19</v>
      </c>
      <c r="F477" s="10" t="s">
        <v>2737</v>
      </c>
      <c r="G477" s="10" t="s">
        <v>19</v>
      </c>
      <c r="H477" s="10" t="s">
        <v>2737</v>
      </c>
      <c r="I477" s="10" t="s">
        <v>19</v>
      </c>
      <c r="J477" s="10" t="s">
        <v>2739</v>
      </c>
      <c r="K477" s="10" t="s">
        <v>19</v>
      </c>
      <c r="L477" s="10" t="s">
        <v>19</v>
      </c>
      <c r="M477" s="20">
        <v>44432</v>
      </c>
      <c r="N477" s="20" t="s">
        <v>2738</v>
      </c>
      <c r="O477" s="28" t="s">
        <v>19</v>
      </c>
      <c r="P477" s="10" t="s">
        <v>19</v>
      </c>
      <c r="Q477" s="10" t="s">
        <v>3</v>
      </c>
      <c r="R477" s="10"/>
      <c r="S477" s="37">
        <v>4</v>
      </c>
      <c r="T477" s="37">
        <v>5</v>
      </c>
      <c r="U477" s="37">
        <v>4</v>
      </c>
      <c r="V477" s="37">
        <v>5</v>
      </c>
      <c r="W477" s="37">
        <v>5</v>
      </c>
      <c r="X477" s="22">
        <f t="shared" si="7"/>
        <v>46</v>
      </c>
      <c r="Y477" s="35">
        <f>IF(S477="","",(X477-統計!$B$106)*10/SQRT(統計!$B$107)+50)</f>
        <v>45.339113203052818</v>
      </c>
      <c r="Z477" s="35" t="str">
        <f>IF(X477="","",IF(((COUNTIF(視聴済作品!$X$2:$X$716,"&gt;="&amp;X477)+COUNTIF(視聴中作品!$X$29:$X$35,"&gt;="&amp;X477))/統計!$B$3)&lt;=0.05,"〇","-"))</f>
        <v>-</v>
      </c>
    </row>
    <row r="478" spans="1:26" ht="12" customHeight="1" x14ac:dyDescent="0.4">
      <c r="A478" s="9" t="s">
        <v>2528</v>
      </c>
      <c r="B478" s="9" t="s">
        <v>2527</v>
      </c>
      <c r="C478" s="9" t="s">
        <v>2527</v>
      </c>
      <c r="D478" s="9" t="s">
        <v>88</v>
      </c>
      <c r="E478" s="10" t="s">
        <v>2530</v>
      </c>
      <c r="F478" s="10" t="s">
        <v>2531</v>
      </c>
      <c r="G478" s="10" t="s">
        <v>19</v>
      </c>
      <c r="H478" s="10" t="s">
        <v>2531</v>
      </c>
      <c r="I478" s="10" t="s">
        <v>1880</v>
      </c>
      <c r="J478" s="10" t="s">
        <v>2532</v>
      </c>
      <c r="K478" s="10" t="s">
        <v>1882</v>
      </c>
      <c r="L478" s="10" t="s">
        <v>1846</v>
      </c>
      <c r="M478" s="19">
        <v>43490</v>
      </c>
      <c r="N478" s="20" t="s">
        <v>2533</v>
      </c>
      <c r="O478" s="28" t="s">
        <v>2529</v>
      </c>
      <c r="P478" s="10" t="s">
        <v>19</v>
      </c>
      <c r="Q478" s="10" t="s">
        <v>3</v>
      </c>
      <c r="R478" s="10"/>
      <c r="S478" s="37">
        <v>4</v>
      </c>
      <c r="T478" s="37">
        <v>4</v>
      </c>
      <c r="U478" s="37">
        <v>4</v>
      </c>
      <c r="V478" s="37">
        <v>4</v>
      </c>
      <c r="W478" s="37">
        <v>6</v>
      </c>
      <c r="X478" s="22">
        <f t="shared" si="7"/>
        <v>44</v>
      </c>
      <c r="Y478" s="35">
        <f>IF(S478="","",(X478-統計!$B$106)*10/SQRT(統計!$B$107)+50)</f>
        <v>44.116139991025861</v>
      </c>
      <c r="Z478" s="35" t="str">
        <f>IF(X478="","",IF(((COUNTIF(視聴済作品!$X$2:$X$716,"&gt;="&amp;X478)+COUNTIF(視聴中作品!$X$29:$X$35,"&gt;="&amp;X478))/統計!$B$3)&lt;=0.05,"〇","-"))</f>
        <v>-</v>
      </c>
    </row>
    <row r="479" spans="1:26" ht="12" customHeight="1" x14ac:dyDescent="0.4">
      <c r="A479" s="9" t="s">
        <v>800</v>
      </c>
      <c r="B479" s="9" t="s">
        <v>74</v>
      </c>
      <c r="C479" s="9" t="s">
        <v>74</v>
      </c>
      <c r="D479" s="9" t="s">
        <v>41</v>
      </c>
      <c r="E479" s="10"/>
      <c r="F479" s="10"/>
      <c r="G479" s="10"/>
      <c r="H479" s="10"/>
      <c r="I479" s="10"/>
      <c r="J479" s="10"/>
      <c r="K479" s="10"/>
      <c r="L479" s="10"/>
      <c r="M479" s="20"/>
      <c r="N479" s="20"/>
      <c r="O479" s="28"/>
      <c r="P479" s="10"/>
      <c r="Q479" s="10" t="s">
        <v>3</v>
      </c>
      <c r="R479" s="10"/>
      <c r="S479" s="37">
        <v>4</v>
      </c>
      <c r="T479" s="37">
        <v>3</v>
      </c>
      <c r="U479" s="37">
        <v>4</v>
      </c>
      <c r="V479" s="37">
        <v>6</v>
      </c>
      <c r="W479" s="37">
        <v>5</v>
      </c>
      <c r="X479" s="22">
        <f t="shared" si="7"/>
        <v>44</v>
      </c>
      <c r="Y479" s="35">
        <f>IF(S479="","",(X479-統計!$B$106)*10/SQRT(統計!$B$107)+50)</f>
        <v>44.116139991025861</v>
      </c>
      <c r="Z479" s="35" t="str">
        <f>IF(X479="","",IF(((COUNTIF(視聴済作品!$X$2:$X$716,"&gt;="&amp;X479)+COUNTIF(視聴中作品!$X$29:$X$35,"&gt;="&amp;X479))/統計!$B$3)&lt;=0.05,"〇","-"))</f>
        <v>-</v>
      </c>
    </row>
    <row r="480" spans="1:26" ht="12" customHeight="1" x14ac:dyDescent="0.4">
      <c r="A480" s="9" t="s">
        <v>2586</v>
      </c>
      <c r="B480" s="9" t="s">
        <v>2585</v>
      </c>
      <c r="C480" s="9" t="s">
        <v>2585</v>
      </c>
      <c r="D480" s="9" t="s">
        <v>32</v>
      </c>
      <c r="E480" s="10" t="s">
        <v>2587</v>
      </c>
      <c r="F480" s="10" t="s">
        <v>2588</v>
      </c>
      <c r="G480" s="10" t="s">
        <v>2594</v>
      </c>
      <c r="H480" s="10" t="s">
        <v>2589</v>
      </c>
      <c r="I480" s="10" t="s">
        <v>2590</v>
      </c>
      <c r="J480" s="10" t="s">
        <v>2591</v>
      </c>
      <c r="K480" s="10" t="s">
        <v>2592</v>
      </c>
      <c r="L480" s="10" t="s">
        <v>1847</v>
      </c>
      <c r="M480" s="20">
        <v>42555</v>
      </c>
      <c r="N480" s="20" t="s">
        <v>2595</v>
      </c>
      <c r="O480" s="42" t="s">
        <v>2593</v>
      </c>
      <c r="P480" s="10" t="s">
        <v>19</v>
      </c>
      <c r="Q480" s="10" t="s">
        <v>53</v>
      </c>
      <c r="R480" s="10"/>
      <c r="S480" s="37">
        <v>4</v>
      </c>
      <c r="T480" s="37">
        <v>4</v>
      </c>
      <c r="U480" s="37">
        <v>4</v>
      </c>
      <c r="V480" s="37">
        <v>5</v>
      </c>
      <c r="W480" s="37">
        <v>5</v>
      </c>
      <c r="X480" s="22">
        <f t="shared" si="7"/>
        <v>44</v>
      </c>
      <c r="Y480" s="35">
        <f>IF(S480="","",(X480-統計!$B$106)*10/SQRT(統計!$B$107)+50)</f>
        <v>44.116139991025861</v>
      </c>
      <c r="Z480" s="35" t="str">
        <f>IF(X480="","",IF(((COUNTIF(視聴済作品!$X$2:$X$716,"&gt;="&amp;X480)+COUNTIF(視聴中作品!$X$29:$X$35,"&gt;="&amp;X480))/統計!$B$3)&lt;=0.05,"〇","-"))</f>
        <v>-</v>
      </c>
    </row>
    <row r="481" spans="1:26" ht="12" customHeight="1" x14ac:dyDescent="0.4">
      <c r="A481" s="9" t="s">
        <v>813</v>
      </c>
      <c r="B481" s="9" t="s">
        <v>123</v>
      </c>
      <c r="C481" s="9" t="s">
        <v>123</v>
      </c>
      <c r="D481" s="9" t="s">
        <v>40</v>
      </c>
      <c r="E481" s="10"/>
      <c r="F481" s="10"/>
      <c r="G481" s="10"/>
      <c r="H481" s="10"/>
      <c r="I481" s="10"/>
      <c r="J481" s="10"/>
      <c r="K481" s="10"/>
      <c r="L481" s="10"/>
      <c r="M481" s="20"/>
      <c r="N481" s="20"/>
      <c r="O481" s="28"/>
      <c r="P481" s="10"/>
      <c r="Q481" s="10" t="s">
        <v>95</v>
      </c>
      <c r="R481" s="10"/>
      <c r="S481" s="37">
        <v>4</v>
      </c>
      <c r="T481" s="37">
        <v>6</v>
      </c>
      <c r="U481" s="37">
        <v>4</v>
      </c>
      <c r="V481" s="37">
        <v>3</v>
      </c>
      <c r="W481" s="37">
        <v>5</v>
      </c>
      <c r="X481" s="22">
        <f t="shared" si="7"/>
        <v>44</v>
      </c>
      <c r="Y481" s="35">
        <f>IF(S481="","",(X481-統計!$B$106)*10/SQRT(統計!$B$107)+50)</f>
        <v>44.116139991025861</v>
      </c>
      <c r="Z481" s="35" t="str">
        <f>IF(X481="","",IF(((COUNTIF(視聴済作品!$X$2:$X$716,"&gt;="&amp;X481)+COUNTIF(視聴中作品!$X$29:$X$35,"&gt;="&amp;X481))/統計!$B$3)&lt;=0.05,"〇","-"))</f>
        <v>-</v>
      </c>
    </row>
    <row r="482" spans="1:26" ht="12" customHeight="1" x14ac:dyDescent="0.4">
      <c r="A482" s="9" t="s">
        <v>829</v>
      </c>
      <c r="B482" s="9" t="s">
        <v>137</v>
      </c>
      <c r="C482" s="9" t="s">
        <v>137</v>
      </c>
      <c r="D482" s="9" t="s">
        <v>88</v>
      </c>
      <c r="E482" s="10"/>
      <c r="F482" s="10"/>
      <c r="G482" s="10"/>
      <c r="H482" s="10"/>
      <c r="I482" s="10"/>
      <c r="J482" s="10"/>
      <c r="K482" s="10"/>
      <c r="L482" s="10"/>
      <c r="M482" s="20"/>
      <c r="N482" s="20"/>
      <c r="O482" s="28"/>
      <c r="P482" s="10"/>
      <c r="Q482" s="10" t="s">
        <v>95</v>
      </c>
      <c r="R482" s="10"/>
      <c r="S482" s="37">
        <v>3</v>
      </c>
      <c r="T482" s="37">
        <v>3</v>
      </c>
      <c r="U482" s="37">
        <v>3</v>
      </c>
      <c r="V482" s="37">
        <v>6</v>
      </c>
      <c r="W482" s="37">
        <v>7</v>
      </c>
      <c r="X482" s="22">
        <f t="shared" si="7"/>
        <v>44</v>
      </c>
      <c r="Y482" s="35">
        <f>IF(S482="","",(X482-統計!$B$106)*10/SQRT(統計!$B$107)+50)</f>
        <v>44.116139991025861</v>
      </c>
      <c r="Z482" s="35" t="str">
        <f>IF(X482="","",IF(((COUNTIF(視聴済作品!$X$2:$X$716,"&gt;="&amp;X482)+COUNTIF(視聴中作品!$X$29:$X$35,"&gt;="&amp;X482))/統計!$B$3)&lt;=0.05,"〇","-"))</f>
        <v>-</v>
      </c>
    </row>
    <row r="483" spans="1:26" ht="12" customHeight="1" x14ac:dyDescent="0.4">
      <c r="A483" s="9" t="s">
        <v>832</v>
      </c>
      <c r="B483" s="9" t="s">
        <v>138</v>
      </c>
      <c r="C483" s="9" t="s">
        <v>138</v>
      </c>
      <c r="D483" s="9" t="s">
        <v>2246</v>
      </c>
      <c r="E483" s="10"/>
      <c r="F483" s="10"/>
      <c r="G483" s="10"/>
      <c r="H483" s="10"/>
      <c r="I483" s="10"/>
      <c r="J483" s="10"/>
      <c r="K483" s="10"/>
      <c r="L483" s="10"/>
      <c r="M483" s="20"/>
      <c r="N483" s="20"/>
      <c r="O483" s="28"/>
      <c r="P483" s="10"/>
      <c r="Q483" s="10" t="s">
        <v>176</v>
      </c>
      <c r="R483" s="10"/>
      <c r="S483" s="37">
        <v>3</v>
      </c>
      <c r="T483" s="37">
        <v>3</v>
      </c>
      <c r="U483" s="37">
        <v>2</v>
      </c>
      <c r="V483" s="37">
        <v>9</v>
      </c>
      <c r="W483" s="37">
        <v>5</v>
      </c>
      <c r="X483" s="22">
        <f t="shared" si="7"/>
        <v>44</v>
      </c>
      <c r="Y483" s="35">
        <f>IF(S483="","",(X483-統計!$B$106)*10/SQRT(統計!$B$107)+50)</f>
        <v>44.116139991025861</v>
      </c>
      <c r="Z483" s="35" t="str">
        <f>IF(X483="","",IF(((COUNTIF(視聴済作品!$X$2:$X$716,"&gt;="&amp;X483)+COUNTIF(視聴中作品!$X$29:$X$35,"&gt;="&amp;X483))/統計!$B$3)&lt;=0.05,"〇","-"))</f>
        <v>-</v>
      </c>
    </row>
    <row r="484" spans="1:26" ht="12" customHeight="1" x14ac:dyDescent="0.4">
      <c r="A484" s="9" t="s">
        <v>844</v>
      </c>
      <c r="B484" s="9" t="s">
        <v>188</v>
      </c>
      <c r="C484" s="9" t="s">
        <v>188</v>
      </c>
      <c r="D484" s="9" t="s">
        <v>2232</v>
      </c>
      <c r="E484" s="10"/>
      <c r="F484" s="10"/>
      <c r="G484" s="10"/>
      <c r="H484" s="10"/>
      <c r="I484" s="10"/>
      <c r="J484" s="10"/>
      <c r="K484" s="10"/>
      <c r="L484" s="10"/>
      <c r="M484" s="20"/>
      <c r="N484" s="20"/>
      <c r="O484" s="42"/>
      <c r="P484" s="10"/>
      <c r="Q484" s="10" t="s">
        <v>189</v>
      </c>
      <c r="R484" s="10"/>
      <c r="S484" s="37">
        <v>3</v>
      </c>
      <c r="T484" s="37">
        <v>4</v>
      </c>
      <c r="U484" s="37">
        <v>2</v>
      </c>
      <c r="V484" s="37">
        <v>7</v>
      </c>
      <c r="W484" s="37">
        <v>6</v>
      </c>
      <c r="X484" s="22">
        <f t="shared" si="7"/>
        <v>44</v>
      </c>
      <c r="Y484" s="35">
        <f>IF(S484="","",(X484-統計!$B$106)*10/SQRT(統計!$B$107)+50)</f>
        <v>44.116139991025861</v>
      </c>
      <c r="Z484" s="35" t="str">
        <f>IF(X484="","",IF(((COUNTIF(視聴済作品!$X$2:$X$716,"&gt;="&amp;X484)+COUNTIF(視聴中作品!$X$29:$X$35,"&gt;="&amp;X484))/統計!$B$3)&lt;=0.05,"〇","-"))</f>
        <v>-</v>
      </c>
    </row>
    <row r="485" spans="1:26" ht="12" customHeight="1" x14ac:dyDescent="0.4">
      <c r="A485" s="9" t="s">
        <v>870</v>
      </c>
      <c r="B485" s="9" t="s">
        <v>164</v>
      </c>
      <c r="C485" s="9" t="s">
        <v>164</v>
      </c>
      <c r="D485" s="9" t="s">
        <v>2220</v>
      </c>
      <c r="E485" s="10"/>
      <c r="F485" s="10"/>
      <c r="G485" s="10"/>
      <c r="H485" s="10"/>
      <c r="I485" s="10"/>
      <c r="J485" s="10"/>
      <c r="K485" s="10" t="s">
        <v>2501</v>
      </c>
      <c r="L485" s="10"/>
      <c r="M485" s="20"/>
      <c r="N485" s="20"/>
      <c r="O485" s="28"/>
      <c r="P485" s="10"/>
      <c r="Q485" s="10" t="s">
        <v>176</v>
      </c>
      <c r="R485" s="10"/>
      <c r="S485" s="37">
        <v>3</v>
      </c>
      <c r="T485" s="37">
        <v>4</v>
      </c>
      <c r="U485" s="37">
        <v>4</v>
      </c>
      <c r="V485" s="37">
        <v>7</v>
      </c>
      <c r="W485" s="37">
        <v>4</v>
      </c>
      <c r="X485" s="22">
        <f t="shared" si="7"/>
        <v>44</v>
      </c>
      <c r="Y485" s="35">
        <f>IF(S485="","",(X485-統計!$B$106)*10/SQRT(統計!$B$107)+50)</f>
        <v>44.116139991025861</v>
      </c>
      <c r="Z485" s="35" t="str">
        <f>IF(X485="","",IF(((COUNTIF(視聴済作品!$X$2:$X$716,"&gt;="&amp;X485)+COUNTIF(視聴中作品!$X$29:$X$35,"&gt;="&amp;X485))/統計!$B$3)&lt;=0.05,"〇","-"))</f>
        <v>-</v>
      </c>
    </row>
    <row r="486" spans="1:26" ht="12" customHeight="1" x14ac:dyDescent="0.4">
      <c r="A486" s="9" t="s">
        <v>1455</v>
      </c>
      <c r="B486" s="9" t="s">
        <v>1456</v>
      </c>
      <c r="C486" s="9" t="s">
        <v>1592</v>
      </c>
      <c r="D486" s="9" t="s">
        <v>1389</v>
      </c>
      <c r="E486" s="10" t="s">
        <v>1457</v>
      </c>
      <c r="F486" s="10" t="s">
        <v>1590</v>
      </c>
      <c r="G486" s="10"/>
      <c r="H486" s="10" t="s">
        <v>1457</v>
      </c>
      <c r="I486" s="10" t="s">
        <v>1459</v>
      </c>
      <c r="J486" s="10" t="s">
        <v>1460</v>
      </c>
      <c r="K486" s="10" t="s">
        <v>1591</v>
      </c>
      <c r="L486" s="10" t="s">
        <v>1850</v>
      </c>
      <c r="M486" s="19">
        <v>43764</v>
      </c>
      <c r="N486" s="20" t="s">
        <v>1461</v>
      </c>
      <c r="O486" s="28" t="s">
        <v>1502</v>
      </c>
      <c r="P486" s="10" t="s">
        <v>1850</v>
      </c>
      <c r="Q486" s="10" t="s">
        <v>1665</v>
      </c>
      <c r="R486" s="10"/>
      <c r="S486" s="37">
        <v>4</v>
      </c>
      <c r="T486" s="37">
        <v>4</v>
      </c>
      <c r="U486" s="37">
        <v>3</v>
      </c>
      <c r="V486" s="37">
        <v>6</v>
      </c>
      <c r="W486" s="37">
        <v>5</v>
      </c>
      <c r="X486" s="22">
        <f t="shared" si="7"/>
        <v>44</v>
      </c>
      <c r="Y486" s="35">
        <f>IF(S486="","",(X486-統計!$B$106)*10/SQRT(統計!$B$107)+50)</f>
        <v>44.116139991025861</v>
      </c>
      <c r="Z486" s="35" t="str">
        <f>IF(X486="","",IF(((COUNTIF(視聴済作品!$X$2:$X$716,"&gt;="&amp;X486)+COUNTIF(視聴中作品!$X$29:$X$35,"&gt;="&amp;X486))/統計!$B$3)&lt;=0.05,"〇","-"))</f>
        <v>-</v>
      </c>
    </row>
    <row r="487" spans="1:26" ht="12" customHeight="1" x14ac:dyDescent="0.4">
      <c r="A487" s="9" t="s">
        <v>2562</v>
      </c>
      <c r="B487" s="9" t="s">
        <v>2561</v>
      </c>
      <c r="C487" s="9" t="s">
        <v>2561</v>
      </c>
      <c r="D487" s="9" t="s">
        <v>48</v>
      </c>
      <c r="E487" s="10" t="s">
        <v>2563</v>
      </c>
      <c r="F487" s="10" t="s">
        <v>2564</v>
      </c>
      <c r="G487" s="10" t="s">
        <v>2564</v>
      </c>
      <c r="H487" s="10" t="s">
        <v>19</v>
      </c>
      <c r="I487" s="10" t="s">
        <v>725</v>
      </c>
      <c r="J487" s="10" t="s">
        <v>2565</v>
      </c>
      <c r="K487" s="10" t="s">
        <v>2566</v>
      </c>
      <c r="L487" s="10" t="s">
        <v>2567</v>
      </c>
      <c r="M487" s="19">
        <v>41649</v>
      </c>
      <c r="N487" s="20" t="s">
        <v>2568</v>
      </c>
      <c r="O487" s="42" t="s">
        <v>2575</v>
      </c>
      <c r="P487" s="10" t="s">
        <v>19</v>
      </c>
      <c r="Q487" s="10" t="s">
        <v>3</v>
      </c>
      <c r="R487" s="10"/>
      <c r="S487" s="37">
        <v>4</v>
      </c>
      <c r="T487" s="37">
        <v>4</v>
      </c>
      <c r="U487" s="37">
        <v>4</v>
      </c>
      <c r="V487" s="37">
        <v>5</v>
      </c>
      <c r="W487" s="37">
        <v>5</v>
      </c>
      <c r="X487" s="22">
        <f t="shared" si="7"/>
        <v>44</v>
      </c>
      <c r="Y487" s="35">
        <f>IF(S487="","",(X487-統計!$B$106)*10/SQRT(統計!$B$107)+50)</f>
        <v>44.116139991025861</v>
      </c>
      <c r="Z487" s="35" t="str">
        <f>IF(X487="","",IF(((COUNTIF(視聴済作品!$X$2:$X$716,"&gt;="&amp;X487)+COUNTIF(視聴中作品!$X$29:$X$35,"&gt;="&amp;X487))/統計!$B$3)&lt;=0.05,"〇","-"))</f>
        <v>-</v>
      </c>
    </row>
    <row r="488" spans="1:26" ht="12" customHeight="1" x14ac:dyDescent="0.4">
      <c r="A488" s="9" t="s">
        <v>887</v>
      </c>
      <c r="B488" s="9" t="s">
        <v>280</v>
      </c>
      <c r="C488" s="9" t="s">
        <v>280</v>
      </c>
      <c r="D488" s="9" t="s">
        <v>2</v>
      </c>
      <c r="E488" s="10"/>
      <c r="F488" s="10"/>
      <c r="G488" s="10"/>
      <c r="H488" s="10"/>
      <c r="I488" s="10"/>
      <c r="J488" s="10"/>
      <c r="K488" s="10"/>
      <c r="L488" s="10"/>
      <c r="M488" s="20"/>
      <c r="N488" s="20"/>
      <c r="O488" s="28"/>
      <c r="P488" s="10"/>
      <c r="Q488" s="10" t="s">
        <v>6</v>
      </c>
      <c r="R488" s="10" t="s">
        <v>3263</v>
      </c>
      <c r="S488" s="37">
        <v>4</v>
      </c>
      <c r="T488" s="37">
        <v>5</v>
      </c>
      <c r="U488" s="37">
        <v>3</v>
      </c>
      <c r="V488" s="37">
        <v>5</v>
      </c>
      <c r="W488" s="37">
        <v>5</v>
      </c>
      <c r="X488" s="22">
        <f t="shared" si="7"/>
        <v>44</v>
      </c>
      <c r="Y488" s="35">
        <f>IF(S488="","",(X488-統計!$B$106)*10/SQRT(統計!$B$107)+50)</f>
        <v>44.116139991025861</v>
      </c>
      <c r="Z488" s="35" t="str">
        <f>IF(X488="","",IF(((COUNTIF(視聴済作品!$X$2:$X$716,"&gt;="&amp;X488)+COUNTIF(視聴中作品!$X$29:$X$35,"&gt;="&amp;X488))/統計!$B$3)&lt;=0.05,"〇","-"))</f>
        <v>-</v>
      </c>
    </row>
    <row r="489" spans="1:26" ht="12" customHeight="1" x14ac:dyDescent="0.4">
      <c r="A489" s="9" t="s">
        <v>906</v>
      </c>
      <c r="B489" s="9" t="s">
        <v>300</v>
      </c>
      <c r="C489" s="9" t="s">
        <v>300</v>
      </c>
      <c r="D489" s="9" t="s">
        <v>108</v>
      </c>
      <c r="E489" s="10"/>
      <c r="F489" s="10"/>
      <c r="G489" s="10"/>
      <c r="H489" s="10"/>
      <c r="I489" s="10"/>
      <c r="J489" s="10"/>
      <c r="K489" s="10"/>
      <c r="L489" s="10"/>
      <c r="M489" s="20"/>
      <c r="N489" s="20"/>
      <c r="O489" s="28"/>
      <c r="P489" s="10"/>
      <c r="Q489" s="10" t="s">
        <v>6</v>
      </c>
      <c r="R489" s="10"/>
      <c r="S489" s="37">
        <v>3</v>
      </c>
      <c r="T489" s="37">
        <v>5</v>
      </c>
      <c r="U489" s="37">
        <v>3</v>
      </c>
      <c r="V489" s="37">
        <v>7</v>
      </c>
      <c r="W489" s="37">
        <v>4</v>
      </c>
      <c r="X489" s="22">
        <f t="shared" si="7"/>
        <v>44</v>
      </c>
      <c r="Y489" s="35">
        <f>IF(S489="","",(X489-統計!$B$106)*10/SQRT(統計!$B$107)+50)</f>
        <v>44.116139991025861</v>
      </c>
      <c r="Z489" s="35" t="str">
        <f>IF(X489="","",IF(((COUNTIF(視聴済作品!$X$2:$X$716,"&gt;="&amp;X489)+COUNTIF(視聴中作品!$X$29:$X$35,"&gt;="&amp;X489))/統計!$B$3)&lt;=0.05,"〇","-"))</f>
        <v>-</v>
      </c>
    </row>
    <row r="490" spans="1:26" ht="12" customHeight="1" x14ac:dyDescent="0.4">
      <c r="A490" s="9" t="s">
        <v>906</v>
      </c>
      <c r="B490" s="9" t="s">
        <v>300</v>
      </c>
      <c r="C490" s="9" t="s">
        <v>2614</v>
      </c>
      <c r="D490" s="9" t="s">
        <v>88</v>
      </c>
      <c r="E490" s="10" t="s">
        <v>2615</v>
      </c>
      <c r="F490" s="10" t="s">
        <v>2616</v>
      </c>
      <c r="G490" s="10" t="s">
        <v>19</v>
      </c>
      <c r="H490" s="10" t="s">
        <v>2182</v>
      </c>
      <c r="I490" s="10" t="s">
        <v>2617</v>
      </c>
      <c r="J490" s="10" t="s">
        <v>2618</v>
      </c>
      <c r="K490" s="10" t="s">
        <v>2437</v>
      </c>
      <c r="L490" s="10" t="s">
        <v>19</v>
      </c>
      <c r="M490" s="20">
        <v>44554</v>
      </c>
      <c r="N490" s="20" t="s">
        <v>2620</v>
      </c>
      <c r="O490" s="42" t="s">
        <v>2619</v>
      </c>
      <c r="P490" s="10" t="s">
        <v>19</v>
      </c>
      <c r="Q490" s="10" t="s">
        <v>3</v>
      </c>
      <c r="R490" s="10"/>
      <c r="S490" s="37">
        <v>3</v>
      </c>
      <c r="T490" s="37">
        <v>4</v>
      </c>
      <c r="U490" s="37">
        <v>3</v>
      </c>
      <c r="V490" s="37">
        <v>8</v>
      </c>
      <c r="W490" s="37">
        <v>4</v>
      </c>
      <c r="X490" s="22">
        <f t="shared" si="7"/>
        <v>44</v>
      </c>
      <c r="Y490" s="35">
        <f>IF(S490="","",(X490-統計!$B$106)*10/SQRT(統計!$B$107)+50)</f>
        <v>44.116139991025861</v>
      </c>
      <c r="Z490" s="35" t="str">
        <f>IF(X490="","",IF(((COUNTIF(視聴済作品!$X$2:$X$716,"&gt;="&amp;X490)+COUNTIF(視聴中作品!$X$29:$X$35,"&gt;="&amp;X490))/統計!$B$3)&lt;=0.05,"〇","-"))</f>
        <v>-</v>
      </c>
    </row>
    <row r="491" spans="1:26" ht="12" customHeight="1" x14ac:dyDescent="0.4">
      <c r="A491" s="9" t="s">
        <v>922</v>
      </c>
      <c r="B491" s="9" t="s">
        <v>322</v>
      </c>
      <c r="C491" s="9" t="s">
        <v>2102</v>
      </c>
      <c r="D491" s="9" t="s">
        <v>359</v>
      </c>
      <c r="E491" s="10" t="s">
        <v>2104</v>
      </c>
      <c r="F491" s="10" t="s">
        <v>2105</v>
      </c>
      <c r="G491" s="10" t="s">
        <v>2106</v>
      </c>
      <c r="H491" s="10" t="s">
        <v>2107</v>
      </c>
      <c r="I491" s="10" t="s">
        <v>2108</v>
      </c>
      <c r="J491" s="10" t="s">
        <v>2109</v>
      </c>
      <c r="K491" s="10" t="s">
        <v>2110</v>
      </c>
      <c r="L491" s="10" t="s">
        <v>2113</v>
      </c>
      <c r="M491" s="19">
        <v>42098</v>
      </c>
      <c r="N491" s="20" t="s">
        <v>2112</v>
      </c>
      <c r="O491" s="42" t="s">
        <v>2111</v>
      </c>
      <c r="P491" s="10" t="s">
        <v>19</v>
      </c>
      <c r="Q491" s="10" t="s">
        <v>8</v>
      </c>
      <c r="R491" s="10"/>
      <c r="S491" s="37">
        <v>4</v>
      </c>
      <c r="T491" s="37">
        <v>4</v>
      </c>
      <c r="U491" s="37">
        <v>4</v>
      </c>
      <c r="V491" s="37">
        <v>5</v>
      </c>
      <c r="W491" s="37">
        <v>5</v>
      </c>
      <c r="X491" s="22">
        <f t="shared" si="7"/>
        <v>44</v>
      </c>
      <c r="Y491" s="35">
        <f>IF(S491="","",(X491-統計!$B$106)*10/SQRT(統計!$B$107)+50)</f>
        <v>44.116139991025861</v>
      </c>
      <c r="Z491" s="35" t="str">
        <f>IF(X491="","",IF(((COUNTIF(視聴済作品!$X$2:$X$716,"&gt;="&amp;X491)+COUNTIF(視聴中作品!$X$29:$X$35,"&gt;="&amp;X491))/統計!$B$3)&lt;=0.05,"〇","-"))</f>
        <v>-</v>
      </c>
    </row>
    <row r="492" spans="1:26" ht="12" customHeight="1" x14ac:dyDescent="0.4">
      <c r="A492" s="9" t="s">
        <v>937</v>
      </c>
      <c r="B492" s="9" t="s">
        <v>340</v>
      </c>
      <c r="C492" s="9" t="s">
        <v>386</v>
      </c>
      <c r="D492" s="9" t="s">
        <v>2</v>
      </c>
      <c r="E492" s="10" t="s">
        <v>1251</v>
      </c>
      <c r="F492" s="10" t="s">
        <v>1252</v>
      </c>
      <c r="G492" s="10" t="s">
        <v>1253</v>
      </c>
      <c r="H492" s="10" t="s">
        <v>1253</v>
      </c>
      <c r="I492" s="10" t="s">
        <v>1254</v>
      </c>
      <c r="J492" s="10" t="s">
        <v>1255</v>
      </c>
      <c r="K492" s="10" t="s">
        <v>1256</v>
      </c>
      <c r="L492" s="10" t="s">
        <v>1850</v>
      </c>
      <c r="M492" s="20">
        <v>43198</v>
      </c>
      <c r="N492" s="20" t="s">
        <v>1257</v>
      </c>
      <c r="O492" s="28" t="s">
        <v>1265</v>
      </c>
      <c r="P492" s="10" t="s">
        <v>1850</v>
      </c>
      <c r="Q492" s="10" t="s">
        <v>6</v>
      </c>
      <c r="R492" s="10"/>
      <c r="S492" s="37">
        <v>5</v>
      </c>
      <c r="T492" s="37">
        <v>5</v>
      </c>
      <c r="U492" s="37">
        <v>3</v>
      </c>
      <c r="V492" s="37">
        <v>6</v>
      </c>
      <c r="W492" s="37">
        <v>3</v>
      </c>
      <c r="X492" s="22">
        <f t="shared" si="7"/>
        <v>44</v>
      </c>
      <c r="Y492" s="35">
        <f>IF(S492="","",(X492-統計!$B$106)*10/SQRT(統計!$B$107)+50)</f>
        <v>44.116139991025861</v>
      </c>
      <c r="Z492" s="35" t="str">
        <f>IF(X492="","",IF(((COUNTIF(視聴済作品!$X$2:$X$716,"&gt;="&amp;X492)+COUNTIF(視聴中作品!$X$29:$X$35,"&gt;="&amp;X492))/統計!$B$3)&lt;=0.05,"〇","-"))</f>
        <v>-</v>
      </c>
    </row>
    <row r="493" spans="1:26" ht="12" customHeight="1" x14ac:dyDescent="0.4">
      <c r="A493" s="9" t="s">
        <v>943</v>
      </c>
      <c r="B493" s="9" t="s">
        <v>403</v>
      </c>
      <c r="C493" s="9" t="s">
        <v>403</v>
      </c>
      <c r="D493" s="9" t="s">
        <v>1</v>
      </c>
      <c r="E493" s="10"/>
      <c r="F493" s="10"/>
      <c r="G493" s="10"/>
      <c r="H493" s="10"/>
      <c r="I493" s="10"/>
      <c r="J493" s="10"/>
      <c r="K493" s="10"/>
      <c r="L493" s="10"/>
      <c r="M493" s="20"/>
      <c r="N493" s="20"/>
      <c r="O493" s="28"/>
      <c r="P493" s="10"/>
      <c r="Q493" s="10" t="s">
        <v>94</v>
      </c>
      <c r="R493" s="10"/>
      <c r="S493" s="37">
        <v>4</v>
      </c>
      <c r="T493" s="37">
        <v>4</v>
      </c>
      <c r="U493" s="37">
        <v>4</v>
      </c>
      <c r="V493" s="37">
        <v>5</v>
      </c>
      <c r="W493" s="37">
        <v>5</v>
      </c>
      <c r="X493" s="22">
        <f t="shared" si="7"/>
        <v>44</v>
      </c>
      <c r="Y493" s="35">
        <f>IF(S493="","",(X493-統計!$B$106)*10/SQRT(統計!$B$107)+50)</f>
        <v>44.116139991025861</v>
      </c>
      <c r="Z493" s="35" t="str">
        <f>IF(X493="","",IF(((COUNTIF(視聴済作品!$X$2:$X$716,"&gt;="&amp;X493)+COUNTIF(視聴中作品!$X$29:$X$35,"&gt;="&amp;X493))/統計!$B$3)&lt;=0.05,"〇","-"))</f>
        <v>-</v>
      </c>
    </row>
    <row r="494" spans="1:26" ht="12" customHeight="1" x14ac:dyDescent="0.4">
      <c r="A494" s="9" t="s">
        <v>947</v>
      </c>
      <c r="B494" s="9" t="s">
        <v>389</v>
      </c>
      <c r="C494" s="9" t="s">
        <v>389</v>
      </c>
      <c r="D494" s="9" t="s">
        <v>1</v>
      </c>
      <c r="E494" s="10"/>
      <c r="F494" s="10"/>
      <c r="G494" s="10"/>
      <c r="H494" s="10"/>
      <c r="I494" s="10"/>
      <c r="J494" s="10"/>
      <c r="K494" s="10"/>
      <c r="L494" s="10"/>
      <c r="M494" s="20"/>
      <c r="N494" s="20"/>
      <c r="O494" s="28"/>
      <c r="P494" s="10"/>
      <c r="Q494" s="10" t="s">
        <v>95</v>
      </c>
      <c r="R494" s="10"/>
      <c r="S494" s="37">
        <v>3</v>
      </c>
      <c r="T494" s="37">
        <v>5</v>
      </c>
      <c r="U494" s="37">
        <v>4</v>
      </c>
      <c r="V494" s="37">
        <v>5</v>
      </c>
      <c r="W494" s="37">
        <v>5</v>
      </c>
      <c r="X494" s="22">
        <f t="shared" si="7"/>
        <v>44</v>
      </c>
      <c r="Y494" s="35">
        <f>IF(S494="","",(X494-統計!$B$106)*10/SQRT(統計!$B$107)+50)</f>
        <v>44.116139991025861</v>
      </c>
      <c r="Z494" s="35" t="str">
        <f>IF(X494="","",IF(((COUNTIF(視聴済作品!$X$2:$X$716,"&gt;="&amp;X494)+COUNTIF(視聴中作品!$X$29:$X$35,"&gt;="&amp;X494))/統計!$B$3)&lt;=0.05,"〇","-"))</f>
        <v>-</v>
      </c>
    </row>
    <row r="495" spans="1:26" ht="12" customHeight="1" x14ac:dyDescent="0.4">
      <c r="A495" s="9" t="s">
        <v>953</v>
      </c>
      <c r="B495" s="9" t="s">
        <v>410</v>
      </c>
      <c r="C495" s="9" t="s">
        <v>410</v>
      </c>
      <c r="D495" s="9" t="s">
        <v>113</v>
      </c>
      <c r="E495" s="10"/>
      <c r="F495" s="10"/>
      <c r="G495" s="10"/>
      <c r="H495" s="10"/>
      <c r="I495" s="10"/>
      <c r="J495" s="10"/>
      <c r="K495" s="10"/>
      <c r="L495" s="10"/>
      <c r="M495" s="20"/>
      <c r="N495" s="20"/>
      <c r="O495" s="28"/>
      <c r="P495" s="10"/>
      <c r="Q495" s="10" t="s">
        <v>189</v>
      </c>
      <c r="R495" s="10"/>
      <c r="S495" s="37">
        <v>4</v>
      </c>
      <c r="T495" s="37">
        <v>4</v>
      </c>
      <c r="U495" s="37">
        <v>4</v>
      </c>
      <c r="V495" s="37">
        <v>6</v>
      </c>
      <c r="W495" s="37">
        <v>4</v>
      </c>
      <c r="X495" s="22">
        <f t="shared" si="7"/>
        <v>44</v>
      </c>
      <c r="Y495" s="35">
        <f>IF(S495="","",(X495-統計!$B$106)*10/SQRT(統計!$B$107)+50)</f>
        <v>44.116139991025861</v>
      </c>
      <c r="Z495" s="35" t="str">
        <f>IF(X495="","",IF(((COUNTIF(視聴済作品!$X$2:$X$716,"&gt;="&amp;X495)+COUNTIF(視聴中作品!$X$29:$X$35,"&gt;="&amp;X495))/統計!$B$3)&lt;=0.05,"〇","-"))</f>
        <v>-</v>
      </c>
    </row>
    <row r="496" spans="1:26" ht="12" customHeight="1" x14ac:dyDescent="0.4">
      <c r="A496" s="9" t="s">
        <v>963</v>
      </c>
      <c r="B496" s="9" t="s">
        <v>419</v>
      </c>
      <c r="C496" s="9" t="s">
        <v>419</v>
      </c>
      <c r="D496" s="9" t="s">
        <v>1</v>
      </c>
      <c r="E496" s="10"/>
      <c r="F496" s="10"/>
      <c r="G496" s="10"/>
      <c r="H496" s="10"/>
      <c r="I496" s="10"/>
      <c r="J496" s="10"/>
      <c r="K496" s="10"/>
      <c r="L496" s="10"/>
      <c r="M496" s="20"/>
      <c r="N496" s="20"/>
      <c r="O496" s="28"/>
      <c r="P496" s="10"/>
      <c r="Q496" s="10" t="s">
        <v>95</v>
      </c>
      <c r="R496" s="10"/>
      <c r="S496" s="37">
        <v>4</v>
      </c>
      <c r="T496" s="37">
        <v>4</v>
      </c>
      <c r="U496" s="37">
        <v>5</v>
      </c>
      <c r="V496" s="37">
        <v>5</v>
      </c>
      <c r="W496" s="37">
        <v>4</v>
      </c>
      <c r="X496" s="22">
        <f t="shared" si="7"/>
        <v>44</v>
      </c>
      <c r="Y496" s="35">
        <f>IF(S496="","",(X496-統計!$B$106)*10/SQRT(統計!$B$107)+50)</f>
        <v>44.116139991025861</v>
      </c>
      <c r="Z496" s="35" t="str">
        <f>IF(X496="","",IF(((COUNTIF(視聴済作品!$X$2:$X$716,"&gt;="&amp;X496)+COUNTIF(視聴中作品!$X$29:$X$35,"&gt;="&amp;X496))/統計!$B$3)&lt;=0.05,"〇","-"))</f>
        <v>-</v>
      </c>
    </row>
    <row r="497" spans="1:26" ht="12" customHeight="1" x14ac:dyDescent="0.4">
      <c r="A497" s="9" t="s">
        <v>965</v>
      </c>
      <c r="B497" s="9" t="s">
        <v>421</v>
      </c>
      <c r="C497" s="9" t="s">
        <v>421</v>
      </c>
      <c r="D497" s="9" t="s">
        <v>40</v>
      </c>
      <c r="E497" s="10"/>
      <c r="F497" s="10"/>
      <c r="G497" s="10"/>
      <c r="H497" s="10"/>
      <c r="I497" s="10"/>
      <c r="J497" s="10"/>
      <c r="K497" s="10"/>
      <c r="L497" s="10"/>
      <c r="M497" s="20"/>
      <c r="N497" s="20"/>
      <c r="O497" s="28"/>
      <c r="P497" s="10"/>
      <c r="Q497" s="10" t="s">
        <v>95</v>
      </c>
      <c r="R497" s="10"/>
      <c r="S497" s="37">
        <v>5</v>
      </c>
      <c r="T497" s="37">
        <v>5</v>
      </c>
      <c r="U497" s="37">
        <v>4</v>
      </c>
      <c r="V497" s="37">
        <v>3</v>
      </c>
      <c r="W497" s="37">
        <v>5</v>
      </c>
      <c r="X497" s="22">
        <f t="shared" si="7"/>
        <v>44</v>
      </c>
      <c r="Y497" s="35">
        <f>IF(S497="","",(X497-統計!$B$106)*10/SQRT(統計!$B$107)+50)</f>
        <v>44.116139991025861</v>
      </c>
      <c r="Z497" s="35" t="str">
        <f>IF(X497="","",IF(((COUNTIF(視聴済作品!$X$2:$X$716,"&gt;="&amp;X497)+COUNTIF(視聴中作品!$X$29:$X$35,"&gt;="&amp;X497))/統計!$B$3)&lt;=0.05,"〇","-"))</f>
        <v>-</v>
      </c>
    </row>
    <row r="498" spans="1:26" ht="12" customHeight="1" x14ac:dyDescent="0.4">
      <c r="A498" s="9" t="s">
        <v>1089</v>
      </c>
      <c r="B498" s="9" t="s">
        <v>431</v>
      </c>
      <c r="C498" s="9" t="s">
        <v>459</v>
      </c>
      <c r="D498" s="9" t="s">
        <v>462</v>
      </c>
      <c r="E498" s="10"/>
      <c r="F498" s="10"/>
      <c r="G498" s="10"/>
      <c r="H498" s="10"/>
      <c r="I498" s="10"/>
      <c r="J498" s="10"/>
      <c r="K498" s="10"/>
      <c r="L498" s="10"/>
      <c r="M498" s="20"/>
      <c r="N498" s="20"/>
      <c r="O498" s="47"/>
      <c r="P498" s="10"/>
      <c r="Q498" s="10" t="s">
        <v>3</v>
      </c>
      <c r="R498" s="10"/>
      <c r="S498" s="37">
        <v>4</v>
      </c>
      <c r="T498" s="37">
        <v>5</v>
      </c>
      <c r="U498" s="37">
        <v>3</v>
      </c>
      <c r="V498" s="37">
        <v>4</v>
      </c>
      <c r="W498" s="37">
        <v>6</v>
      </c>
      <c r="X498" s="22">
        <f t="shared" si="7"/>
        <v>44</v>
      </c>
      <c r="Y498" s="35">
        <f>IF(S498="","",(X498-統計!$B$106)*10/SQRT(統計!$B$107)+50)</f>
        <v>44.116139991025861</v>
      </c>
      <c r="Z498" s="35" t="str">
        <f>IF(X498="","",IF(((COUNTIF(視聴済作品!$X$2:$X$716,"&gt;="&amp;X498)+COUNTIF(視聴中作品!$X$29:$X$35,"&gt;="&amp;X498))/統計!$B$3)&lt;=0.05,"〇","-"))</f>
        <v>-</v>
      </c>
    </row>
    <row r="499" spans="1:26" ht="12" customHeight="1" x14ac:dyDescent="0.4">
      <c r="A499" s="9" t="s">
        <v>2771</v>
      </c>
      <c r="B499" s="9" t="s">
        <v>2770</v>
      </c>
      <c r="C499" s="9" t="s">
        <v>2770</v>
      </c>
      <c r="D499" s="9" t="s">
        <v>88</v>
      </c>
      <c r="E499" s="10" t="s">
        <v>2772</v>
      </c>
      <c r="F499" s="10" t="s">
        <v>2728</v>
      </c>
      <c r="G499" s="10" t="s">
        <v>19</v>
      </c>
      <c r="H499" s="10" t="s">
        <v>2730</v>
      </c>
      <c r="I499" s="10" t="s">
        <v>2776</v>
      </c>
      <c r="J499" s="10" t="s">
        <v>2129</v>
      </c>
      <c r="K499" s="10" t="s">
        <v>2774</v>
      </c>
      <c r="L499" s="10" t="s">
        <v>1845</v>
      </c>
      <c r="M499" s="19">
        <v>43581</v>
      </c>
      <c r="N499" s="20" t="s">
        <v>2773</v>
      </c>
      <c r="O499" s="42" t="s">
        <v>2775</v>
      </c>
      <c r="P499" s="10" t="s">
        <v>19</v>
      </c>
      <c r="Q499" s="10" t="s">
        <v>3</v>
      </c>
      <c r="R499" s="10"/>
      <c r="S499" s="37">
        <v>4</v>
      </c>
      <c r="T499" s="37">
        <v>4</v>
      </c>
      <c r="U499" s="37">
        <v>4</v>
      </c>
      <c r="V499" s="37">
        <v>5</v>
      </c>
      <c r="W499" s="37">
        <v>5</v>
      </c>
      <c r="X499" s="22">
        <f t="shared" si="7"/>
        <v>44</v>
      </c>
      <c r="Y499" s="35">
        <f>IF(S499="","",(X499-統計!$B$106)*10/SQRT(統計!$B$107)+50)</f>
        <v>44.116139991025861</v>
      </c>
      <c r="Z499" s="35" t="str">
        <f>IF(X499="","",IF(((COUNTIF(視聴済作品!$X$2:$X$716,"&gt;="&amp;X499)+COUNTIF(視聴中作品!$X$29:$X$35,"&gt;="&amp;X499))/統計!$B$3)&lt;=0.05,"〇","-"))</f>
        <v>-</v>
      </c>
    </row>
    <row r="500" spans="1:26" ht="12" customHeight="1" x14ac:dyDescent="0.4">
      <c r="A500" s="9" t="s">
        <v>2359</v>
      </c>
      <c r="B500" s="9" t="s">
        <v>2358</v>
      </c>
      <c r="C500" s="9" t="s">
        <v>2358</v>
      </c>
      <c r="D500" s="9" t="s">
        <v>57</v>
      </c>
      <c r="E500" s="10" t="s">
        <v>2360</v>
      </c>
      <c r="F500" s="10" t="s">
        <v>1319</v>
      </c>
      <c r="G500" s="10" t="s">
        <v>1253</v>
      </c>
      <c r="H500" s="10" t="s">
        <v>19</v>
      </c>
      <c r="I500" s="10" t="s">
        <v>2361</v>
      </c>
      <c r="J500" s="10" t="s">
        <v>2362</v>
      </c>
      <c r="K500" s="10" t="s">
        <v>1318</v>
      </c>
      <c r="L500" s="10" t="s">
        <v>1847</v>
      </c>
      <c r="M500" s="19">
        <v>39905</v>
      </c>
      <c r="N500" s="20" t="s">
        <v>2364</v>
      </c>
      <c r="O500" s="42" t="s">
        <v>2363</v>
      </c>
      <c r="P500" s="10" t="s">
        <v>19</v>
      </c>
      <c r="Q500" s="10" t="s">
        <v>3</v>
      </c>
      <c r="R500" s="10"/>
      <c r="S500" s="37">
        <v>3</v>
      </c>
      <c r="T500" s="37">
        <v>3</v>
      </c>
      <c r="U500" s="37">
        <v>3</v>
      </c>
      <c r="V500" s="37">
        <v>5</v>
      </c>
      <c r="W500" s="37">
        <v>8</v>
      </c>
      <c r="X500" s="22">
        <f t="shared" si="7"/>
        <v>44</v>
      </c>
      <c r="Y500" s="35">
        <f>IF(S500="","",(X500-統計!$B$106)*10/SQRT(統計!$B$107)+50)</f>
        <v>44.116139991025861</v>
      </c>
      <c r="Z500" s="35" t="str">
        <f>IF(X500="","",IF(((COUNTIF(視聴済作品!$X$2:$X$716,"&gt;="&amp;X500)+COUNTIF(視聴中作品!$X$29:$X$35,"&gt;="&amp;X500))/統計!$B$3)&lt;=0.05,"〇","-"))</f>
        <v>-</v>
      </c>
    </row>
    <row r="501" spans="1:26" ht="12" customHeight="1" x14ac:dyDescent="0.4">
      <c r="A501" s="9" t="s">
        <v>1962</v>
      </c>
      <c r="B501" s="9" t="s">
        <v>1963</v>
      </c>
      <c r="C501" s="9" t="s">
        <v>1963</v>
      </c>
      <c r="D501" s="9" t="s">
        <v>1952</v>
      </c>
      <c r="E501" s="10" t="s">
        <v>1964</v>
      </c>
      <c r="F501" s="10" t="s">
        <v>1965</v>
      </c>
      <c r="G501" s="10" t="s">
        <v>1966</v>
      </c>
      <c r="H501" s="10" t="s">
        <v>1967</v>
      </c>
      <c r="I501" s="10" t="s">
        <v>1968</v>
      </c>
      <c r="J501" s="10" t="s">
        <v>1969</v>
      </c>
      <c r="K501" s="10" t="s">
        <v>1365</v>
      </c>
      <c r="L501" s="10" t="s">
        <v>1970</v>
      </c>
      <c r="M501" s="20">
        <v>39715</v>
      </c>
      <c r="N501" s="20" t="s">
        <v>1971</v>
      </c>
      <c r="O501" s="28" t="s">
        <v>1972</v>
      </c>
      <c r="P501" s="10" t="s">
        <v>184</v>
      </c>
      <c r="Q501" s="10" t="s">
        <v>94</v>
      </c>
      <c r="R501" s="10"/>
      <c r="S501" s="37">
        <v>4</v>
      </c>
      <c r="T501" s="37">
        <v>4</v>
      </c>
      <c r="U501" s="37">
        <v>4</v>
      </c>
      <c r="V501" s="37">
        <v>6</v>
      </c>
      <c r="W501" s="37">
        <v>4</v>
      </c>
      <c r="X501" s="22">
        <f t="shared" si="7"/>
        <v>44</v>
      </c>
      <c r="Y501" s="35">
        <f>IF(S501="","",(X501-統計!$B$106)*10/SQRT(統計!$B$107)+50)</f>
        <v>44.116139991025861</v>
      </c>
      <c r="Z501" s="35" t="str">
        <f>IF(X501="","",IF(((COUNTIF(視聴済作品!$X$2:$X$716,"&gt;="&amp;X501)+COUNTIF(視聴中作品!$X$29:$X$35,"&gt;="&amp;X501))/統計!$B$3)&lt;=0.05,"〇","-"))</f>
        <v>-</v>
      </c>
    </row>
    <row r="502" spans="1:26" ht="12" customHeight="1" x14ac:dyDescent="0.4">
      <c r="A502" s="9" t="s">
        <v>1162</v>
      </c>
      <c r="B502" s="9" t="s">
        <v>643</v>
      </c>
      <c r="C502" s="9" t="s">
        <v>643</v>
      </c>
      <c r="D502" s="9" t="s">
        <v>2232</v>
      </c>
      <c r="E502" s="10"/>
      <c r="F502" s="10"/>
      <c r="G502" s="10"/>
      <c r="H502" s="10"/>
      <c r="I502" s="10"/>
      <c r="J502" s="10"/>
      <c r="K502" s="10"/>
      <c r="L502" s="10"/>
      <c r="M502" s="20"/>
      <c r="N502" s="20"/>
      <c r="O502" s="28"/>
      <c r="P502" s="10"/>
      <c r="Q502" s="10" t="s">
        <v>95</v>
      </c>
      <c r="R502" s="10"/>
      <c r="S502" s="37">
        <v>4</v>
      </c>
      <c r="T502" s="37">
        <v>4</v>
      </c>
      <c r="U502" s="37">
        <v>4</v>
      </c>
      <c r="V502" s="37">
        <v>5</v>
      </c>
      <c r="W502" s="37">
        <v>5</v>
      </c>
      <c r="X502" s="22">
        <f t="shared" si="7"/>
        <v>44</v>
      </c>
      <c r="Y502" s="35">
        <f>IF(S502="","",(X502-統計!$B$106)*10/SQRT(統計!$B$107)+50)</f>
        <v>44.116139991025861</v>
      </c>
      <c r="Z502" s="35" t="str">
        <f>IF(X502="","",IF(((COUNTIF(視聴済作品!$X$2:$X$716,"&gt;="&amp;X502)+COUNTIF(視聴中作品!$X$29:$X$35,"&gt;="&amp;X502))/統計!$B$3)&lt;=0.05,"〇","-"))</f>
        <v>-</v>
      </c>
    </row>
    <row r="503" spans="1:26" ht="12" customHeight="1" x14ac:dyDescent="0.4">
      <c r="A503" s="9" t="s">
        <v>1594</v>
      </c>
      <c r="B503" s="9" t="s">
        <v>1593</v>
      </c>
      <c r="C503" s="9" t="s">
        <v>1593</v>
      </c>
      <c r="D503" s="9" t="s">
        <v>2260</v>
      </c>
      <c r="E503" s="10" t="s">
        <v>1595</v>
      </c>
      <c r="F503" s="10" t="s">
        <v>1596</v>
      </c>
      <c r="G503" s="10" t="s">
        <v>1597</v>
      </c>
      <c r="H503" s="10" t="s">
        <v>1597</v>
      </c>
      <c r="I503" s="10" t="s">
        <v>1598</v>
      </c>
      <c r="J503" s="10" t="s">
        <v>1599</v>
      </c>
      <c r="K503" s="10" t="s">
        <v>1600</v>
      </c>
      <c r="L503" s="10" t="s">
        <v>1850</v>
      </c>
      <c r="M503" s="19">
        <v>40732</v>
      </c>
      <c r="N503" s="20" t="s">
        <v>1602</v>
      </c>
      <c r="O503" s="42" t="s">
        <v>1601</v>
      </c>
      <c r="P503" s="10" t="s">
        <v>1850</v>
      </c>
      <c r="Q503" s="10" t="s">
        <v>53</v>
      </c>
      <c r="R503" s="10"/>
      <c r="S503" s="37">
        <v>3</v>
      </c>
      <c r="T503" s="37">
        <v>3</v>
      </c>
      <c r="U503" s="37">
        <v>3</v>
      </c>
      <c r="V503" s="37">
        <v>6</v>
      </c>
      <c r="W503" s="37">
        <v>7</v>
      </c>
      <c r="X503" s="22">
        <f t="shared" si="7"/>
        <v>44</v>
      </c>
      <c r="Y503" s="35">
        <f>IF(S503="","",(X503-統計!$B$106)*10/SQRT(統計!$B$107)+50)</f>
        <v>44.116139991025861</v>
      </c>
      <c r="Z503" s="35" t="str">
        <f>IF(X503="","",IF(((COUNTIF(視聴済作品!$X$2:$X$716,"&gt;="&amp;X503)+COUNTIF(視聴中作品!$X$29:$X$35,"&gt;="&amp;X503))/統計!$B$3)&lt;=0.05,"〇","-"))</f>
        <v>-</v>
      </c>
    </row>
    <row r="504" spans="1:26" ht="12" customHeight="1" x14ac:dyDescent="0.4">
      <c r="A504" s="9" t="s">
        <v>1195</v>
      </c>
      <c r="B504" s="9" t="s">
        <v>661</v>
      </c>
      <c r="C504" s="9" t="s">
        <v>699</v>
      </c>
      <c r="D504" s="9" t="s">
        <v>2243</v>
      </c>
      <c r="E504" s="10"/>
      <c r="F504" s="10"/>
      <c r="G504" s="10"/>
      <c r="H504" s="10"/>
      <c r="I504" s="10"/>
      <c r="J504" s="10"/>
      <c r="K504" s="10"/>
      <c r="L504" s="10"/>
      <c r="M504" s="20"/>
      <c r="N504" s="20"/>
      <c r="O504" s="28"/>
      <c r="P504" s="10"/>
      <c r="Q504" s="10" t="s">
        <v>8</v>
      </c>
      <c r="R504" s="10"/>
      <c r="S504" s="37">
        <v>3</v>
      </c>
      <c r="T504" s="37">
        <v>5</v>
      </c>
      <c r="U504" s="37">
        <v>3</v>
      </c>
      <c r="V504" s="37">
        <v>5</v>
      </c>
      <c r="W504" s="37">
        <v>6</v>
      </c>
      <c r="X504" s="22">
        <f t="shared" si="7"/>
        <v>44</v>
      </c>
      <c r="Y504" s="35">
        <f>IF(S504="","",(X504-統計!$B$106)*10/SQRT(統計!$B$107)+50)</f>
        <v>44.116139991025861</v>
      </c>
      <c r="Z504" s="35" t="str">
        <f>IF(X504="","",IF(((COUNTIF(視聴済作品!$X$2:$X$716,"&gt;="&amp;X504)+COUNTIF(視聴中作品!$X$29:$X$35,"&gt;="&amp;X504))/統計!$B$3)&lt;=0.05,"〇","-"))</f>
        <v>-</v>
      </c>
    </row>
    <row r="505" spans="1:26" ht="12" customHeight="1" x14ac:dyDescent="0.4">
      <c r="A505" s="9" t="s">
        <v>1195</v>
      </c>
      <c r="B505" s="9" t="s">
        <v>661</v>
      </c>
      <c r="C505" s="9" t="s">
        <v>661</v>
      </c>
      <c r="D505" s="9" t="s">
        <v>47</v>
      </c>
      <c r="E505" s="10"/>
      <c r="F505" s="10"/>
      <c r="G505" s="10"/>
      <c r="H505" s="10"/>
      <c r="I505" s="10"/>
      <c r="J505" s="10"/>
      <c r="K505" s="10"/>
      <c r="L505" s="10"/>
      <c r="M505" s="20"/>
      <c r="N505" s="20"/>
      <c r="O505" s="28"/>
      <c r="P505" s="10"/>
      <c r="Q505" s="10" t="s">
        <v>6</v>
      </c>
      <c r="R505" s="10"/>
      <c r="S505" s="37">
        <v>3</v>
      </c>
      <c r="T505" s="37">
        <v>5</v>
      </c>
      <c r="U505" s="37">
        <v>3</v>
      </c>
      <c r="V505" s="37">
        <v>5</v>
      </c>
      <c r="W505" s="37">
        <v>6</v>
      </c>
      <c r="X505" s="22">
        <f t="shared" si="7"/>
        <v>44</v>
      </c>
      <c r="Y505" s="35">
        <f>IF(S505="","",(X505-統計!$B$106)*10/SQRT(統計!$B$107)+50)</f>
        <v>44.116139991025861</v>
      </c>
      <c r="Z505" s="35" t="str">
        <f>IF(X505="","",IF(((COUNTIF(視聴済作品!$X$2:$X$716,"&gt;="&amp;X505)+COUNTIF(視聴中作品!$X$29:$X$35,"&gt;="&amp;X505))/統計!$B$3)&lt;=0.05,"〇","-"))</f>
        <v>-</v>
      </c>
    </row>
    <row r="506" spans="1:26" ht="12" customHeight="1" x14ac:dyDescent="0.4">
      <c r="A506" s="9" t="s">
        <v>759</v>
      </c>
      <c r="B506" s="9" t="s">
        <v>22</v>
      </c>
      <c r="C506" s="9" t="s">
        <v>22</v>
      </c>
      <c r="D506" s="9" t="s">
        <v>2231</v>
      </c>
      <c r="E506" s="10"/>
      <c r="F506" s="10"/>
      <c r="G506" s="10"/>
      <c r="H506" s="10"/>
      <c r="I506" s="10"/>
      <c r="J506" s="10"/>
      <c r="K506" s="10"/>
      <c r="L506" s="10"/>
      <c r="M506" s="20"/>
      <c r="N506" s="20"/>
      <c r="O506" s="28"/>
      <c r="P506" s="10"/>
      <c r="Q506" s="10" t="s">
        <v>8</v>
      </c>
      <c r="R506" s="10"/>
      <c r="S506" s="37">
        <v>2</v>
      </c>
      <c r="T506" s="37">
        <v>2</v>
      </c>
      <c r="U506" s="37">
        <v>3</v>
      </c>
      <c r="V506" s="37">
        <v>7</v>
      </c>
      <c r="W506" s="37">
        <v>7</v>
      </c>
      <c r="X506" s="22">
        <f t="shared" si="7"/>
        <v>42</v>
      </c>
      <c r="Y506" s="35">
        <f>IF(S506="","",(X506-統計!$B$106)*10/SQRT(統計!$B$107)+50)</f>
        <v>42.893166778998904</v>
      </c>
      <c r="Z506" s="35" t="str">
        <f>IF(X506="","",IF(((COUNTIF(視聴済作品!$X$2:$X$716,"&gt;="&amp;X506)+COUNTIF(視聴中作品!$X$29:$X$35,"&gt;="&amp;X506))/統計!$B$3)&lt;=0.05,"〇","-"))</f>
        <v>-</v>
      </c>
    </row>
    <row r="507" spans="1:26" ht="12" customHeight="1" x14ac:dyDescent="0.4">
      <c r="A507" s="9" t="s">
        <v>760</v>
      </c>
      <c r="B507" s="9" t="s">
        <v>23</v>
      </c>
      <c r="C507" s="9" t="s">
        <v>23</v>
      </c>
      <c r="D507" s="9" t="s">
        <v>25</v>
      </c>
      <c r="E507" s="10"/>
      <c r="F507" s="10"/>
      <c r="G507" s="10"/>
      <c r="H507" s="10"/>
      <c r="I507" s="10"/>
      <c r="J507" s="10"/>
      <c r="K507" s="10"/>
      <c r="L507" s="10"/>
      <c r="M507" s="20"/>
      <c r="N507" s="20"/>
      <c r="O507" s="28"/>
      <c r="P507" s="10"/>
      <c r="Q507" s="10" t="s">
        <v>8</v>
      </c>
      <c r="R507" s="10"/>
      <c r="S507" s="37">
        <v>3</v>
      </c>
      <c r="T507" s="37">
        <v>4</v>
      </c>
      <c r="U507" s="37">
        <v>4</v>
      </c>
      <c r="V507" s="37">
        <v>5</v>
      </c>
      <c r="W507" s="37">
        <v>5</v>
      </c>
      <c r="X507" s="22">
        <f t="shared" si="7"/>
        <v>42</v>
      </c>
      <c r="Y507" s="35">
        <f>IF(S507="","",(X507-統計!$B$106)*10/SQRT(統計!$B$107)+50)</f>
        <v>42.893166778998904</v>
      </c>
      <c r="Z507" s="35" t="str">
        <f>IF(X507="","",IF(((COUNTIF(視聴済作品!$X$2:$X$716,"&gt;="&amp;X507)+COUNTIF(視聴中作品!$X$29:$X$35,"&gt;="&amp;X507))/統計!$B$3)&lt;=0.05,"〇","-"))</f>
        <v>-</v>
      </c>
    </row>
    <row r="508" spans="1:26" ht="12" customHeight="1" x14ac:dyDescent="0.4">
      <c r="A508" s="9" t="s">
        <v>766</v>
      </c>
      <c r="B508" s="9" t="s">
        <v>31</v>
      </c>
      <c r="C508" s="9" t="s">
        <v>31</v>
      </c>
      <c r="D508" s="9" t="s">
        <v>32</v>
      </c>
      <c r="E508" s="10"/>
      <c r="F508" s="10"/>
      <c r="G508" s="10"/>
      <c r="H508" s="10"/>
      <c r="I508" s="10"/>
      <c r="J508" s="10"/>
      <c r="K508" s="10"/>
      <c r="L508" s="10"/>
      <c r="M508" s="20"/>
      <c r="N508" s="20"/>
      <c r="O508" s="28"/>
      <c r="P508" s="10"/>
      <c r="Q508" s="10" t="s">
        <v>6</v>
      </c>
      <c r="R508" s="10"/>
      <c r="S508" s="37">
        <v>3</v>
      </c>
      <c r="T508" s="37">
        <v>3</v>
      </c>
      <c r="U508" s="37">
        <v>3</v>
      </c>
      <c r="V508" s="37">
        <v>6</v>
      </c>
      <c r="W508" s="37">
        <v>6</v>
      </c>
      <c r="X508" s="22">
        <f t="shared" si="7"/>
        <v>42</v>
      </c>
      <c r="Y508" s="35">
        <f>IF(S508="","",(X508-統計!$B$106)*10/SQRT(統計!$B$107)+50)</f>
        <v>42.893166778998904</v>
      </c>
      <c r="Z508" s="35" t="str">
        <f>IF(X508="","",IF(((COUNTIF(視聴済作品!$X$2:$X$716,"&gt;="&amp;X508)+COUNTIF(視聴中作品!$X$29:$X$35,"&gt;="&amp;X508))/統計!$B$3)&lt;=0.05,"〇","-"))</f>
        <v>-</v>
      </c>
    </row>
    <row r="509" spans="1:26" ht="12" customHeight="1" x14ac:dyDescent="0.4">
      <c r="A509" s="9" t="s">
        <v>769</v>
      </c>
      <c r="B509" s="9" t="s">
        <v>741</v>
      </c>
      <c r="C509" s="9" t="s">
        <v>33</v>
      </c>
      <c r="D509" s="9" t="s">
        <v>2226</v>
      </c>
      <c r="E509" s="10" t="s">
        <v>1225</v>
      </c>
      <c r="F509" s="10" t="s">
        <v>1226</v>
      </c>
      <c r="G509" s="10" t="s">
        <v>1227</v>
      </c>
      <c r="H509" s="10" t="s">
        <v>1850</v>
      </c>
      <c r="I509" s="10" t="s">
        <v>1228</v>
      </c>
      <c r="J509" s="10" t="s">
        <v>1229</v>
      </c>
      <c r="K509" s="10" t="s">
        <v>1230</v>
      </c>
      <c r="L509" s="10" t="s">
        <v>1850</v>
      </c>
      <c r="M509" s="20">
        <v>44380</v>
      </c>
      <c r="N509" s="20" t="s">
        <v>1232</v>
      </c>
      <c r="O509" s="42" t="s">
        <v>1231</v>
      </c>
      <c r="P509" s="10" t="s">
        <v>1850</v>
      </c>
      <c r="Q509" s="10" t="s">
        <v>3</v>
      </c>
      <c r="R509" s="10"/>
      <c r="S509" s="37">
        <v>2</v>
      </c>
      <c r="T509" s="37">
        <v>3</v>
      </c>
      <c r="U509" s="37">
        <v>2</v>
      </c>
      <c r="V509" s="37">
        <v>7</v>
      </c>
      <c r="W509" s="37">
        <v>7</v>
      </c>
      <c r="X509" s="22">
        <f t="shared" si="7"/>
        <v>42</v>
      </c>
      <c r="Y509" s="35">
        <f>IF(S509="","",(X509-統計!$B$106)*10/SQRT(統計!$B$107)+50)</f>
        <v>42.893166778998904</v>
      </c>
      <c r="Z509" s="35" t="str">
        <f>IF(X509="","",IF(((COUNTIF(視聴済作品!$X$2:$X$716,"&gt;="&amp;X509)+COUNTIF(視聴中作品!$X$29:$X$35,"&gt;="&amp;X509))/統計!$B$3)&lt;=0.05,"〇","-"))</f>
        <v>-</v>
      </c>
    </row>
    <row r="510" spans="1:26" ht="12" customHeight="1" x14ac:dyDescent="0.4">
      <c r="A510" s="9" t="s">
        <v>1878</v>
      </c>
      <c r="B510" s="9" t="s">
        <v>1877</v>
      </c>
      <c r="C510" s="9" t="s">
        <v>1877</v>
      </c>
      <c r="D510" s="9" t="s">
        <v>88</v>
      </c>
      <c r="E510" s="10" t="s">
        <v>19</v>
      </c>
      <c r="F510" s="10" t="s">
        <v>1879</v>
      </c>
      <c r="G510" s="10" t="s">
        <v>19</v>
      </c>
      <c r="H510" s="10" t="s">
        <v>1879</v>
      </c>
      <c r="I510" s="10" t="s">
        <v>1880</v>
      </c>
      <c r="J510" s="10" t="s">
        <v>1881</v>
      </c>
      <c r="K510" s="10" t="s">
        <v>1882</v>
      </c>
      <c r="L510" s="10" t="s">
        <v>1846</v>
      </c>
      <c r="M510" s="20">
        <v>44591</v>
      </c>
      <c r="N510" s="20" t="s">
        <v>1884</v>
      </c>
      <c r="O510" s="42" t="s">
        <v>1883</v>
      </c>
      <c r="P510" s="10" t="s">
        <v>19</v>
      </c>
      <c r="Q510" s="10" t="s">
        <v>3</v>
      </c>
      <c r="R510" s="10"/>
      <c r="S510" s="37">
        <v>4</v>
      </c>
      <c r="T510" s="37">
        <v>4</v>
      </c>
      <c r="U510" s="37">
        <v>4</v>
      </c>
      <c r="V510" s="37">
        <v>3</v>
      </c>
      <c r="W510" s="37">
        <v>6</v>
      </c>
      <c r="X510" s="22">
        <f t="shared" si="7"/>
        <v>42</v>
      </c>
      <c r="Y510" s="35">
        <f>IF(S510="","",(X510-統計!$B$106)*10/SQRT(統計!$B$107)+50)</f>
        <v>42.893166778998904</v>
      </c>
      <c r="Z510" s="35" t="str">
        <f>IF(X510="","",IF(((COUNTIF(視聴済作品!$X$2:$X$716,"&gt;="&amp;X510)+COUNTIF(視聴中作品!$X$29:$X$35,"&gt;="&amp;X510))/統計!$B$3)&lt;=0.05,"〇","-"))</f>
        <v>-</v>
      </c>
    </row>
    <row r="511" spans="1:26" ht="12" customHeight="1" x14ac:dyDescent="0.4">
      <c r="A511" s="9" t="s">
        <v>795</v>
      </c>
      <c r="B511" s="9" t="s">
        <v>69</v>
      </c>
      <c r="C511" s="9" t="s">
        <v>69</v>
      </c>
      <c r="D511" s="9" t="s">
        <v>2</v>
      </c>
      <c r="E511" s="10"/>
      <c r="F511" s="10"/>
      <c r="G511" s="10"/>
      <c r="H511" s="10"/>
      <c r="I511" s="10"/>
      <c r="J511" s="10"/>
      <c r="K511" s="10"/>
      <c r="L511" s="10"/>
      <c r="M511" s="20"/>
      <c r="N511" s="20"/>
      <c r="O511" s="28"/>
      <c r="P511" s="10"/>
      <c r="Q511" s="10" t="s">
        <v>3</v>
      </c>
      <c r="R511" s="10"/>
      <c r="S511" s="37">
        <v>4</v>
      </c>
      <c r="T511" s="37">
        <v>5</v>
      </c>
      <c r="U511" s="37">
        <v>4</v>
      </c>
      <c r="V511" s="37">
        <v>4</v>
      </c>
      <c r="W511" s="37">
        <v>4</v>
      </c>
      <c r="X511" s="22">
        <f t="shared" si="7"/>
        <v>42</v>
      </c>
      <c r="Y511" s="35">
        <f>IF(S511="","",(X511-統計!$B$106)*10/SQRT(統計!$B$107)+50)</f>
        <v>42.893166778998904</v>
      </c>
      <c r="Z511" s="35" t="str">
        <f>IF(X511="","",IF(((COUNTIF(視聴済作品!$X$2:$X$716,"&gt;="&amp;X511)+COUNTIF(視聴中作品!$X$29:$X$35,"&gt;="&amp;X511))/統計!$B$3)&lt;=0.05,"〇","-"))</f>
        <v>-</v>
      </c>
    </row>
    <row r="512" spans="1:26" ht="12" customHeight="1" x14ac:dyDescent="0.4">
      <c r="A512" s="9" t="s">
        <v>801</v>
      </c>
      <c r="B512" s="9" t="s">
        <v>75</v>
      </c>
      <c r="C512" s="9" t="s">
        <v>75</v>
      </c>
      <c r="D512" s="9" t="s">
        <v>2</v>
      </c>
      <c r="E512" s="10"/>
      <c r="F512" s="10"/>
      <c r="G512" s="10"/>
      <c r="H512" s="10"/>
      <c r="I512" s="10"/>
      <c r="J512" s="10"/>
      <c r="K512" s="10"/>
      <c r="L512" s="10"/>
      <c r="M512" s="20"/>
      <c r="N512" s="20"/>
      <c r="O512" s="28"/>
      <c r="P512" s="10"/>
      <c r="Q512" s="10" t="s">
        <v>3</v>
      </c>
      <c r="R512" s="10"/>
      <c r="S512" s="37">
        <v>4</v>
      </c>
      <c r="T512" s="37">
        <v>4</v>
      </c>
      <c r="U512" s="37">
        <v>4</v>
      </c>
      <c r="V512" s="37">
        <v>4</v>
      </c>
      <c r="W512" s="37">
        <v>5</v>
      </c>
      <c r="X512" s="22">
        <f t="shared" si="7"/>
        <v>42</v>
      </c>
      <c r="Y512" s="35">
        <f>IF(S512="","",(X512-統計!$B$106)*10/SQRT(統計!$B$107)+50)</f>
        <v>42.893166778998904</v>
      </c>
      <c r="Z512" s="35" t="str">
        <f>IF(X512="","",IF(((COUNTIF(視聴済作品!$X$2:$X$716,"&gt;="&amp;X512)+COUNTIF(視聴中作品!$X$29:$X$35,"&gt;="&amp;X512))/統計!$B$3)&lt;=0.05,"〇","-"))</f>
        <v>-</v>
      </c>
    </row>
    <row r="513" spans="1:26" ht="12" customHeight="1" x14ac:dyDescent="0.4">
      <c r="A513" s="9" t="s">
        <v>2853</v>
      </c>
      <c r="B513" s="9" t="s">
        <v>2852</v>
      </c>
      <c r="C513" s="9" t="s">
        <v>2852</v>
      </c>
      <c r="D513" s="9" t="s">
        <v>1</v>
      </c>
      <c r="E513" s="10" t="s">
        <v>2854</v>
      </c>
      <c r="F513" s="10" t="s">
        <v>2855</v>
      </c>
      <c r="G513" s="10" t="s">
        <v>1227</v>
      </c>
      <c r="H513" s="10" t="s">
        <v>2856</v>
      </c>
      <c r="I513" s="10" t="s">
        <v>2857</v>
      </c>
      <c r="J513" s="10" t="s">
        <v>2858</v>
      </c>
      <c r="K513" s="10" t="s">
        <v>2566</v>
      </c>
      <c r="L513" s="10" t="s">
        <v>2567</v>
      </c>
      <c r="M513" s="19">
        <v>43287</v>
      </c>
      <c r="N513" s="20" t="s">
        <v>2860</v>
      </c>
      <c r="O513" s="42" t="s">
        <v>2859</v>
      </c>
      <c r="P513" s="10" t="s">
        <v>19</v>
      </c>
      <c r="Q513" s="10" t="s">
        <v>3</v>
      </c>
      <c r="R513" s="10"/>
      <c r="S513" s="37">
        <v>4</v>
      </c>
      <c r="T513" s="37">
        <v>4</v>
      </c>
      <c r="U513" s="37">
        <v>4</v>
      </c>
      <c r="V513" s="37">
        <v>4</v>
      </c>
      <c r="W513" s="37">
        <v>5</v>
      </c>
      <c r="X513" s="22">
        <f t="shared" si="7"/>
        <v>42</v>
      </c>
      <c r="Y513" s="35">
        <f>IF(S513="","",(X513-統計!$B$106)*10/SQRT(統計!$B$107)+50)</f>
        <v>42.893166778998904</v>
      </c>
      <c r="Z513" s="35"/>
    </row>
    <row r="514" spans="1:26" ht="12" customHeight="1" x14ac:dyDescent="0.4">
      <c r="A514" s="9" t="s">
        <v>1466</v>
      </c>
      <c r="B514" s="9" t="s">
        <v>1467</v>
      </c>
      <c r="C514" s="9" t="s">
        <v>1474</v>
      </c>
      <c r="D514" s="9" t="s">
        <v>1464</v>
      </c>
      <c r="E514" s="10" t="s">
        <v>1468</v>
      </c>
      <c r="F514" s="10" t="s">
        <v>1469</v>
      </c>
      <c r="G514" s="10" t="s">
        <v>1469</v>
      </c>
      <c r="H514" s="10" t="s">
        <v>1469</v>
      </c>
      <c r="I514" s="10" t="s">
        <v>1470</v>
      </c>
      <c r="J514" s="10" t="s">
        <v>1471</v>
      </c>
      <c r="K514" s="10" t="s">
        <v>1465</v>
      </c>
      <c r="L514" s="10" t="s">
        <v>1850</v>
      </c>
      <c r="M514" s="20">
        <v>43283</v>
      </c>
      <c r="N514" s="20" t="s">
        <v>1472</v>
      </c>
      <c r="O514" s="28" t="s">
        <v>1473</v>
      </c>
      <c r="P514" s="10" t="s">
        <v>1850</v>
      </c>
      <c r="Q514" s="10" t="s">
        <v>1503</v>
      </c>
      <c r="R514" s="10"/>
      <c r="S514" s="37">
        <v>4</v>
      </c>
      <c r="T514" s="37">
        <v>4</v>
      </c>
      <c r="U514" s="37">
        <v>4</v>
      </c>
      <c r="V514" s="37">
        <v>5</v>
      </c>
      <c r="W514" s="37">
        <v>4</v>
      </c>
      <c r="X514" s="22">
        <f t="shared" ref="X514:X577" si="8">IF(S514="","",(S514+T514+U514+V514+W514)*2)</f>
        <v>42</v>
      </c>
      <c r="Y514" s="35">
        <f>IF(S514="","",(X514-統計!$B$106)*10/SQRT(統計!$B$107)+50)</f>
        <v>42.893166778998904</v>
      </c>
      <c r="Z514" s="35" t="str">
        <f>IF(X514="","",IF(((COUNTIF(視聴済作品!$X$2:$X$716,"&gt;="&amp;X514)+COUNTIF(視聴中作品!$X$29:$X$35,"&gt;="&amp;X514))/統計!$B$3)&lt;=0.05,"〇","-"))</f>
        <v>-</v>
      </c>
    </row>
    <row r="515" spans="1:26" ht="12" customHeight="1" x14ac:dyDescent="0.4">
      <c r="A515" s="9" t="s">
        <v>835</v>
      </c>
      <c r="B515" s="9" t="s">
        <v>183</v>
      </c>
      <c r="C515" s="9" t="s">
        <v>228</v>
      </c>
      <c r="D515" s="9" t="s">
        <v>2252</v>
      </c>
      <c r="E515" s="10"/>
      <c r="F515" s="10"/>
      <c r="G515" s="10"/>
      <c r="H515" s="10"/>
      <c r="I515" s="10"/>
      <c r="J515" s="10"/>
      <c r="K515" s="10"/>
      <c r="L515" s="10"/>
      <c r="M515" s="20"/>
      <c r="N515" s="20"/>
      <c r="O515" s="28"/>
      <c r="P515" s="10"/>
      <c r="Q515" s="10">
        <v>2</v>
      </c>
      <c r="R515" s="10"/>
      <c r="S515" s="37">
        <v>5</v>
      </c>
      <c r="T515" s="37">
        <v>4</v>
      </c>
      <c r="U515" s="37">
        <v>4</v>
      </c>
      <c r="V515" s="37">
        <v>3</v>
      </c>
      <c r="W515" s="37">
        <v>5</v>
      </c>
      <c r="X515" s="22">
        <f t="shared" si="8"/>
        <v>42</v>
      </c>
      <c r="Y515" s="35">
        <f>IF(S515="","",(X515-統計!$B$106)*10/SQRT(統計!$B$107)+50)</f>
        <v>42.893166778998904</v>
      </c>
      <c r="Z515" s="35" t="str">
        <f>IF(X515="","",IF(((COUNTIF(視聴済作品!$X$2:$X$716,"&gt;="&amp;X515)+COUNTIF(視聴中作品!$X$29:$X$35,"&gt;="&amp;X515))/統計!$B$3)&lt;=0.05,"〇","-"))</f>
        <v>-</v>
      </c>
    </row>
    <row r="516" spans="1:26" ht="12" customHeight="1" x14ac:dyDescent="0.4">
      <c r="A516" s="9" t="s">
        <v>835</v>
      </c>
      <c r="B516" s="9" t="s">
        <v>183</v>
      </c>
      <c r="C516" s="9" t="s">
        <v>226</v>
      </c>
      <c r="D516" s="9" t="s">
        <v>229</v>
      </c>
      <c r="E516" s="10"/>
      <c r="F516" s="10"/>
      <c r="G516" s="10"/>
      <c r="H516" s="10"/>
      <c r="I516" s="10"/>
      <c r="J516" s="10"/>
      <c r="K516" s="10"/>
      <c r="L516" s="10"/>
      <c r="M516" s="20"/>
      <c r="N516" s="20"/>
      <c r="O516" s="28"/>
      <c r="P516" s="10"/>
      <c r="Q516" s="10" t="s">
        <v>94</v>
      </c>
      <c r="R516" s="10"/>
      <c r="S516" s="37">
        <v>5</v>
      </c>
      <c r="T516" s="37">
        <v>4</v>
      </c>
      <c r="U516" s="37">
        <v>4</v>
      </c>
      <c r="V516" s="37">
        <v>3</v>
      </c>
      <c r="W516" s="37">
        <v>5</v>
      </c>
      <c r="X516" s="22">
        <f t="shared" si="8"/>
        <v>42</v>
      </c>
      <c r="Y516" s="35">
        <f>IF(S516="","",(X516-統計!$B$106)*10/SQRT(統計!$B$107)+50)</f>
        <v>42.893166778998904</v>
      </c>
      <c r="Z516" s="35" t="str">
        <f>IF(X516="","",IF(((COUNTIF(視聴済作品!$X$2:$X$716,"&gt;="&amp;X516)+COUNTIF(視聴中作品!$X$29:$X$35,"&gt;="&amp;X516))/統計!$B$3)&lt;=0.05,"〇","-"))</f>
        <v>-</v>
      </c>
    </row>
    <row r="517" spans="1:26" ht="12" customHeight="1" x14ac:dyDescent="0.4">
      <c r="A517" s="9" t="s">
        <v>835</v>
      </c>
      <c r="B517" s="9" t="s">
        <v>183</v>
      </c>
      <c r="C517" s="9" t="s">
        <v>227</v>
      </c>
      <c r="D517" s="9" t="s">
        <v>230</v>
      </c>
      <c r="E517" s="10"/>
      <c r="F517" s="10"/>
      <c r="G517" s="10"/>
      <c r="H517" s="10"/>
      <c r="I517" s="10"/>
      <c r="J517" s="10"/>
      <c r="K517" s="10"/>
      <c r="L517" s="10"/>
      <c r="M517" s="20"/>
      <c r="N517" s="20"/>
      <c r="O517" s="28"/>
      <c r="P517" s="10"/>
      <c r="Q517" s="10">
        <v>2</v>
      </c>
      <c r="R517" s="10"/>
      <c r="S517" s="37">
        <v>5</v>
      </c>
      <c r="T517" s="37">
        <v>4</v>
      </c>
      <c r="U517" s="37">
        <v>4</v>
      </c>
      <c r="V517" s="37">
        <v>3</v>
      </c>
      <c r="W517" s="37">
        <v>5</v>
      </c>
      <c r="X517" s="22">
        <f t="shared" si="8"/>
        <v>42</v>
      </c>
      <c r="Y517" s="35">
        <f>IF(S517="","",(X517-統計!$B$106)*10/SQRT(統計!$B$107)+50)</f>
        <v>42.893166778998904</v>
      </c>
      <c r="Z517" s="35" t="str">
        <f>IF(X517="","",IF(((COUNTIF(視聴済作品!$X$2:$X$716,"&gt;="&amp;X517)+COUNTIF(視聴中作品!$X$29:$X$35,"&gt;="&amp;X517))/統計!$B$3)&lt;=0.05,"〇","-"))</f>
        <v>-</v>
      </c>
    </row>
    <row r="518" spans="1:26" ht="12" customHeight="1" x14ac:dyDescent="0.4">
      <c r="A518" s="9" t="s">
        <v>2964</v>
      </c>
      <c r="B518" s="9" t="s">
        <v>2963</v>
      </c>
      <c r="C518" s="9" t="s">
        <v>2963</v>
      </c>
      <c r="D518" s="9" t="s">
        <v>1</v>
      </c>
      <c r="E518" s="10" t="s">
        <v>2965</v>
      </c>
      <c r="F518" s="10" t="s">
        <v>2676</v>
      </c>
      <c r="G518" s="10" t="s">
        <v>2966</v>
      </c>
      <c r="H518" s="10" t="s">
        <v>2967</v>
      </c>
      <c r="I518" s="10" t="s">
        <v>2968</v>
      </c>
      <c r="J518" s="10" t="s">
        <v>2969</v>
      </c>
      <c r="K518" s="10" t="s">
        <v>2084</v>
      </c>
      <c r="L518" s="10" t="s">
        <v>1847</v>
      </c>
      <c r="M518" s="19">
        <v>39728</v>
      </c>
      <c r="N518" s="20" t="s">
        <v>2971</v>
      </c>
      <c r="O518" s="42" t="s">
        <v>2970</v>
      </c>
      <c r="P518" s="10" t="s">
        <v>19</v>
      </c>
      <c r="Q518" s="10" t="s">
        <v>3</v>
      </c>
      <c r="R518" s="10"/>
      <c r="S518" s="37">
        <v>2</v>
      </c>
      <c r="T518" s="37">
        <v>4</v>
      </c>
      <c r="U518" s="37">
        <v>3</v>
      </c>
      <c r="V518" s="37">
        <v>6</v>
      </c>
      <c r="W518" s="37">
        <v>6</v>
      </c>
      <c r="X518" s="22">
        <f t="shared" si="8"/>
        <v>42</v>
      </c>
      <c r="Y518" s="35">
        <f>IF(S518="","",(X518-統計!$B$106)*10/SQRT(統計!$B$107)+50)</f>
        <v>42.893166778998904</v>
      </c>
      <c r="Z518" s="35"/>
    </row>
    <row r="519" spans="1:26" ht="12" customHeight="1" x14ac:dyDescent="0.4">
      <c r="A519" s="9" t="s">
        <v>1077</v>
      </c>
      <c r="B519" s="9" t="s">
        <v>204</v>
      </c>
      <c r="C519" s="9" t="s">
        <v>204</v>
      </c>
      <c r="D519" s="9" t="s">
        <v>1</v>
      </c>
      <c r="E519" s="10"/>
      <c r="F519" s="10"/>
      <c r="G519" s="10"/>
      <c r="H519" s="10"/>
      <c r="I519" s="10"/>
      <c r="J519" s="10"/>
      <c r="K519" s="10"/>
      <c r="L519" s="10"/>
      <c r="M519" s="20"/>
      <c r="N519" s="20"/>
      <c r="O519" s="28"/>
      <c r="P519" s="10"/>
      <c r="Q519" s="10" t="s">
        <v>94</v>
      </c>
      <c r="R519" s="10"/>
      <c r="S519" s="37">
        <v>4</v>
      </c>
      <c r="T519" s="37">
        <v>4</v>
      </c>
      <c r="U519" s="37">
        <v>5</v>
      </c>
      <c r="V519" s="37">
        <v>4</v>
      </c>
      <c r="W519" s="37">
        <v>4</v>
      </c>
      <c r="X519" s="22">
        <f t="shared" si="8"/>
        <v>42</v>
      </c>
      <c r="Y519" s="35">
        <f>IF(S519="","",(X519-統計!$B$106)*10/SQRT(統計!$B$107)+50)</f>
        <v>42.893166778998904</v>
      </c>
      <c r="Z519" s="35" t="str">
        <f>IF(X519="","",IF(((COUNTIF(視聴済作品!$X$2:$X$716,"&gt;="&amp;X519)+COUNTIF(視聴中作品!$X$29:$X$35,"&gt;="&amp;X519))/統計!$B$3)&lt;=0.05,"〇","-"))</f>
        <v>-</v>
      </c>
    </row>
    <row r="520" spans="1:26" ht="12" customHeight="1" x14ac:dyDescent="0.4">
      <c r="A520" s="9" t="s">
        <v>1455</v>
      </c>
      <c r="B520" s="9" t="s">
        <v>1456</v>
      </c>
      <c r="C520" s="9" t="s">
        <v>1435</v>
      </c>
      <c r="D520" s="9" t="s">
        <v>1501</v>
      </c>
      <c r="E520" s="10" t="s">
        <v>1457</v>
      </c>
      <c r="F520" s="10" t="s">
        <v>1458</v>
      </c>
      <c r="G520" s="10" t="s">
        <v>1457</v>
      </c>
      <c r="H520" s="10" t="s">
        <v>1457</v>
      </c>
      <c r="I520" s="10" t="s">
        <v>1459</v>
      </c>
      <c r="J520" s="10" t="s">
        <v>1460</v>
      </c>
      <c r="K520" s="10" t="s">
        <v>1237</v>
      </c>
      <c r="L520" s="10" t="s">
        <v>1850</v>
      </c>
      <c r="M520" s="20">
        <v>42839</v>
      </c>
      <c r="N520" s="20" t="s">
        <v>1461</v>
      </c>
      <c r="O520" s="28" t="s">
        <v>1462</v>
      </c>
      <c r="P520" s="10" t="s">
        <v>1850</v>
      </c>
      <c r="Q520" s="10" t="s">
        <v>3</v>
      </c>
      <c r="R520" s="10"/>
      <c r="S520" s="37">
        <v>4</v>
      </c>
      <c r="T520" s="37">
        <v>4</v>
      </c>
      <c r="U520" s="37">
        <v>3</v>
      </c>
      <c r="V520" s="37">
        <v>5</v>
      </c>
      <c r="W520" s="37">
        <v>5</v>
      </c>
      <c r="X520" s="22">
        <f t="shared" si="8"/>
        <v>42</v>
      </c>
      <c r="Y520" s="35">
        <f>IF(S520="","",(X520-統計!$B$106)*10/SQRT(統計!$B$107)+50)</f>
        <v>42.893166778998904</v>
      </c>
      <c r="Z520" s="35" t="str">
        <f>IF(X520="","",IF(((COUNTIF(視聴済作品!$X$2:$X$716,"&gt;="&amp;X520)+COUNTIF(視聴中作品!$X$29:$X$35,"&gt;="&amp;X520))/統計!$B$3)&lt;=0.05,"〇","-"))</f>
        <v>-</v>
      </c>
    </row>
    <row r="521" spans="1:26" ht="12" customHeight="1" x14ac:dyDescent="0.4">
      <c r="A521" s="9" t="s">
        <v>1455</v>
      </c>
      <c r="B521" s="9" t="s">
        <v>1456</v>
      </c>
      <c r="C521" s="9" t="s">
        <v>1463</v>
      </c>
      <c r="D521" s="9" t="s">
        <v>113</v>
      </c>
      <c r="E521" s="10" t="s">
        <v>1457</v>
      </c>
      <c r="F521" s="10" t="s">
        <v>1458</v>
      </c>
      <c r="G521" s="10" t="s">
        <v>1457</v>
      </c>
      <c r="H521" s="10" t="s">
        <v>1457</v>
      </c>
      <c r="I521" s="10" t="s">
        <v>1459</v>
      </c>
      <c r="J521" s="10" t="s">
        <v>1460</v>
      </c>
      <c r="K521" s="10" t="s">
        <v>1237</v>
      </c>
      <c r="L521" s="10" t="s">
        <v>1850</v>
      </c>
      <c r="M521" s="20">
        <v>42013</v>
      </c>
      <c r="N521" s="20" t="s">
        <v>1461</v>
      </c>
      <c r="O521" s="28" t="s">
        <v>1462</v>
      </c>
      <c r="P521" s="10" t="s">
        <v>1850</v>
      </c>
      <c r="Q521" s="10" t="s">
        <v>3</v>
      </c>
      <c r="R521" s="10"/>
      <c r="S521" s="37">
        <v>4</v>
      </c>
      <c r="T521" s="37">
        <v>4</v>
      </c>
      <c r="U521" s="37">
        <v>3</v>
      </c>
      <c r="V521" s="37">
        <v>5</v>
      </c>
      <c r="W521" s="37">
        <v>5</v>
      </c>
      <c r="X521" s="22">
        <f t="shared" si="8"/>
        <v>42</v>
      </c>
      <c r="Y521" s="35">
        <f>IF(S521="","",(X521-統計!$B$106)*10/SQRT(統計!$B$107)+50)</f>
        <v>42.893166778998904</v>
      </c>
      <c r="Z521" s="35" t="str">
        <f>IF(X521="","",IF(((COUNTIF(視聴済作品!$X$2:$X$716,"&gt;="&amp;X521)+COUNTIF(視聴中作品!$X$29:$X$35,"&gt;="&amp;X521))/統計!$B$3)&lt;=0.05,"〇","-"))</f>
        <v>-</v>
      </c>
    </row>
    <row r="522" spans="1:26" ht="12" customHeight="1" x14ac:dyDescent="0.4">
      <c r="A522" s="9" t="s">
        <v>2745</v>
      </c>
      <c r="B522" s="9" t="s">
        <v>2744</v>
      </c>
      <c r="C522" s="9" t="s">
        <v>2744</v>
      </c>
      <c r="D522" s="9" t="s">
        <v>41</v>
      </c>
      <c r="E522" s="10" t="s">
        <v>2746</v>
      </c>
      <c r="F522" s="10" t="s">
        <v>2747</v>
      </c>
      <c r="G522" s="10" t="s">
        <v>19</v>
      </c>
      <c r="H522" s="10" t="s">
        <v>2748</v>
      </c>
      <c r="I522" s="10" t="s">
        <v>2495</v>
      </c>
      <c r="J522" s="10" t="s">
        <v>2749</v>
      </c>
      <c r="K522" s="10" t="s">
        <v>2750</v>
      </c>
      <c r="L522" s="10" t="s">
        <v>19</v>
      </c>
      <c r="M522" s="19">
        <v>35982</v>
      </c>
      <c r="N522" s="20" t="s">
        <v>2752</v>
      </c>
      <c r="O522" s="42" t="s">
        <v>2751</v>
      </c>
      <c r="P522" s="10" t="s">
        <v>19</v>
      </c>
      <c r="Q522" s="10" t="s">
        <v>3</v>
      </c>
      <c r="R522" s="10"/>
      <c r="S522" s="37">
        <v>4</v>
      </c>
      <c r="T522" s="37">
        <v>4</v>
      </c>
      <c r="U522" s="37">
        <v>4</v>
      </c>
      <c r="V522" s="37">
        <v>3</v>
      </c>
      <c r="W522" s="37">
        <v>6</v>
      </c>
      <c r="X522" s="22">
        <f t="shared" si="8"/>
        <v>42</v>
      </c>
      <c r="Y522" s="35">
        <f>IF(S522="","",(X522-統計!$B$106)*10/SQRT(統計!$B$107)+50)</f>
        <v>42.893166778998904</v>
      </c>
      <c r="Z522" s="35" t="str">
        <f>IF(X522="","",IF(((COUNTIF(視聴済作品!$X$2:$X$716,"&gt;="&amp;X522)+COUNTIF(視聴中作品!$X$29:$X$35,"&gt;="&amp;X522))/統計!$B$3)&lt;=0.05,"〇","-"))</f>
        <v>-</v>
      </c>
    </row>
    <row r="523" spans="1:26" ht="12" customHeight="1" x14ac:dyDescent="0.4">
      <c r="A523" s="9" t="s">
        <v>3161</v>
      </c>
      <c r="B523" s="9" t="s">
        <v>3160</v>
      </c>
      <c r="C523" s="9" t="s">
        <v>3160</v>
      </c>
      <c r="D523" s="9" t="s">
        <v>3383</v>
      </c>
      <c r="E523" s="10" t="s">
        <v>3162</v>
      </c>
      <c r="F523" s="10" t="s">
        <v>3000</v>
      </c>
      <c r="G523" s="10" t="s">
        <v>2926</v>
      </c>
      <c r="H523" s="10" t="s">
        <v>19</v>
      </c>
      <c r="I523" s="10" t="s">
        <v>3163</v>
      </c>
      <c r="J523" s="10" t="s">
        <v>1029</v>
      </c>
      <c r="K523" s="10" t="s">
        <v>2488</v>
      </c>
      <c r="L523" s="10" t="s">
        <v>1847</v>
      </c>
      <c r="M523" s="20">
        <v>44931</v>
      </c>
      <c r="N523" s="20" t="s">
        <v>3165</v>
      </c>
      <c r="O523" s="40" t="s">
        <v>3164</v>
      </c>
      <c r="P523" s="40" t="s">
        <v>3249</v>
      </c>
      <c r="Q523" s="10" t="s">
        <v>3246</v>
      </c>
      <c r="R523" s="10" t="s">
        <v>3008</v>
      </c>
      <c r="S523" s="37">
        <v>2</v>
      </c>
      <c r="T523" s="37">
        <v>5</v>
      </c>
      <c r="U523" s="37">
        <v>3</v>
      </c>
      <c r="V523" s="37">
        <v>6</v>
      </c>
      <c r="W523" s="37">
        <v>5</v>
      </c>
      <c r="X523" s="22">
        <f t="shared" si="8"/>
        <v>42</v>
      </c>
      <c r="Y523" s="35">
        <f>IF(S523="","",(X523-統計!$B$106)*10/SQRT(統計!$B$107)+50)</f>
        <v>42.893166778998904</v>
      </c>
      <c r="Z523" s="35"/>
    </row>
    <row r="524" spans="1:26" ht="12" customHeight="1" x14ac:dyDescent="0.4">
      <c r="A524" s="9" t="s">
        <v>2653</v>
      </c>
      <c r="B524" s="9" t="s">
        <v>2652</v>
      </c>
      <c r="C524" s="9" t="s">
        <v>2652</v>
      </c>
      <c r="D524" s="9" t="s">
        <v>1</v>
      </c>
      <c r="E524" s="10" t="s">
        <v>2654</v>
      </c>
      <c r="F524" s="10" t="s">
        <v>2655</v>
      </c>
      <c r="G524" s="10" t="s">
        <v>2656</v>
      </c>
      <c r="H524" s="10" t="s">
        <v>2656</v>
      </c>
      <c r="I524" s="10" t="s">
        <v>2657</v>
      </c>
      <c r="J524" s="10" t="s">
        <v>2658</v>
      </c>
      <c r="K524" s="10" t="s">
        <v>2659</v>
      </c>
      <c r="L524" s="10" t="s">
        <v>1846</v>
      </c>
      <c r="M524" s="20">
        <v>44839</v>
      </c>
      <c r="N524" s="20" t="s">
        <v>2661</v>
      </c>
      <c r="O524" s="39" t="s">
        <v>2660</v>
      </c>
      <c r="P524" s="10" t="s">
        <v>2662</v>
      </c>
      <c r="Q524" s="10" t="s">
        <v>3</v>
      </c>
      <c r="R524" s="10" t="s">
        <v>3009</v>
      </c>
      <c r="S524" s="37">
        <v>4</v>
      </c>
      <c r="T524" s="37">
        <v>5</v>
      </c>
      <c r="U524" s="37">
        <v>5</v>
      </c>
      <c r="V524" s="37">
        <v>4</v>
      </c>
      <c r="W524" s="37">
        <v>3</v>
      </c>
      <c r="X524" s="22">
        <f t="shared" si="8"/>
        <v>42</v>
      </c>
      <c r="Y524" s="35">
        <f>IF(S524="","",(X524-統計!$B$106)*10/SQRT(統計!$B$107)+50)</f>
        <v>42.893166778998904</v>
      </c>
      <c r="Z524" s="35"/>
    </row>
    <row r="525" spans="1:26" ht="12" customHeight="1" x14ac:dyDescent="0.4">
      <c r="A525" s="9" t="s">
        <v>1093</v>
      </c>
      <c r="B525" s="9" t="s">
        <v>435</v>
      </c>
      <c r="C525" s="9" t="s">
        <v>435</v>
      </c>
      <c r="D525" s="9" t="s">
        <v>1</v>
      </c>
      <c r="E525" s="10"/>
      <c r="F525" s="10"/>
      <c r="G525" s="10"/>
      <c r="H525" s="10"/>
      <c r="I525" s="10"/>
      <c r="J525" s="10"/>
      <c r="K525" s="10"/>
      <c r="L525" s="10"/>
      <c r="M525" s="20"/>
      <c r="N525" s="20"/>
      <c r="O525" s="28"/>
      <c r="P525" s="10"/>
      <c r="Q525" s="10" t="s">
        <v>189</v>
      </c>
      <c r="R525" s="10"/>
      <c r="S525" s="37">
        <v>3</v>
      </c>
      <c r="T525" s="37">
        <v>4</v>
      </c>
      <c r="U525" s="37">
        <v>3</v>
      </c>
      <c r="V525" s="37">
        <v>7</v>
      </c>
      <c r="W525" s="37">
        <v>4</v>
      </c>
      <c r="X525" s="22">
        <f t="shared" si="8"/>
        <v>42</v>
      </c>
      <c r="Y525" s="35">
        <f>IF(S525="","",(X525-統計!$B$106)*10/SQRT(統計!$B$107)+50)</f>
        <v>42.893166778998904</v>
      </c>
      <c r="Z525" s="35" t="str">
        <f>IF(X525="","",IF(((COUNTIF(視聴済作品!$X$2:$X$716,"&gt;="&amp;X525)+COUNTIF(視聴中作品!$X$29:$X$35,"&gt;="&amp;X525))/統計!$B$3)&lt;=0.05,"〇","-"))</f>
        <v>-</v>
      </c>
    </row>
    <row r="526" spans="1:26" ht="12" customHeight="1" x14ac:dyDescent="0.4">
      <c r="A526" s="9" t="s">
        <v>1096</v>
      </c>
      <c r="B526" s="9" t="s">
        <v>465</v>
      </c>
      <c r="C526" s="9" t="s">
        <v>465</v>
      </c>
      <c r="D526" s="9" t="s">
        <v>2225</v>
      </c>
      <c r="E526" s="10"/>
      <c r="F526" s="10"/>
      <c r="G526" s="10"/>
      <c r="H526" s="10"/>
      <c r="I526" s="10"/>
      <c r="J526" s="10"/>
      <c r="K526" s="10"/>
      <c r="L526" s="10"/>
      <c r="M526" s="20"/>
      <c r="N526" s="20"/>
      <c r="O526" s="28"/>
      <c r="P526" s="10"/>
      <c r="Q526" s="10" t="s">
        <v>176</v>
      </c>
      <c r="R526" s="10"/>
      <c r="S526" s="37">
        <v>3</v>
      </c>
      <c r="T526" s="37">
        <v>4</v>
      </c>
      <c r="U526" s="37">
        <v>3</v>
      </c>
      <c r="V526" s="37">
        <v>6</v>
      </c>
      <c r="W526" s="37">
        <v>5</v>
      </c>
      <c r="X526" s="22">
        <f t="shared" si="8"/>
        <v>42</v>
      </c>
      <c r="Y526" s="35">
        <f>IF(S526="","",(X526-統計!$B$106)*10/SQRT(統計!$B$107)+50)</f>
        <v>42.893166778998904</v>
      </c>
      <c r="Z526" s="35" t="str">
        <f>IF(X526="","",IF(((COUNTIF(視聴済作品!$X$2:$X$716,"&gt;="&amp;X526)+COUNTIF(視聴中作品!$X$29:$X$35,"&gt;="&amp;X526))/統計!$B$3)&lt;=0.05,"〇","-"))</f>
        <v>-</v>
      </c>
    </row>
    <row r="527" spans="1:26" ht="12" customHeight="1" x14ac:dyDescent="0.4">
      <c r="A527" s="9" t="s">
        <v>1097</v>
      </c>
      <c r="B527" s="9" t="s">
        <v>466</v>
      </c>
      <c r="C527" s="9" t="s">
        <v>466</v>
      </c>
      <c r="D527" s="9" t="s">
        <v>2257</v>
      </c>
      <c r="E527" s="10"/>
      <c r="F527" s="10"/>
      <c r="G527" s="10"/>
      <c r="H527" s="10"/>
      <c r="I527" s="10"/>
      <c r="J527" s="10"/>
      <c r="K527" s="10"/>
      <c r="L527" s="10"/>
      <c r="M527" s="20"/>
      <c r="N527" s="20"/>
      <c r="O527" s="28"/>
      <c r="P527" s="10"/>
      <c r="Q527" s="10" t="s">
        <v>176</v>
      </c>
      <c r="R527" s="10"/>
      <c r="S527" s="37">
        <v>3</v>
      </c>
      <c r="T527" s="37">
        <v>3</v>
      </c>
      <c r="U527" s="37">
        <v>3</v>
      </c>
      <c r="V527" s="37">
        <v>8</v>
      </c>
      <c r="W527" s="37">
        <v>4</v>
      </c>
      <c r="X527" s="22">
        <f t="shared" si="8"/>
        <v>42</v>
      </c>
      <c r="Y527" s="35">
        <f>IF(S527="","",(X527-統計!$B$106)*10/SQRT(統計!$B$107)+50)</f>
        <v>42.893166778998904</v>
      </c>
      <c r="Z527" s="35" t="str">
        <f>IF(X527="","",IF(((COUNTIF(視聴済作品!$X$2:$X$716,"&gt;="&amp;X527)+COUNTIF(視聴中作品!$X$29:$X$35,"&gt;="&amp;X527))/統計!$B$3)&lt;=0.05,"〇","-"))</f>
        <v>-</v>
      </c>
    </row>
    <row r="528" spans="1:26" ht="12" customHeight="1" x14ac:dyDescent="0.4">
      <c r="A528" s="9" t="s">
        <v>1112</v>
      </c>
      <c r="B528" s="9" t="s">
        <v>478</v>
      </c>
      <c r="C528" s="9" t="s">
        <v>478</v>
      </c>
      <c r="D528" s="9" t="s">
        <v>88</v>
      </c>
      <c r="E528" s="10"/>
      <c r="F528" s="10"/>
      <c r="G528" s="10"/>
      <c r="H528" s="10"/>
      <c r="I528" s="10"/>
      <c r="J528" s="10"/>
      <c r="K528" s="10"/>
      <c r="L528" s="10"/>
      <c r="M528" s="20"/>
      <c r="N528" s="20"/>
      <c r="O528" s="28"/>
      <c r="P528" s="10"/>
      <c r="Q528" s="10" t="s">
        <v>95</v>
      </c>
      <c r="R528" s="10"/>
      <c r="S528" s="37">
        <v>3</v>
      </c>
      <c r="T528" s="37">
        <v>3</v>
      </c>
      <c r="U528" s="37">
        <v>3</v>
      </c>
      <c r="V528" s="37">
        <v>5</v>
      </c>
      <c r="W528" s="37">
        <v>7</v>
      </c>
      <c r="X528" s="22">
        <f t="shared" si="8"/>
        <v>42</v>
      </c>
      <c r="Y528" s="35">
        <f>IF(S528="","",(X528-統計!$B$106)*10/SQRT(統計!$B$107)+50)</f>
        <v>42.893166778998904</v>
      </c>
      <c r="Z528" s="35" t="str">
        <f>IF(X528="","",IF(((COUNTIF(視聴済作品!$X$2:$X$716,"&gt;="&amp;X528)+COUNTIF(視聴中作品!$X$29:$X$35,"&gt;="&amp;X528))/統計!$B$3)&lt;=0.05,"〇","-"))</f>
        <v>-</v>
      </c>
    </row>
    <row r="529" spans="1:26" ht="12" customHeight="1" x14ac:dyDescent="0.4">
      <c r="A529" s="9" t="s">
        <v>1109</v>
      </c>
      <c r="B529" s="9" t="s">
        <v>521</v>
      </c>
      <c r="C529" s="9" t="s">
        <v>522</v>
      </c>
      <c r="D529" s="9" t="s">
        <v>2250</v>
      </c>
      <c r="E529" s="10"/>
      <c r="F529" s="10"/>
      <c r="G529" s="10"/>
      <c r="H529" s="10"/>
      <c r="I529" s="10"/>
      <c r="J529" s="10"/>
      <c r="K529" s="10"/>
      <c r="L529" s="10"/>
      <c r="M529" s="20"/>
      <c r="N529" s="20"/>
      <c r="O529" s="28"/>
      <c r="P529" s="10"/>
      <c r="Q529" s="10" t="s">
        <v>95</v>
      </c>
      <c r="R529" s="10"/>
      <c r="S529" s="37">
        <v>3</v>
      </c>
      <c r="T529" s="37">
        <v>4</v>
      </c>
      <c r="U529" s="37">
        <v>6</v>
      </c>
      <c r="V529" s="37">
        <v>4</v>
      </c>
      <c r="W529" s="37">
        <v>4</v>
      </c>
      <c r="X529" s="22">
        <f t="shared" si="8"/>
        <v>42</v>
      </c>
      <c r="Y529" s="35">
        <f>IF(S529="","",(X529-統計!$B$106)*10/SQRT(統計!$B$107)+50)</f>
        <v>42.893166778998904</v>
      </c>
      <c r="Z529" s="35" t="str">
        <f>IF(X529="","",IF(((COUNTIF(視聴済作品!$X$2:$X$716,"&gt;="&amp;X529)+COUNTIF(視聴中作品!$X$29:$X$35,"&gt;="&amp;X529))/統計!$B$3)&lt;=0.05,"〇","-"))</f>
        <v>-</v>
      </c>
    </row>
    <row r="530" spans="1:26" ht="12" customHeight="1" x14ac:dyDescent="0.4">
      <c r="A530" s="9" t="s">
        <v>2520</v>
      </c>
      <c r="B530" s="9" t="s">
        <v>2519</v>
      </c>
      <c r="C530" s="9" t="s">
        <v>2519</v>
      </c>
      <c r="D530" s="9" t="s">
        <v>88</v>
      </c>
      <c r="E530" s="10" t="s">
        <v>19</v>
      </c>
      <c r="F530" s="10" t="s">
        <v>1287</v>
      </c>
      <c r="G530" s="10" t="s">
        <v>19</v>
      </c>
      <c r="H530" s="10" t="s">
        <v>2521</v>
      </c>
      <c r="I530" s="10" t="s">
        <v>2522</v>
      </c>
      <c r="J530" s="10" t="s">
        <v>2524</v>
      </c>
      <c r="K530" s="10" t="s">
        <v>2523</v>
      </c>
      <c r="L530" s="10" t="s">
        <v>1845</v>
      </c>
      <c r="M530" s="20">
        <v>43728</v>
      </c>
      <c r="N530" s="20" t="s">
        <v>2526</v>
      </c>
      <c r="O530" s="42" t="s">
        <v>2525</v>
      </c>
      <c r="P530" s="10" t="s">
        <v>19</v>
      </c>
      <c r="Q530" s="10" t="s">
        <v>3</v>
      </c>
      <c r="R530" s="10"/>
      <c r="S530" s="37">
        <v>3</v>
      </c>
      <c r="T530" s="37">
        <v>4</v>
      </c>
      <c r="U530" s="37">
        <v>2</v>
      </c>
      <c r="V530" s="37">
        <v>7</v>
      </c>
      <c r="W530" s="37">
        <v>5</v>
      </c>
      <c r="X530" s="22">
        <f t="shared" si="8"/>
        <v>42</v>
      </c>
      <c r="Y530" s="35">
        <f>IF(S530="","",(X530-統計!$B$106)*10/SQRT(統計!$B$107)+50)</f>
        <v>42.893166778998904</v>
      </c>
      <c r="Z530" s="35" t="str">
        <f>IF(X530="","",IF(((COUNTIF(視聴済作品!$X$2:$X$716,"&gt;="&amp;X530)+COUNTIF(視聴中作品!$X$29:$X$35,"&gt;="&amp;X530))/統計!$B$3)&lt;=0.05,"〇","-"))</f>
        <v>-</v>
      </c>
    </row>
    <row r="531" spans="1:26" ht="12" customHeight="1" x14ac:dyDescent="0.4">
      <c r="A531" s="9" t="s">
        <v>1132</v>
      </c>
      <c r="B531" s="9" t="s">
        <v>533</v>
      </c>
      <c r="C531" s="9" t="s">
        <v>533</v>
      </c>
      <c r="D531" s="9" t="s">
        <v>2232</v>
      </c>
      <c r="E531" s="10"/>
      <c r="F531" s="10"/>
      <c r="G531" s="10"/>
      <c r="H531" s="10"/>
      <c r="I531" s="10"/>
      <c r="J531" s="10"/>
      <c r="K531" s="10"/>
      <c r="L531" s="10"/>
      <c r="M531" s="20"/>
      <c r="N531" s="20"/>
      <c r="O531" s="28"/>
      <c r="P531" s="10"/>
      <c r="Q531" s="10" t="s">
        <v>94</v>
      </c>
      <c r="R531" s="10"/>
      <c r="S531" s="37">
        <v>2</v>
      </c>
      <c r="T531" s="37">
        <v>3</v>
      </c>
      <c r="U531" s="37">
        <v>2</v>
      </c>
      <c r="V531" s="37">
        <v>7</v>
      </c>
      <c r="W531" s="37">
        <v>7</v>
      </c>
      <c r="X531" s="22">
        <f t="shared" si="8"/>
        <v>42</v>
      </c>
      <c r="Y531" s="35">
        <f>IF(S531="","",(X531-統計!$B$106)*10/SQRT(統計!$B$107)+50)</f>
        <v>42.893166778998904</v>
      </c>
      <c r="Z531" s="35" t="str">
        <f>IF(X531="","",IF(((COUNTIF(視聴済作品!$X$2:$X$716,"&gt;="&amp;X531)+COUNTIF(視聴中作品!$X$29:$X$35,"&gt;="&amp;X531))/統計!$B$3)&lt;=0.05,"〇","-"))</f>
        <v>-</v>
      </c>
    </row>
    <row r="532" spans="1:26" ht="12" customHeight="1" x14ac:dyDescent="0.4">
      <c r="A532" s="9" t="s">
        <v>2935</v>
      </c>
      <c r="B532" s="9" t="s">
        <v>2934</v>
      </c>
      <c r="C532" s="9" t="s">
        <v>2934</v>
      </c>
      <c r="D532" s="9" t="s">
        <v>57</v>
      </c>
      <c r="E532" s="10" t="s">
        <v>2936</v>
      </c>
      <c r="F532" s="10" t="s">
        <v>2937</v>
      </c>
      <c r="G532" s="10" t="s">
        <v>2938</v>
      </c>
      <c r="H532" s="10" t="s">
        <v>2939</v>
      </c>
      <c r="I532" s="10" t="s">
        <v>2940</v>
      </c>
      <c r="J532" s="10" t="s">
        <v>1229</v>
      </c>
      <c r="K532" s="10" t="s">
        <v>2941</v>
      </c>
      <c r="L532" s="10" t="s">
        <v>2943</v>
      </c>
      <c r="M532" s="19">
        <v>38260</v>
      </c>
      <c r="N532" s="20" t="s">
        <v>2944</v>
      </c>
      <c r="O532" s="42" t="s">
        <v>2942</v>
      </c>
      <c r="P532" s="10" t="s">
        <v>19</v>
      </c>
      <c r="Q532" s="10" t="s">
        <v>3</v>
      </c>
      <c r="R532" s="10"/>
      <c r="S532" s="37">
        <v>3</v>
      </c>
      <c r="T532" s="37">
        <v>4</v>
      </c>
      <c r="U532" s="37">
        <v>3</v>
      </c>
      <c r="V532" s="37">
        <v>4</v>
      </c>
      <c r="W532" s="37">
        <v>7</v>
      </c>
      <c r="X532" s="22">
        <f t="shared" si="8"/>
        <v>42</v>
      </c>
      <c r="Y532" s="35">
        <f>IF(S532="","",(X532-統計!$B$106)*10/SQRT(統計!$B$107)+50)</f>
        <v>42.893166778998904</v>
      </c>
      <c r="Z532" s="35"/>
    </row>
    <row r="533" spans="1:26" ht="12" customHeight="1" x14ac:dyDescent="0.4">
      <c r="A533" s="9" t="s">
        <v>1175</v>
      </c>
      <c r="B533" s="9" t="s">
        <v>619</v>
      </c>
      <c r="C533" s="9" t="s">
        <v>619</v>
      </c>
      <c r="D533" s="9" t="s">
        <v>88</v>
      </c>
      <c r="E533" s="10"/>
      <c r="F533" s="10"/>
      <c r="G533" s="10"/>
      <c r="H533" s="10"/>
      <c r="I533" s="10"/>
      <c r="J533" s="10"/>
      <c r="K533" s="10"/>
      <c r="L533" s="10"/>
      <c r="M533" s="20"/>
      <c r="N533" s="20"/>
      <c r="O533" s="28"/>
      <c r="P533" s="10"/>
      <c r="Q533" s="10" t="s">
        <v>95</v>
      </c>
      <c r="R533" s="10"/>
      <c r="S533" s="37">
        <v>4</v>
      </c>
      <c r="T533" s="37">
        <v>3</v>
      </c>
      <c r="U533" s="37">
        <v>3</v>
      </c>
      <c r="V533" s="37">
        <v>6</v>
      </c>
      <c r="W533" s="37">
        <v>5</v>
      </c>
      <c r="X533" s="22">
        <f t="shared" si="8"/>
        <v>42</v>
      </c>
      <c r="Y533" s="35">
        <f>IF(S533="","",(X533-統計!$B$106)*10/SQRT(統計!$B$107)+50)</f>
        <v>42.893166778998904</v>
      </c>
      <c r="Z533" s="35" t="str">
        <f>IF(X533="","",IF(((COUNTIF(視聴済作品!$X$2:$X$716,"&gt;="&amp;X533)+COUNTIF(視聴中作品!$X$29:$X$35,"&gt;="&amp;X533))/統計!$B$3)&lt;=0.05,"〇","-"))</f>
        <v>-</v>
      </c>
    </row>
    <row r="534" spans="1:26" ht="12" customHeight="1" x14ac:dyDescent="0.4">
      <c r="A534" s="9" t="s">
        <v>2162</v>
      </c>
      <c r="B534" s="9" t="s">
        <v>2162</v>
      </c>
      <c r="C534" s="9" t="s">
        <v>2170</v>
      </c>
      <c r="D534" s="9" t="s">
        <v>2</v>
      </c>
      <c r="E534" s="10" t="s">
        <v>2163</v>
      </c>
      <c r="F534" s="10" t="s">
        <v>2164</v>
      </c>
      <c r="G534" s="10" t="s">
        <v>1983</v>
      </c>
      <c r="H534" s="10" t="s">
        <v>2165</v>
      </c>
      <c r="I534" s="10" t="s">
        <v>2166</v>
      </c>
      <c r="J534" s="10" t="s">
        <v>2167</v>
      </c>
      <c r="K534" s="10" t="s">
        <v>1690</v>
      </c>
      <c r="L534" s="10" t="s">
        <v>1892</v>
      </c>
      <c r="M534" s="20">
        <v>40729</v>
      </c>
      <c r="N534" s="20" t="s">
        <v>2168</v>
      </c>
      <c r="O534" s="28" t="s">
        <v>2169</v>
      </c>
      <c r="P534" s="10" t="s">
        <v>184</v>
      </c>
      <c r="Q534" s="10" t="s">
        <v>53</v>
      </c>
      <c r="R534" s="10"/>
      <c r="S534" s="37">
        <v>3</v>
      </c>
      <c r="T534" s="37">
        <v>4</v>
      </c>
      <c r="U534" s="37">
        <v>4</v>
      </c>
      <c r="V534" s="37">
        <v>5</v>
      </c>
      <c r="W534" s="37">
        <v>5</v>
      </c>
      <c r="X534" s="22">
        <f t="shared" si="8"/>
        <v>42</v>
      </c>
      <c r="Y534" s="35">
        <f>IF(S534="","",(X534-統計!$B$106)*10/SQRT(統計!$B$107)+50)</f>
        <v>42.893166778998904</v>
      </c>
      <c r="Z534" s="35" t="str">
        <f>IF(X534="","",IF(((COUNTIF(視聴済作品!$X$2:$X$716,"&gt;="&amp;X534)+COUNTIF(視聴中作品!$X$29:$X$35,"&gt;="&amp;X534))/統計!$B$3)&lt;=0.05,"〇","-"))</f>
        <v>-</v>
      </c>
    </row>
    <row r="535" spans="1:26" ht="12" customHeight="1" x14ac:dyDescent="0.4">
      <c r="A535" s="9" t="s">
        <v>1194</v>
      </c>
      <c r="B535" s="9" t="s">
        <v>659</v>
      </c>
      <c r="C535" s="9" t="s">
        <v>659</v>
      </c>
      <c r="D535" s="9" t="s">
        <v>660</v>
      </c>
      <c r="E535" s="10"/>
      <c r="F535" s="10"/>
      <c r="G535" s="10"/>
      <c r="H535" s="10"/>
      <c r="I535" s="10"/>
      <c r="J535" s="10"/>
      <c r="K535" s="10"/>
      <c r="L535" s="10"/>
      <c r="M535" s="20"/>
      <c r="N535" s="20"/>
      <c r="O535" s="28"/>
      <c r="P535" s="10"/>
      <c r="Q535" s="10" t="s">
        <v>95</v>
      </c>
      <c r="R535" s="10"/>
      <c r="S535" s="37">
        <v>3</v>
      </c>
      <c r="T535" s="37">
        <v>3</v>
      </c>
      <c r="U535" s="37">
        <v>3</v>
      </c>
      <c r="V535" s="37">
        <v>6</v>
      </c>
      <c r="W535" s="37">
        <v>6</v>
      </c>
      <c r="X535" s="22">
        <f t="shared" si="8"/>
        <v>42</v>
      </c>
      <c r="Y535" s="35">
        <f>IF(S535="","",(X535-統計!$B$106)*10/SQRT(統計!$B$107)+50)</f>
        <v>42.893166778998904</v>
      </c>
      <c r="Z535" s="35" t="str">
        <f>IF(X535="","",IF(((COUNTIF(視聴済作品!$X$2:$X$716,"&gt;="&amp;X535)+COUNTIF(視聴中作品!$X$29:$X$35,"&gt;="&amp;X535))/統計!$B$3)&lt;=0.05,"〇","-"))</f>
        <v>-</v>
      </c>
    </row>
    <row r="536" spans="1:26" ht="12" customHeight="1" x14ac:dyDescent="0.4">
      <c r="A536" s="9" t="s">
        <v>1438</v>
      </c>
      <c r="B536" s="9" t="s">
        <v>665</v>
      </c>
      <c r="C536" s="9" t="s">
        <v>1452</v>
      </c>
      <c r="D536" s="9" t="s">
        <v>1</v>
      </c>
      <c r="E536" s="10" t="s">
        <v>1439</v>
      </c>
      <c r="F536" s="10" t="s">
        <v>1440</v>
      </c>
      <c r="G536" s="10" t="s">
        <v>1441</v>
      </c>
      <c r="H536" s="10" t="s">
        <v>1850</v>
      </c>
      <c r="I536" s="10" t="s">
        <v>1442</v>
      </c>
      <c r="J536" s="10" t="s">
        <v>1443</v>
      </c>
      <c r="K536" s="10" t="s">
        <v>1039</v>
      </c>
      <c r="L536" s="10" t="s">
        <v>1850</v>
      </c>
      <c r="M536" s="20">
        <v>44653</v>
      </c>
      <c r="N536" s="20" t="s">
        <v>1444</v>
      </c>
      <c r="O536" s="28" t="s">
        <v>1047</v>
      </c>
      <c r="P536" s="10" t="s">
        <v>1850</v>
      </c>
      <c r="Q536" s="10" t="s">
        <v>3</v>
      </c>
      <c r="R536" s="10"/>
      <c r="S536" s="37">
        <v>4</v>
      </c>
      <c r="T536" s="37">
        <v>4</v>
      </c>
      <c r="U536" s="37">
        <v>5</v>
      </c>
      <c r="V536" s="37">
        <v>4</v>
      </c>
      <c r="W536" s="37">
        <v>4</v>
      </c>
      <c r="X536" s="22">
        <f t="shared" si="8"/>
        <v>42</v>
      </c>
      <c r="Y536" s="35">
        <f>IF(S536="","",(X536-統計!$B$106)*10/SQRT(統計!$B$107)+50)</f>
        <v>42.893166778998904</v>
      </c>
      <c r="Z536" s="35" t="str">
        <f>IF(X536="","",IF(((COUNTIF(視聴済作品!$X$2:$X$716,"&gt;="&amp;X536)+COUNTIF(視聴中作品!$X$29:$X$35,"&gt;="&amp;X536))/統計!$B$3)&lt;=0.05,"〇","-"))</f>
        <v>-</v>
      </c>
    </row>
    <row r="537" spans="1:26" ht="12" customHeight="1" x14ac:dyDescent="0.4">
      <c r="A537" s="9" t="s">
        <v>1209</v>
      </c>
      <c r="B537" s="9" t="s">
        <v>670</v>
      </c>
      <c r="C537" s="9" t="s">
        <v>670</v>
      </c>
      <c r="D537" s="9" t="s">
        <v>1</v>
      </c>
      <c r="E537" s="10"/>
      <c r="F537" s="10"/>
      <c r="G537" s="10"/>
      <c r="H537" s="10"/>
      <c r="I537" s="10"/>
      <c r="J537" s="10"/>
      <c r="K537" s="10"/>
      <c r="L537" s="10"/>
      <c r="M537" s="20"/>
      <c r="N537" s="20"/>
      <c r="O537" s="28"/>
      <c r="P537" s="10"/>
      <c r="Q537" s="10" t="s">
        <v>95</v>
      </c>
      <c r="R537" s="10"/>
      <c r="S537" s="37">
        <v>2</v>
      </c>
      <c r="T537" s="37">
        <v>4</v>
      </c>
      <c r="U537" s="37">
        <v>4</v>
      </c>
      <c r="V537" s="37">
        <v>6</v>
      </c>
      <c r="W537" s="37">
        <v>5</v>
      </c>
      <c r="X537" s="22">
        <f t="shared" si="8"/>
        <v>42</v>
      </c>
      <c r="Y537" s="35">
        <f>IF(S537="","",(X537-統計!$B$106)*10/SQRT(統計!$B$107)+50)</f>
        <v>42.893166778998904</v>
      </c>
      <c r="Z537" s="35" t="str">
        <f>IF(X537="","",IF(((COUNTIF(視聴済作品!$X$2:$X$716,"&gt;="&amp;X537)+COUNTIF(視聴中作品!$X$29:$X$35,"&gt;="&amp;X537))/統計!$B$3)&lt;=0.05,"〇","-"))</f>
        <v>-</v>
      </c>
    </row>
    <row r="538" spans="1:26" ht="12" customHeight="1" x14ac:dyDescent="0.4">
      <c r="A538" s="9" t="s">
        <v>761</v>
      </c>
      <c r="B538" s="9" t="s">
        <v>26</v>
      </c>
      <c r="C538" s="9" t="s">
        <v>26</v>
      </c>
      <c r="D538" s="9" t="s">
        <v>2248</v>
      </c>
      <c r="E538" s="10"/>
      <c r="F538" s="10"/>
      <c r="G538" s="10"/>
      <c r="H538" s="10"/>
      <c r="I538" s="10"/>
      <c r="J538" s="10"/>
      <c r="K538" s="10"/>
      <c r="L538" s="10"/>
      <c r="M538" s="20"/>
      <c r="N538" s="20"/>
      <c r="O538" s="28"/>
      <c r="P538" s="10"/>
      <c r="Q538" s="10" t="s">
        <v>8</v>
      </c>
      <c r="R538" s="10"/>
      <c r="S538" s="37">
        <v>2</v>
      </c>
      <c r="T538" s="37">
        <v>3</v>
      </c>
      <c r="U538" s="37">
        <v>3</v>
      </c>
      <c r="V538" s="37">
        <v>7</v>
      </c>
      <c r="W538" s="37">
        <v>5</v>
      </c>
      <c r="X538" s="22">
        <f t="shared" si="8"/>
        <v>40</v>
      </c>
      <c r="Y538" s="35">
        <f>IF(S538="","",(X538-統計!$B$106)*10/SQRT(統計!$B$107)+50)</f>
        <v>41.670193566971946</v>
      </c>
      <c r="Z538" s="35" t="str">
        <f>IF(X538="","",IF(((COUNTIF(視聴済作品!$X$2:$X$716,"&gt;="&amp;X538)+COUNTIF(視聴中作品!$X$29:$X$35,"&gt;="&amp;X538))/統計!$B$3)&lt;=0.05,"〇","-"))</f>
        <v>-</v>
      </c>
    </row>
    <row r="539" spans="1:26" ht="12" customHeight="1" x14ac:dyDescent="0.4">
      <c r="A539" s="9" t="s">
        <v>3040</v>
      </c>
      <c r="B539" s="9" t="s">
        <v>3039</v>
      </c>
      <c r="C539" s="9" t="s">
        <v>3186</v>
      </c>
      <c r="D539" s="9" t="s">
        <v>2629</v>
      </c>
      <c r="E539" s="10" t="s">
        <v>3041</v>
      </c>
      <c r="F539" s="10" t="s">
        <v>1899</v>
      </c>
      <c r="G539" s="10" t="s">
        <v>3043</v>
      </c>
      <c r="H539" s="10" t="s">
        <v>3044</v>
      </c>
      <c r="I539" s="10" t="s">
        <v>3045</v>
      </c>
      <c r="J539" s="10" t="s">
        <v>3046</v>
      </c>
      <c r="K539" s="10" t="s">
        <v>2919</v>
      </c>
      <c r="L539" s="10" t="s">
        <v>1846</v>
      </c>
      <c r="M539" s="19">
        <v>44937</v>
      </c>
      <c r="N539" s="20" t="s">
        <v>3048</v>
      </c>
      <c r="O539" s="40" t="s">
        <v>3047</v>
      </c>
      <c r="P539" s="10" t="s">
        <v>19</v>
      </c>
      <c r="Q539" s="10" t="s">
        <v>3246</v>
      </c>
      <c r="R539" s="10" t="s">
        <v>3008</v>
      </c>
      <c r="S539" s="37">
        <v>3</v>
      </c>
      <c r="T539" s="37">
        <v>5</v>
      </c>
      <c r="U539" s="37">
        <v>2</v>
      </c>
      <c r="V539" s="37">
        <v>6</v>
      </c>
      <c r="W539" s="37">
        <v>4</v>
      </c>
      <c r="X539" s="22">
        <f t="shared" si="8"/>
        <v>40</v>
      </c>
      <c r="Y539" s="35">
        <f>IF(S539="","",(X539-統計!$B$106)*10/SQRT(統計!$B$107)+50)</f>
        <v>41.670193566971946</v>
      </c>
      <c r="Z539" s="35"/>
    </row>
    <row r="540" spans="1:26" ht="12" customHeight="1" x14ac:dyDescent="0.4">
      <c r="A540" s="9" t="s">
        <v>2504</v>
      </c>
      <c r="B540" s="9" t="s">
        <v>2503</v>
      </c>
      <c r="C540" s="9" t="s">
        <v>2503</v>
      </c>
      <c r="D540" s="9" t="s">
        <v>2560</v>
      </c>
      <c r="E540" s="10" t="s">
        <v>2509</v>
      </c>
      <c r="F540" s="10" t="s">
        <v>2505</v>
      </c>
      <c r="G540" s="10" t="s">
        <v>19</v>
      </c>
      <c r="H540" s="10" t="s">
        <v>19</v>
      </c>
      <c r="I540" s="10" t="s">
        <v>2472</v>
      </c>
      <c r="J540" s="10" t="s">
        <v>2429</v>
      </c>
      <c r="K540" s="10" t="s">
        <v>2509</v>
      </c>
      <c r="L540" s="10" t="s">
        <v>2508</v>
      </c>
      <c r="M540" s="19">
        <v>38773</v>
      </c>
      <c r="N540" s="20" t="s">
        <v>2507</v>
      </c>
      <c r="O540" s="42" t="s">
        <v>2506</v>
      </c>
      <c r="P540" s="10" t="s">
        <v>19</v>
      </c>
      <c r="Q540" s="10" t="s">
        <v>53</v>
      </c>
      <c r="R540" s="10"/>
      <c r="S540" s="37">
        <v>2</v>
      </c>
      <c r="T540" s="37">
        <v>3</v>
      </c>
      <c r="U540" s="37">
        <v>4</v>
      </c>
      <c r="V540" s="37">
        <v>5</v>
      </c>
      <c r="W540" s="37">
        <v>6</v>
      </c>
      <c r="X540" s="22">
        <f t="shared" si="8"/>
        <v>40</v>
      </c>
      <c r="Y540" s="35">
        <f>IF(S540="","",(X540-統計!$B$106)*10/SQRT(統計!$B$107)+50)</f>
        <v>41.670193566971946</v>
      </c>
      <c r="Z540" s="35" t="str">
        <f>IF(X540="","",IF(((COUNTIF(視聴済作品!$X$2:$X$716,"&gt;="&amp;X540)+COUNTIF(視聴中作品!$X$29:$X$35,"&gt;="&amp;X540))/統計!$B$3)&lt;=0.05,"〇","-"))</f>
        <v>-</v>
      </c>
    </row>
    <row r="541" spans="1:26" ht="12" customHeight="1" x14ac:dyDescent="0.4">
      <c r="A541" s="9" t="s">
        <v>790</v>
      </c>
      <c r="B541" s="9" t="s">
        <v>64</v>
      </c>
      <c r="C541" s="9" t="s">
        <v>64</v>
      </c>
      <c r="D541" s="9" t="s">
        <v>2248</v>
      </c>
      <c r="E541" s="10"/>
      <c r="F541" s="10"/>
      <c r="G541" s="10"/>
      <c r="H541" s="10"/>
      <c r="I541" s="10"/>
      <c r="J541" s="10"/>
      <c r="K541" s="10"/>
      <c r="L541" s="10"/>
      <c r="M541" s="20"/>
      <c r="N541" s="20"/>
      <c r="O541" s="28"/>
      <c r="P541" s="10"/>
      <c r="Q541" s="10" t="s">
        <v>53</v>
      </c>
      <c r="R541" s="10"/>
      <c r="S541" s="37">
        <v>2</v>
      </c>
      <c r="T541" s="37">
        <v>4</v>
      </c>
      <c r="U541" s="37">
        <v>3</v>
      </c>
      <c r="V541" s="37">
        <v>5</v>
      </c>
      <c r="W541" s="37">
        <v>6</v>
      </c>
      <c r="X541" s="22">
        <f t="shared" si="8"/>
        <v>40</v>
      </c>
      <c r="Y541" s="35">
        <f>IF(S541="","",(X541-統計!$B$106)*10/SQRT(統計!$B$107)+50)</f>
        <v>41.670193566971946</v>
      </c>
      <c r="Z541" s="35" t="str">
        <f>IF(X541="","",IF(((COUNTIF(視聴済作品!$X$2:$X$716,"&gt;="&amp;X541)+COUNTIF(視聴中作品!$X$29:$X$35,"&gt;="&amp;X541))/統計!$B$3)&lt;=0.05,"〇","-"))</f>
        <v>-</v>
      </c>
    </row>
    <row r="542" spans="1:26" ht="12" customHeight="1" x14ac:dyDescent="0.4">
      <c r="A542" s="9" t="s">
        <v>796</v>
      </c>
      <c r="B542" s="9" t="s">
        <v>70</v>
      </c>
      <c r="C542" s="9" t="s">
        <v>70</v>
      </c>
      <c r="D542" s="9" t="s">
        <v>32</v>
      </c>
      <c r="E542" s="10"/>
      <c r="F542" s="10"/>
      <c r="G542" s="10"/>
      <c r="H542" s="10"/>
      <c r="I542" s="10"/>
      <c r="J542" s="10"/>
      <c r="K542" s="10"/>
      <c r="L542" s="10"/>
      <c r="M542" s="20"/>
      <c r="N542" s="20"/>
      <c r="O542" s="28"/>
      <c r="P542" s="10"/>
      <c r="Q542" s="10" t="s">
        <v>8</v>
      </c>
      <c r="R542" s="10"/>
      <c r="S542" s="37">
        <v>3</v>
      </c>
      <c r="T542" s="37">
        <v>4</v>
      </c>
      <c r="U542" s="37">
        <v>4</v>
      </c>
      <c r="V542" s="37">
        <v>4</v>
      </c>
      <c r="W542" s="37">
        <v>5</v>
      </c>
      <c r="X542" s="22">
        <f t="shared" si="8"/>
        <v>40</v>
      </c>
      <c r="Y542" s="35">
        <f>IF(S542="","",(X542-統計!$B$106)*10/SQRT(統計!$B$107)+50)</f>
        <v>41.670193566971946</v>
      </c>
      <c r="Z542" s="35" t="str">
        <f>IF(X542="","",IF(((COUNTIF(視聴済作品!$X$2:$X$716,"&gt;="&amp;X542)+COUNTIF(視聴中作品!$X$29:$X$35,"&gt;="&amp;X542))/統計!$B$3)&lt;=0.05,"〇","-"))</f>
        <v>-</v>
      </c>
    </row>
    <row r="543" spans="1:26" ht="12" customHeight="1" x14ac:dyDescent="0.4">
      <c r="A543" s="9" t="s">
        <v>2315</v>
      </c>
      <c r="B543" s="9" t="s">
        <v>2314</v>
      </c>
      <c r="C543" s="9" t="s">
        <v>2314</v>
      </c>
      <c r="D543" s="9" t="s">
        <v>88</v>
      </c>
      <c r="E543" s="10" t="s">
        <v>2316</v>
      </c>
      <c r="F543" s="10" t="s">
        <v>1034</v>
      </c>
      <c r="G543" s="10" t="s">
        <v>19</v>
      </c>
      <c r="H543" s="10" t="s">
        <v>19</v>
      </c>
      <c r="I543" s="10" t="s">
        <v>2317</v>
      </c>
      <c r="J543" s="10" t="s">
        <v>2318</v>
      </c>
      <c r="K543" s="10" t="s">
        <v>2319</v>
      </c>
      <c r="L543" s="10" t="s">
        <v>1846</v>
      </c>
      <c r="M543" s="20">
        <v>43623</v>
      </c>
      <c r="N543" s="20" t="s">
        <v>2321</v>
      </c>
      <c r="O543" s="42" t="s">
        <v>2320</v>
      </c>
      <c r="P543" s="10" t="s">
        <v>19</v>
      </c>
      <c r="Q543" s="10" t="s">
        <v>3</v>
      </c>
      <c r="R543" s="10"/>
      <c r="S543" s="37">
        <v>3</v>
      </c>
      <c r="T543" s="37">
        <v>3</v>
      </c>
      <c r="U543" s="37">
        <v>3</v>
      </c>
      <c r="V543" s="37">
        <v>6</v>
      </c>
      <c r="W543" s="37">
        <v>5</v>
      </c>
      <c r="X543" s="22">
        <f t="shared" si="8"/>
        <v>40</v>
      </c>
      <c r="Y543" s="35">
        <f>IF(S543="","",(X543-統計!$B$106)*10/SQRT(統計!$B$107)+50)</f>
        <v>41.670193566971946</v>
      </c>
      <c r="Z543" s="35" t="str">
        <f>IF(X543="","",IF(((COUNTIF(視聴済作品!$X$2:$X$716,"&gt;="&amp;X543)+COUNTIF(視聴中作品!$X$29:$X$35,"&gt;="&amp;X543))/統計!$B$3)&lt;=0.05,"〇","-"))</f>
        <v>-</v>
      </c>
    </row>
    <row r="544" spans="1:26" ht="12" customHeight="1" x14ac:dyDescent="0.4">
      <c r="A544" s="9" t="s">
        <v>811</v>
      </c>
      <c r="B544" s="9" t="s">
        <v>121</v>
      </c>
      <c r="C544" s="9" t="s">
        <v>121</v>
      </c>
      <c r="D544" s="9" t="s">
        <v>88</v>
      </c>
      <c r="E544" s="10"/>
      <c r="F544" s="10"/>
      <c r="G544" s="10"/>
      <c r="H544" s="10"/>
      <c r="I544" s="10"/>
      <c r="J544" s="10"/>
      <c r="K544" s="10"/>
      <c r="L544" s="10"/>
      <c r="M544" s="20"/>
      <c r="N544" s="20"/>
      <c r="O544" s="28"/>
      <c r="P544" s="10"/>
      <c r="Q544" s="10" t="s">
        <v>95</v>
      </c>
      <c r="R544" s="10"/>
      <c r="S544" s="37">
        <v>4</v>
      </c>
      <c r="T544" s="37">
        <v>4</v>
      </c>
      <c r="U544" s="37">
        <v>4</v>
      </c>
      <c r="V544" s="37">
        <v>4</v>
      </c>
      <c r="W544" s="37">
        <v>4</v>
      </c>
      <c r="X544" s="22">
        <f t="shared" si="8"/>
        <v>40</v>
      </c>
      <c r="Y544" s="35">
        <f>IF(S544="","",(X544-統計!$B$106)*10/SQRT(統計!$B$107)+50)</f>
        <v>41.670193566971946</v>
      </c>
      <c r="Z544" s="35" t="str">
        <f>IF(X544="","",IF(((COUNTIF(視聴済作品!$X$2:$X$716,"&gt;="&amp;X544)+COUNTIF(視聴中作品!$X$29:$X$35,"&gt;="&amp;X544))/統計!$B$3)&lt;=0.05,"〇","-"))</f>
        <v>-</v>
      </c>
    </row>
    <row r="545" spans="1:26" ht="12" customHeight="1" x14ac:dyDescent="0.4">
      <c r="A545" s="9" t="s">
        <v>816</v>
      </c>
      <c r="B545" s="9" t="s">
        <v>125</v>
      </c>
      <c r="C545" s="9" t="s">
        <v>125</v>
      </c>
      <c r="D545" s="9" t="s">
        <v>1</v>
      </c>
      <c r="E545" s="10"/>
      <c r="F545" s="10"/>
      <c r="G545" s="10"/>
      <c r="H545" s="10"/>
      <c r="I545" s="10"/>
      <c r="J545" s="10"/>
      <c r="K545" s="10"/>
      <c r="L545" s="10"/>
      <c r="M545" s="20"/>
      <c r="N545" s="20"/>
      <c r="O545" s="28"/>
      <c r="P545" s="10"/>
      <c r="Q545" s="10" t="s">
        <v>95</v>
      </c>
      <c r="R545" s="10"/>
      <c r="S545" s="37">
        <v>4</v>
      </c>
      <c r="T545" s="37">
        <v>5</v>
      </c>
      <c r="U545" s="37">
        <v>4</v>
      </c>
      <c r="V545" s="37">
        <v>3</v>
      </c>
      <c r="W545" s="37">
        <v>4</v>
      </c>
      <c r="X545" s="22">
        <f t="shared" si="8"/>
        <v>40</v>
      </c>
      <c r="Y545" s="35">
        <f>IF(S545="","",(X545-統計!$B$106)*10/SQRT(統計!$B$107)+50)</f>
        <v>41.670193566971946</v>
      </c>
      <c r="Z545" s="35" t="str">
        <f>IF(X545="","",IF(((COUNTIF(視聴済作品!$X$2:$X$716,"&gt;="&amp;X545)+COUNTIF(視聴中作品!$X$29:$X$35,"&gt;="&amp;X545))/統計!$B$3)&lt;=0.05,"〇","-"))</f>
        <v>-</v>
      </c>
    </row>
    <row r="546" spans="1:26" ht="12" customHeight="1" x14ac:dyDescent="0.4">
      <c r="A546" s="9" t="s">
        <v>881</v>
      </c>
      <c r="B546" s="9" t="s">
        <v>274</v>
      </c>
      <c r="C546" s="9" t="s">
        <v>274</v>
      </c>
      <c r="D546" s="9" t="s">
        <v>2248</v>
      </c>
      <c r="E546" s="10"/>
      <c r="F546" s="10"/>
      <c r="G546" s="10"/>
      <c r="H546" s="10"/>
      <c r="I546" s="10"/>
      <c r="J546" s="10"/>
      <c r="K546" s="10"/>
      <c r="L546" s="10"/>
      <c r="M546" s="20"/>
      <c r="N546" s="20"/>
      <c r="O546" s="28"/>
      <c r="P546" s="10"/>
      <c r="Q546" s="10" t="s">
        <v>8</v>
      </c>
      <c r="R546" s="10"/>
      <c r="S546" s="37">
        <v>2</v>
      </c>
      <c r="T546" s="37">
        <v>4</v>
      </c>
      <c r="U546" s="37">
        <v>2</v>
      </c>
      <c r="V546" s="37">
        <v>8</v>
      </c>
      <c r="W546" s="37">
        <v>4</v>
      </c>
      <c r="X546" s="22">
        <f t="shared" si="8"/>
        <v>40</v>
      </c>
      <c r="Y546" s="35">
        <f>IF(S546="","",(X546-統計!$B$106)*10/SQRT(統計!$B$107)+50)</f>
        <v>41.670193566971946</v>
      </c>
      <c r="Z546" s="35" t="str">
        <f>IF(X546="","",IF(((COUNTIF(視聴済作品!$X$2:$X$716,"&gt;="&amp;X546)+COUNTIF(視聴中作品!$X$29:$X$35,"&gt;="&amp;X546))/統計!$B$3)&lt;=0.05,"〇","-"))</f>
        <v>-</v>
      </c>
    </row>
    <row r="547" spans="1:26" ht="12" customHeight="1" x14ac:dyDescent="0.4">
      <c r="A547" s="9" t="s">
        <v>3088</v>
      </c>
      <c r="B547" s="9" t="s">
        <v>3087</v>
      </c>
      <c r="C547" s="9" t="s">
        <v>3087</v>
      </c>
      <c r="D547" s="9" t="s">
        <v>2786</v>
      </c>
      <c r="E547" s="10" t="s">
        <v>3089</v>
      </c>
      <c r="F547" s="10" t="s">
        <v>2975</v>
      </c>
      <c r="G547" s="10" t="s">
        <v>2080</v>
      </c>
      <c r="H547" s="10" t="s">
        <v>19</v>
      </c>
      <c r="I547" s="10" t="s">
        <v>3090</v>
      </c>
      <c r="J547" s="10" t="s">
        <v>3091</v>
      </c>
      <c r="K547" s="10" t="s">
        <v>2289</v>
      </c>
      <c r="L547" s="10" t="s">
        <v>2179</v>
      </c>
      <c r="M547" s="20">
        <v>44932</v>
      </c>
      <c r="N547" s="20" t="s">
        <v>3095</v>
      </c>
      <c r="O547" s="40" t="s">
        <v>3092</v>
      </c>
      <c r="P547" s="10" t="s">
        <v>3373</v>
      </c>
      <c r="Q547" s="10" t="s">
        <v>3246</v>
      </c>
      <c r="R547" s="10" t="s">
        <v>3008</v>
      </c>
      <c r="S547" s="37">
        <v>3</v>
      </c>
      <c r="T547" s="37">
        <v>4</v>
      </c>
      <c r="U547" s="37">
        <v>3</v>
      </c>
      <c r="V547" s="37">
        <v>6</v>
      </c>
      <c r="W547" s="37">
        <v>4</v>
      </c>
      <c r="X547" s="22">
        <f t="shared" si="8"/>
        <v>40</v>
      </c>
      <c r="Y547" s="35">
        <f>IF(S547="","",(X547-統計!$B$106)*10/SQRT(統計!$B$107)+50)</f>
        <v>41.670193566971946</v>
      </c>
      <c r="Z547" s="35"/>
    </row>
    <row r="548" spans="1:26" ht="12" customHeight="1" x14ac:dyDescent="0.4">
      <c r="A548" s="9" t="s">
        <v>2028</v>
      </c>
      <c r="B548" s="9" t="s">
        <v>2029</v>
      </c>
      <c r="C548" s="9" t="s">
        <v>2029</v>
      </c>
      <c r="D548" s="9" t="s">
        <v>1389</v>
      </c>
      <c r="E548" s="10" t="s">
        <v>184</v>
      </c>
      <c r="F548" s="10" t="s">
        <v>2030</v>
      </c>
      <c r="G548" s="10" t="s">
        <v>184</v>
      </c>
      <c r="H548" s="10" t="s">
        <v>2031</v>
      </c>
      <c r="I548" s="10" t="s">
        <v>184</v>
      </c>
      <c r="J548" s="10" t="s">
        <v>2032</v>
      </c>
      <c r="K548" s="10" t="s">
        <v>2033</v>
      </c>
      <c r="L548" s="10" t="s">
        <v>2034</v>
      </c>
      <c r="M548" s="20">
        <v>41475</v>
      </c>
      <c r="N548" s="20" t="s">
        <v>184</v>
      </c>
      <c r="O548" s="28" t="s">
        <v>2035</v>
      </c>
      <c r="P548" s="10" t="s">
        <v>184</v>
      </c>
      <c r="Q548" s="10" t="s">
        <v>94</v>
      </c>
      <c r="R548" s="10"/>
      <c r="S548" s="37">
        <v>4</v>
      </c>
      <c r="T548" s="37">
        <v>4</v>
      </c>
      <c r="U548" s="37">
        <v>4</v>
      </c>
      <c r="V548" s="37">
        <v>4</v>
      </c>
      <c r="W548" s="37">
        <v>4</v>
      </c>
      <c r="X548" s="22">
        <f t="shared" si="8"/>
        <v>40</v>
      </c>
      <c r="Y548" s="35">
        <f>IF(S548="","",(X548-統計!$B$106)*10/SQRT(統計!$B$107)+50)</f>
        <v>41.670193566971946</v>
      </c>
      <c r="Z548" s="35" t="str">
        <f>IF(X548="","",IF(((COUNTIF(視聴済作品!$X$2:$X$716,"&gt;="&amp;X548)+COUNTIF(視聴中作品!$X$29:$X$35,"&gt;="&amp;X548))/統計!$B$3)&lt;=0.05,"〇","-"))</f>
        <v>-</v>
      </c>
    </row>
    <row r="549" spans="1:26" ht="12" customHeight="1" x14ac:dyDescent="0.4">
      <c r="A549" s="9" t="s">
        <v>916</v>
      </c>
      <c r="B549" s="9" t="s">
        <v>313</v>
      </c>
      <c r="C549" s="9" t="s">
        <v>313</v>
      </c>
      <c r="D549" s="9" t="s">
        <v>15</v>
      </c>
      <c r="E549" s="10"/>
      <c r="F549" s="10"/>
      <c r="G549" s="10"/>
      <c r="H549" s="10"/>
      <c r="I549" s="10"/>
      <c r="J549" s="10"/>
      <c r="K549" s="10"/>
      <c r="L549" s="10"/>
      <c r="M549" s="20"/>
      <c r="N549" s="20"/>
      <c r="O549" s="28"/>
      <c r="P549" s="10"/>
      <c r="Q549" s="10" t="s">
        <v>6</v>
      </c>
      <c r="R549" s="10"/>
      <c r="S549" s="37">
        <v>5</v>
      </c>
      <c r="T549" s="37">
        <v>4</v>
      </c>
      <c r="U549" s="37">
        <v>4</v>
      </c>
      <c r="V549" s="37">
        <v>3</v>
      </c>
      <c r="W549" s="37">
        <v>4</v>
      </c>
      <c r="X549" s="22">
        <f t="shared" si="8"/>
        <v>40</v>
      </c>
      <c r="Y549" s="35">
        <f>IF(S549="","",(X549-統計!$B$106)*10/SQRT(統計!$B$107)+50)</f>
        <v>41.670193566971946</v>
      </c>
      <c r="Z549" s="35" t="str">
        <f>IF(X549="","",IF(((COUNTIF(視聴済作品!$X$2:$X$716,"&gt;="&amp;X549)+COUNTIF(視聴中作品!$X$29:$X$35,"&gt;="&amp;X549))/統計!$B$3)&lt;=0.05,"〇","-"))</f>
        <v>-</v>
      </c>
    </row>
    <row r="550" spans="1:26" ht="12" customHeight="1" x14ac:dyDescent="0.4">
      <c r="A550" s="9" t="s">
        <v>920</v>
      </c>
      <c r="B550" s="9" t="s">
        <v>320</v>
      </c>
      <c r="C550" s="9" t="s">
        <v>320</v>
      </c>
      <c r="D550" s="9" t="s">
        <v>209</v>
      </c>
      <c r="E550" s="10"/>
      <c r="F550" s="10"/>
      <c r="G550" s="10"/>
      <c r="H550" s="10"/>
      <c r="I550" s="10"/>
      <c r="J550" s="10"/>
      <c r="K550" s="10"/>
      <c r="L550" s="10"/>
      <c r="M550" s="20"/>
      <c r="N550" s="20"/>
      <c r="O550" s="28"/>
      <c r="P550" s="10"/>
      <c r="Q550" s="10" t="s">
        <v>19</v>
      </c>
      <c r="R550" s="10"/>
      <c r="S550" s="37">
        <v>5</v>
      </c>
      <c r="T550" s="37">
        <v>5</v>
      </c>
      <c r="U550" s="37">
        <v>4</v>
      </c>
      <c r="V550" s="37">
        <v>2</v>
      </c>
      <c r="W550" s="37">
        <v>4</v>
      </c>
      <c r="X550" s="22">
        <f t="shared" si="8"/>
        <v>40</v>
      </c>
      <c r="Y550" s="35">
        <f>IF(S550="","",(X550-統計!$B$106)*10/SQRT(統計!$B$107)+50)</f>
        <v>41.670193566971946</v>
      </c>
      <c r="Z550" s="35" t="str">
        <f>IF(X550="","",IF(((COUNTIF(視聴済作品!$X$2:$X$716,"&gt;="&amp;X550)+COUNTIF(視聴中作品!$X$29:$X$35,"&gt;="&amp;X550))/統計!$B$3)&lt;=0.05,"〇","-"))</f>
        <v>-</v>
      </c>
    </row>
    <row r="551" spans="1:26" ht="12" customHeight="1" x14ac:dyDescent="0.4">
      <c r="A551" s="9" t="s">
        <v>923</v>
      </c>
      <c r="B551" s="9" t="s">
        <v>324</v>
      </c>
      <c r="C551" s="9" t="s">
        <v>324</v>
      </c>
      <c r="D551" s="9" t="s">
        <v>2221</v>
      </c>
      <c r="E551" s="10"/>
      <c r="F551" s="10"/>
      <c r="G551" s="10"/>
      <c r="H551" s="10"/>
      <c r="I551" s="10"/>
      <c r="J551" s="10"/>
      <c r="K551" s="10"/>
      <c r="L551" s="10"/>
      <c r="M551" s="20"/>
      <c r="N551" s="20"/>
      <c r="O551" s="28"/>
      <c r="P551" s="10"/>
      <c r="Q551" s="10" t="s">
        <v>53</v>
      </c>
      <c r="R551" s="10"/>
      <c r="S551" s="37">
        <v>3</v>
      </c>
      <c r="T551" s="37">
        <v>4</v>
      </c>
      <c r="U551" s="37">
        <v>3</v>
      </c>
      <c r="V551" s="37">
        <v>5</v>
      </c>
      <c r="W551" s="37">
        <v>5</v>
      </c>
      <c r="X551" s="22">
        <f t="shared" si="8"/>
        <v>40</v>
      </c>
      <c r="Y551" s="35">
        <f>IF(S551="","",(X551-統計!$B$106)*10/SQRT(統計!$B$107)+50)</f>
        <v>41.670193566971946</v>
      </c>
      <c r="Z551" s="35" t="str">
        <f>IF(X551="","",IF(((COUNTIF(視聴済作品!$X$2:$X$716,"&gt;="&amp;X551)+COUNTIF(視聴中作品!$X$29:$X$35,"&gt;="&amp;X551))/統計!$B$3)&lt;=0.05,"〇","-"))</f>
        <v>-</v>
      </c>
    </row>
    <row r="552" spans="1:26" ht="12" customHeight="1" x14ac:dyDescent="0.4">
      <c r="A552" s="9" t="s">
        <v>2691</v>
      </c>
      <c r="B552" s="9" t="s">
        <v>2691</v>
      </c>
      <c r="C552" s="9" t="s">
        <v>2691</v>
      </c>
      <c r="D552" s="9" t="s">
        <v>41</v>
      </c>
      <c r="E552" s="10" t="s">
        <v>2692</v>
      </c>
      <c r="F552" s="10" t="s">
        <v>2693</v>
      </c>
      <c r="G552" s="10" t="s">
        <v>2589</v>
      </c>
      <c r="H552" s="10" t="s">
        <v>19</v>
      </c>
      <c r="I552" s="10" t="s">
        <v>2694</v>
      </c>
      <c r="J552" s="10" t="s">
        <v>2695</v>
      </c>
      <c r="K552" s="10" t="s">
        <v>2539</v>
      </c>
      <c r="L552" s="10" t="s">
        <v>2583</v>
      </c>
      <c r="M552" s="19">
        <v>40090</v>
      </c>
      <c r="N552" s="20" t="s">
        <v>2697</v>
      </c>
      <c r="O552" s="42" t="s">
        <v>2696</v>
      </c>
      <c r="P552" s="10" t="s">
        <v>19</v>
      </c>
      <c r="Q552" s="10" t="s">
        <v>53</v>
      </c>
      <c r="R552" s="10"/>
      <c r="S552" s="37">
        <v>4</v>
      </c>
      <c r="T552" s="37">
        <v>4</v>
      </c>
      <c r="U552" s="37">
        <v>4</v>
      </c>
      <c r="V552" s="37">
        <v>4</v>
      </c>
      <c r="W552" s="37">
        <v>4</v>
      </c>
      <c r="X552" s="22">
        <f t="shared" si="8"/>
        <v>40</v>
      </c>
      <c r="Y552" s="35">
        <f>IF(S552="","",(X552-統計!$B$106)*10/SQRT(統計!$B$107)+50)</f>
        <v>41.670193566971946</v>
      </c>
      <c r="Z552" s="35" t="str">
        <f>IF(X552="","",IF(((COUNTIF(視聴済作品!$X$2:$X$716,"&gt;="&amp;X552)+COUNTIF(視聴中作品!$X$29:$X$35,"&gt;="&amp;X552))/統計!$B$3)&lt;=0.05,"〇","-"))</f>
        <v>-</v>
      </c>
    </row>
    <row r="553" spans="1:26" ht="12" customHeight="1" x14ac:dyDescent="0.4">
      <c r="A553" s="9" t="s">
        <v>959</v>
      </c>
      <c r="B553" s="9" t="s">
        <v>415</v>
      </c>
      <c r="C553" s="9" t="s">
        <v>415</v>
      </c>
      <c r="D553" s="9" t="s">
        <v>1</v>
      </c>
      <c r="E553" s="10"/>
      <c r="F553" s="10"/>
      <c r="G553" s="10"/>
      <c r="H553" s="10"/>
      <c r="I553" s="10"/>
      <c r="J553" s="10"/>
      <c r="K553" s="10"/>
      <c r="L553" s="10"/>
      <c r="M553" s="20"/>
      <c r="N553" s="20"/>
      <c r="O553" s="28"/>
      <c r="P553" s="10"/>
      <c r="Q553" s="10" t="s">
        <v>94</v>
      </c>
      <c r="R553" s="10"/>
      <c r="S553" s="37">
        <v>4</v>
      </c>
      <c r="T553" s="37">
        <v>3</v>
      </c>
      <c r="U553" s="37">
        <v>4</v>
      </c>
      <c r="V553" s="37">
        <v>5</v>
      </c>
      <c r="W553" s="37">
        <v>4</v>
      </c>
      <c r="X553" s="22">
        <f t="shared" si="8"/>
        <v>40</v>
      </c>
      <c r="Y553" s="35">
        <f>IF(S553="","",(X553-統計!$B$106)*10/SQRT(統計!$B$107)+50)</f>
        <v>41.670193566971946</v>
      </c>
      <c r="Z553" s="35" t="str">
        <f>IF(X553="","",IF(((COUNTIF(視聴済作品!$X$2:$X$716,"&gt;="&amp;X553)+COUNTIF(視聴中作品!$X$29:$X$35,"&gt;="&amp;X553))/統計!$B$3)&lt;=0.05,"〇","-"))</f>
        <v>-</v>
      </c>
    </row>
    <row r="554" spans="1:26" ht="12" customHeight="1" x14ac:dyDescent="0.4">
      <c r="A554" s="9" t="s">
        <v>973</v>
      </c>
      <c r="B554" s="9" t="s">
        <v>449</v>
      </c>
      <c r="C554" s="9" t="s">
        <v>449</v>
      </c>
      <c r="D554" s="9" t="s">
        <v>1</v>
      </c>
      <c r="E554" s="10"/>
      <c r="F554" s="10"/>
      <c r="G554" s="10"/>
      <c r="H554" s="10"/>
      <c r="I554" s="10"/>
      <c r="J554" s="10"/>
      <c r="K554" s="10"/>
      <c r="L554" s="10"/>
      <c r="M554" s="20"/>
      <c r="N554" s="20"/>
      <c r="O554" s="28"/>
      <c r="P554" s="10"/>
      <c r="Q554" s="10" t="s">
        <v>95</v>
      </c>
      <c r="R554" s="10"/>
      <c r="S554" s="37">
        <v>3</v>
      </c>
      <c r="T554" s="37">
        <v>4</v>
      </c>
      <c r="U554" s="37">
        <v>3</v>
      </c>
      <c r="V554" s="37">
        <v>5</v>
      </c>
      <c r="W554" s="37">
        <v>5</v>
      </c>
      <c r="X554" s="22">
        <f t="shared" si="8"/>
        <v>40</v>
      </c>
      <c r="Y554" s="35">
        <f>IF(S554="","",(X554-統計!$B$106)*10/SQRT(統計!$B$107)+50)</f>
        <v>41.670193566971946</v>
      </c>
      <c r="Z554" s="35" t="str">
        <f>IF(X554="","",IF(((COUNTIF(視聴済作品!$X$2:$X$716,"&gt;="&amp;X554)+COUNTIF(視聴中作品!$X$29:$X$35,"&gt;="&amp;X554))/統計!$B$3)&lt;=0.05,"〇","-"))</f>
        <v>-</v>
      </c>
    </row>
    <row r="555" spans="1:26" ht="12" customHeight="1" x14ac:dyDescent="0.4">
      <c r="A555" s="9" t="s">
        <v>973</v>
      </c>
      <c r="B555" s="9" t="s">
        <v>449</v>
      </c>
      <c r="C555" s="9" t="s">
        <v>450</v>
      </c>
      <c r="D555" s="9" t="s">
        <v>1</v>
      </c>
      <c r="E555" s="10"/>
      <c r="F555" s="10"/>
      <c r="G555" s="10"/>
      <c r="H555" s="10"/>
      <c r="I555" s="10"/>
      <c r="J555" s="10"/>
      <c r="K555" s="10"/>
      <c r="L555" s="10"/>
      <c r="M555" s="20"/>
      <c r="N555" s="20"/>
      <c r="O555" s="28"/>
      <c r="P555" s="10"/>
      <c r="Q555" s="10" t="s">
        <v>6</v>
      </c>
      <c r="R555" s="10"/>
      <c r="S555" s="37">
        <v>3</v>
      </c>
      <c r="T555" s="37">
        <v>4</v>
      </c>
      <c r="U555" s="37">
        <v>3</v>
      </c>
      <c r="V555" s="37">
        <v>5</v>
      </c>
      <c r="W555" s="37">
        <v>5</v>
      </c>
      <c r="X555" s="22">
        <f t="shared" si="8"/>
        <v>40</v>
      </c>
      <c r="Y555" s="35">
        <f>IF(S555="","",(X555-統計!$B$106)*10/SQRT(統計!$B$107)+50)</f>
        <v>41.670193566971946</v>
      </c>
      <c r="Z555" s="35" t="str">
        <f>IF(X555="","",IF(((COUNTIF(視聴済作品!$X$2:$X$716,"&gt;="&amp;X555)+COUNTIF(視聴中作品!$X$29:$X$35,"&gt;="&amp;X555))/統計!$B$3)&lt;=0.05,"〇","-"))</f>
        <v>-</v>
      </c>
    </row>
    <row r="556" spans="1:26" ht="12" customHeight="1" x14ac:dyDescent="0.4">
      <c r="A556" s="9" t="s">
        <v>973</v>
      </c>
      <c r="B556" s="9" t="s">
        <v>449</v>
      </c>
      <c r="C556" s="9" t="s">
        <v>451</v>
      </c>
      <c r="D556" s="9" t="s">
        <v>1</v>
      </c>
      <c r="E556" s="10"/>
      <c r="F556" s="10"/>
      <c r="G556" s="10"/>
      <c r="H556" s="10"/>
      <c r="I556" s="10"/>
      <c r="J556" s="10"/>
      <c r="K556" s="10"/>
      <c r="L556" s="10"/>
      <c r="M556" s="20"/>
      <c r="N556" s="20"/>
      <c r="O556" s="28"/>
      <c r="P556" s="10"/>
      <c r="Q556" s="10" t="s">
        <v>6</v>
      </c>
      <c r="R556" s="10"/>
      <c r="S556" s="37">
        <v>3</v>
      </c>
      <c r="T556" s="37">
        <v>4</v>
      </c>
      <c r="U556" s="37">
        <v>3</v>
      </c>
      <c r="V556" s="37">
        <v>5</v>
      </c>
      <c r="W556" s="37">
        <v>5</v>
      </c>
      <c r="X556" s="22">
        <f t="shared" si="8"/>
        <v>40</v>
      </c>
      <c r="Y556" s="35">
        <f>IF(S556="","",(X556-統計!$B$106)*10/SQRT(統計!$B$107)+50)</f>
        <v>41.670193566971946</v>
      </c>
      <c r="Z556" s="35" t="str">
        <f>IF(X556="","",IF(((COUNTIF(視聴済作品!$X$2:$X$716,"&gt;="&amp;X556)+COUNTIF(視聴中作品!$X$29:$X$35,"&gt;="&amp;X556))/統計!$B$3)&lt;=0.05,"〇","-"))</f>
        <v>-</v>
      </c>
    </row>
    <row r="557" spans="1:26" ht="12" customHeight="1" x14ac:dyDescent="0.4">
      <c r="A557" s="9" t="s">
        <v>973</v>
      </c>
      <c r="B557" s="9" t="s">
        <v>449</v>
      </c>
      <c r="C557" s="9" t="s">
        <v>452</v>
      </c>
      <c r="D557" s="9" t="s">
        <v>1</v>
      </c>
      <c r="E557" s="10"/>
      <c r="F557" s="10"/>
      <c r="G557" s="10"/>
      <c r="H557" s="10"/>
      <c r="I557" s="10"/>
      <c r="J557" s="10"/>
      <c r="K557" s="10"/>
      <c r="L557" s="10"/>
      <c r="M557" s="20"/>
      <c r="N557" s="20"/>
      <c r="O557" s="28"/>
      <c r="P557" s="10"/>
      <c r="Q557" s="10" t="s">
        <v>6</v>
      </c>
      <c r="R557" s="10"/>
      <c r="S557" s="37">
        <v>3</v>
      </c>
      <c r="T557" s="37">
        <v>4</v>
      </c>
      <c r="U557" s="37">
        <v>3</v>
      </c>
      <c r="V557" s="37">
        <v>5</v>
      </c>
      <c r="W557" s="37">
        <v>5</v>
      </c>
      <c r="X557" s="22">
        <f t="shared" si="8"/>
        <v>40</v>
      </c>
      <c r="Y557" s="35">
        <f>IF(S557="","",(X557-統計!$B$106)*10/SQRT(統計!$B$107)+50)</f>
        <v>41.670193566971946</v>
      </c>
      <c r="Z557" s="35" t="str">
        <f>IF(X557="","",IF(((COUNTIF(視聴済作品!$X$2:$X$716,"&gt;="&amp;X557)+COUNTIF(視聴中作品!$X$29:$X$35,"&gt;="&amp;X557))/統計!$B$3)&lt;=0.05,"〇","-"))</f>
        <v>-</v>
      </c>
    </row>
    <row r="558" spans="1:26" ht="12" customHeight="1" x14ac:dyDescent="0.4">
      <c r="A558" s="9" t="s">
        <v>1084</v>
      </c>
      <c r="B558" s="9" t="s">
        <v>400</v>
      </c>
      <c r="C558" s="9" t="s">
        <v>400</v>
      </c>
      <c r="D558" s="9" t="s">
        <v>88</v>
      </c>
      <c r="E558" s="10"/>
      <c r="F558" s="10"/>
      <c r="G558" s="10"/>
      <c r="H558" s="10"/>
      <c r="I558" s="10"/>
      <c r="J558" s="10"/>
      <c r="K558" s="10"/>
      <c r="L558" s="10"/>
      <c r="M558" s="20"/>
      <c r="N558" s="20"/>
      <c r="O558" s="28"/>
      <c r="P558" s="10"/>
      <c r="Q558" s="10" t="s">
        <v>95</v>
      </c>
      <c r="R558" s="10"/>
      <c r="S558" s="37">
        <v>5</v>
      </c>
      <c r="T558" s="37">
        <v>3</v>
      </c>
      <c r="U558" s="37">
        <v>4</v>
      </c>
      <c r="V558" s="37">
        <v>4</v>
      </c>
      <c r="W558" s="37">
        <v>4</v>
      </c>
      <c r="X558" s="22">
        <f t="shared" si="8"/>
        <v>40</v>
      </c>
      <c r="Y558" s="35">
        <f>IF(S558="","",(X558-統計!$B$106)*10/SQRT(統計!$B$107)+50)</f>
        <v>41.670193566971946</v>
      </c>
      <c r="Z558" s="35" t="str">
        <f>IF(X558="","",IF(((COUNTIF(視聴済作品!$X$2:$X$716,"&gt;="&amp;X558)+COUNTIF(視聴中作品!$X$29:$X$35,"&gt;="&amp;X558))/統計!$B$3)&lt;=0.05,"〇","-"))</f>
        <v>-</v>
      </c>
    </row>
    <row r="559" spans="1:26" ht="12" customHeight="1" x14ac:dyDescent="0.4">
      <c r="A559" s="9" t="s">
        <v>1095</v>
      </c>
      <c r="B559" s="9" t="s">
        <v>464</v>
      </c>
      <c r="C559" s="9" t="s">
        <v>464</v>
      </c>
      <c r="D559" s="9" t="s">
        <v>88</v>
      </c>
      <c r="E559" s="10"/>
      <c r="F559" s="10"/>
      <c r="G559" s="10"/>
      <c r="H559" s="10"/>
      <c r="I559" s="10"/>
      <c r="J559" s="10"/>
      <c r="K559" s="10"/>
      <c r="L559" s="10"/>
      <c r="M559" s="20"/>
      <c r="N559" s="20"/>
      <c r="O559" s="28"/>
      <c r="P559" s="10"/>
      <c r="Q559" s="10" t="s">
        <v>95</v>
      </c>
      <c r="R559" s="10"/>
      <c r="S559" s="37">
        <v>4</v>
      </c>
      <c r="T559" s="37">
        <v>3</v>
      </c>
      <c r="U559" s="37">
        <v>4</v>
      </c>
      <c r="V559" s="37">
        <v>5</v>
      </c>
      <c r="W559" s="37">
        <v>4</v>
      </c>
      <c r="X559" s="22">
        <f t="shared" si="8"/>
        <v>40</v>
      </c>
      <c r="Y559" s="35">
        <f>IF(S559="","",(X559-統計!$B$106)*10/SQRT(統計!$B$107)+50)</f>
        <v>41.670193566971946</v>
      </c>
      <c r="Z559" s="35" t="str">
        <f>IF(X559="","",IF(((COUNTIF(視聴済作品!$X$2:$X$716,"&gt;="&amp;X559)+COUNTIF(視聴中作品!$X$29:$X$35,"&gt;="&amp;X559))/統計!$B$3)&lt;=0.05,"〇","-"))</f>
        <v>-</v>
      </c>
    </row>
    <row r="560" spans="1:26" ht="12" customHeight="1" x14ac:dyDescent="0.4">
      <c r="A560" s="9" t="s">
        <v>2639</v>
      </c>
      <c r="B560" s="9" t="s">
        <v>2638</v>
      </c>
      <c r="C560" s="9" t="s">
        <v>2638</v>
      </c>
      <c r="D560" s="9" t="s">
        <v>2</v>
      </c>
      <c r="E560" s="10" t="s">
        <v>2640</v>
      </c>
      <c r="F560" s="10" t="s">
        <v>2641</v>
      </c>
      <c r="G560" s="10" t="s">
        <v>2642</v>
      </c>
      <c r="H560" s="10" t="s">
        <v>19</v>
      </c>
      <c r="I560" s="10" t="s">
        <v>2644</v>
      </c>
      <c r="J560" s="10" t="s">
        <v>2643</v>
      </c>
      <c r="K560" s="10" t="s">
        <v>1269</v>
      </c>
      <c r="L560" s="10" t="s">
        <v>19</v>
      </c>
      <c r="M560" s="19">
        <v>38175</v>
      </c>
      <c r="N560" s="20" t="s">
        <v>2646</v>
      </c>
      <c r="O560" s="42" t="s">
        <v>2645</v>
      </c>
      <c r="P560" s="10" t="s">
        <v>19</v>
      </c>
      <c r="Q560" s="10" t="s">
        <v>3</v>
      </c>
      <c r="R560" s="10"/>
      <c r="S560" s="37">
        <v>2</v>
      </c>
      <c r="T560" s="37">
        <v>3</v>
      </c>
      <c r="U560" s="37">
        <v>3</v>
      </c>
      <c r="V560" s="37">
        <v>7</v>
      </c>
      <c r="W560" s="37">
        <v>5</v>
      </c>
      <c r="X560" s="22">
        <f t="shared" si="8"/>
        <v>40</v>
      </c>
      <c r="Y560" s="35">
        <f>IF(S560="","",(X560-統計!$B$106)*10/SQRT(統計!$B$107)+50)</f>
        <v>41.670193566971946</v>
      </c>
      <c r="Z560" s="35" t="str">
        <f>IF(X560="","",IF(((COUNTIF(視聴済作品!$X$2:$X$716,"&gt;="&amp;X560)+COUNTIF(視聴中作品!$X$29:$X$35,"&gt;="&amp;X560))/統計!$B$3)&lt;=0.05,"〇","-"))</f>
        <v>-</v>
      </c>
    </row>
    <row r="561" spans="1:26" ht="12" customHeight="1" x14ac:dyDescent="0.4">
      <c r="A561" s="9" t="s">
        <v>1103</v>
      </c>
      <c r="B561" s="9" t="s">
        <v>518</v>
      </c>
      <c r="C561" s="9" t="s">
        <v>518</v>
      </c>
      <c r="D561" s="9" t="s">
        <v>1</v>
      </c>
      <c r="E561" s="10"/>
      <c r="F561" s="10"/>
      <c r="G561" s="10"/>
      <c r="H561" s="10"/>
      <c r="I561" s="10"/>
      <c r="J561" s="10"/>
      <c r="K561" s="10"/>
      <c r="L561" s="10"/>
      <c r="M561" s="20"/>
      <c r="N561" s="20"/>
      <c r="O561" s="28"/>
      <c r="P561" s="10"/>
      <c r="Q561" s="10" t="s">
        <v>189</v>
      </c>
      <c r="R561" s="10"/>
      <c r="S561" s="37">
        <v>2</v>
      </c>
      <c r="T561" s="37">
        <v>3</v>
      </c>
      <c r="U561" s="37">
        <v>3</v>
      </c>
      <c r="V561" s="37">
        <v>7</v>
      </c>
      <c r="W561" s="37">
        <v>5</v>
      </c>
      <c r="X561" s="22">
        <f t="shared" si="8"/>
        <v>40</v>
      </c>
      <c r="Y561" s="35">
        <f>IF(S561="","",(X561-統計!$B$106)*10/SQRT(統計!$B$107)+50)</f>
        <v>41.670193566971946</v>
      </c>
      <c r="Z561" s="35" t="str">
        <f>IF(X561="","",IF(((COUNTIF(視聴済作品!$X$2:$X$716,"&gt;="&amp;X561)+COUNTIF(視聴中作品!$X$29:$X$35,"&gt;="&amp;X561))/統計!$B$3)&lt;=0.05,"〇","-"))</f>
        <v>-</v>
      </c>
    </row>
    <row r="562" spans="1:26" ht="12" customHeight="1" x14ac:dyDescent="0.4">
      <c r="A562" s="9" t="s">
        <v>1107</v>
      </c>
      <c r="B562" s="9" t="s">
        <v>476</v>
      </c>
      <c r="C562" s="9" t="s">
        <v>476</v>
      </c>
      <c r="D562" s="9" t="s">
        <v>88</v>
      </c>
      <c r="E562" s="10"/>
      <c r="F562" s="10"/>
      <c r="G562" s="10"/>
      <c r="H562" s="10"/>
      <c r="I562" s="10"/>
      <c r="J562" s="10"/>
      <c r="K562" s="10"/>
      <c r="L562" s="10"/>
      <c r="M562" s="20"/>
      <c r="N562" s="20"/>
      <c r="O562" s="28"/>
      <c r="P562" s="10"/>
      <c r="Q562" s="10" t="s">
        <v>95</v>
      </c>
      <c r="R562" s="10"/>
      <c r="S562" s="37">
        <v>4</v>
      </c>
      <c r="T562" s="37">
        <v>3</v>
      </c>
      <c r="U562" s="37">
        <v>3</v>
      </c>
      <c r="V562" s="37">
        <v>6</v>
      </c>
      <c r="W562" s="37">
        <v>4</v>
      </c>
      <c r="X562" s="22">
        <f t="shared" si="8"/>
        <v>40</v>
      </c>
      <c r="Y562" s="35">
        <f>IF(S562="","",(X562-統計!$B$106)*10/SQRT(統計!$B$107)+50)</f>
        <v>41.670193566971946</v>
      </c>
      <c r="Z562" s="35" t="str">
        <f>IF(X562="","",IF(((COUNTIF(視聴済作品!$X$2:$X$716,"&gt;="&amp;X562)+COUNTIF(視聴中作品!$X$29:$X$35,"&gt;="&amp;X562))/統計!$B$3)&lt;=0.05,"〇","-"))</f>
        <v>-</v>
      </c>
    </row>
    <row r="563" spans="1:26" ht="12" customHeight="1" x14ac:dyDescent="0.4">
      <c r="A563" s="9" t="s">
        <v>1127</v>
      </c>
      <c r="B563" s="9" t="s">
        <v>489</v>
      </c>
      <c r="C563" s="9" t="s">
        <v>489</v>
      </c>
      <c r="D563" s="9" t="s">
        <v>2249</v>
      </c>
      <c r="E563" s="10"/>
      <c r="F563" s="10"/>
      <c r="G563" s="10"/>
      <c r="H563" s="10"/>
      <c r="I563" s="10"/>
      <c r="J563" s="10"/>
      <c r="K563" s="10"/>
      <c r="L563" s="10"/>
      <c r="M563" s="20"/>
      <c r="N563" s="20"/>
      <c r="O563" s="28"/>
      <c r="P563" s="10"/>
      <c r="Q563" s="10" t="s">
        <v>176</v>
      </c>
      <c r="R563" s="10"/>
      <c r="S563" s="37">
        <v>2</v>
      </c>
      <c r="T563" s="37">
        <v>2</v>
      </c>
      <c r="U563" s="37">
        <v>2</v>
      </c>
      <c r="V563" s="37">
        <v>9</v>
      </c>
      <c r="W563" s="37">
        <v>5</v>
      </c>
      <c r="X563" s="22">
        <f t="shared" si="8"/>
        <v>40</v>
      </c>
      <c r="Y563" s="35">
        <f>IF(S563="","",(X563-統計!$B$106)*10/SQRT(統計!$B$107)+50)</f>
        <v>41.670193566971946</v>
      </c>
      <c r="Z563" s="35" t="str">
        <f>IF(X563="","",IF(((COUNTIF(視聴済作品!$X$2:$X$716,"&gt;="&amp;X563)+COUNTIF(視聴中作品!$X$29:$X$35,"&gt;="&amp;X563))/統計!$B$3)&lt;=0.05,"〇","-"))</f>
        <v>-</v>
      </c>
    </row>
    <row r="564" spans="1:26" ht="12" customHeight="1" x14ac:dyDescent="0.4">
      <c r="A564" s="9" t="s">
        <v>1134</v>
      </c>
      <c r="B564" s="9" t="s">
        <v>535</v>
      </c>
      <c r="C564" s="9" t="s">
        <v>536</v>
      </c>
      <c r="D564" s="9" t="s">
        <v>2256</v>
      </c>
      <c r="E564" s="10"/>
      <c r="F564" s="10"/>
      <c r="G564" s="10"/>
      <c r="H564" s="10"/>
      <c r="I564" s="10"/>
      <c r="J564" s="10"/>
      <c r="K564" s="10"/>
      <c r="L564" s="10"/>
      <c r="M564" s="20"/>
      <c r="N564" s="20"/>
      <c r="O564" s="28"/>
      <c r="P564" s="10"/>
      <c r="Q564" s="10" t="s">
        <v>176</v>
      </c>
      <c r="R564" s="10"/>
      <c r="S564" s="37">
        <v>2</v>
      </c>
      <c r="T564" s="37">
        <v>2</v>
      </c>
      <c r="U564" s="37">
        <v>2</v>
      </c>
      <c r="V564" s="37">
        <v>7</v>
      </c>
      <c r="W564" s="37">
        <v>7</v>
      </c>
      <c r="X564" s="22">
        <f t="shared" si="8"/>
        <v>40</v>
      </c>
      <c r="Y564" s="35">
        <f>IF(S564="","",(X564-統計!$B$106)*10/SQRT(統計!$B$107)+50)</f>
        <v>41.670193566971946</v>
      </c>
      <c r="Z564" s="35" t="str">
        <f>IF(X564="","",IF(((COUNTIF(視聴済作品!$X$2:$X$716,"&gt;="&amp;X564)+COUNTIF(視聴中作品!$X$29:$X$35,"&gt;="&amp;X564))/統計!$B$3)&lt;=0.05,"〇","-"))</f>
        <v>-</v>
      </c>
    </row>
    <row r="565" spans="1:26" ht="12" customHeight="1" x14ac:dyDescent="0.4">
      <c r="A565" s="9" t="s">
        <v>3188</v>
      </c>
      <c r="B565" s="9" t="s">
        <v>3185</v>
      </c>
      <c r="C565" s="9" t="s">
        <v>3187</v>
      </c>
      <c r="D565" s="9" t="s">
        <v>3353</v>
      </c>
      <c r="E565" s="10" t="s">
        <v>3189</v>
      </c>
      <c r="F565" s="10" t="s">
        <v>1899</v>
      </c>
      <c r="G565" s="10" t="s">
        <v>3190</v>
      </c>
      <c r="H565" s="10" t="s">
        <v>1654</v>
      </c>
      <c r="I565" s="10" t="s">
        <v>3191</v>
      </c>
      <c r="J565" s="10" t="s">
        <v>3192</v>
      </c>
      <c r="K565" s="10" t="s">
        <v>2919</v>
      </c>
      <c r="L565" s="10" t="s">
        <v>19</v>
      </c>
      <c r="M565" s="20">
        <v>44933</v>
      </c>
      <c r="N565" s="20" t="s">
        <v>3194</v>
      </c>
      <c r="O565" s="40" t="s">
        <v>3193</v>
      </c>
      <c r="P565" s="10" t="s">
        <v>19</v>
      </c>
      <c r="Q565" s="10" t="s">
        <v>3246</v>
      </c>
      <c r="R565" s="10" t="s">
        <v>3008</v>
      </c>
      <c r="S565" s="37">
        <v>3</v>
      </c>
      <c r="T565" s="37">
        <v>3</v>
      </c>
      <c r="U565" s="37">
        <v>3</v>
      </c>
      <c r="V565" s="37">
        <v>6</v>
      </c>
      <c r="W565" s="37">
        <v>5</v>
      </c>
      <c r="X565" s="22">
        <f t="shared" si="8"/>
        <v>40</v>
      </c>
      <c r="Y565" s="35">
        <f>IF(S565="","",(X565-統計!$B$106)*10/SQRT(統計!$B$107)+50)</f>
        <v>41.670193566971946</v>
      </c>
      <c r="Z565" s="35"/>
    </row>
    <row r="566" spans="1:26" ht="12" customHeight="1" x14ac:dyDescent="0.4">
      <c r="A566" s="9" t="s">
        <v>1171</v>
      </c>
      <c r="B566" s="9" t="s">
        <v>647</v>
      </c>
      <c r="C566" s="9" t="s">
        <v>678</v>
      </c>
      <c r="D566" s="9" t="s">
        <v>679</v>
      </c>
      <c r="E566" s="10"/>
      <c r="F566" s="10"/>
      <c r="G566" s="10"/>
      <c r="H566" s="10"/>
      <c r="I566" s="10"/>
      <c r="J566" s="10"/>
      <c r="K566" s="10"/>
      <c r="L566" s="10"/>
      <c r="M566" s="20"/>
      <c r="N566" s="20"/>
      <c r="O566" s="28"/>
      <c r="P566" s="10"/>
      <c r="Q566" s="10" t="s">
        <v>6</v>
      </c>
      <c r="R566" s="10"/>
      <c r="S566" s="37">
        <v>2</v>
      </c>
      <c r="T566" s="37">
        <v>4</v>
      </c>
      <c r="U566" s="37">
        <v>3</v>
      </c>
      <c r="V566" s="37">
        <v>7</v>
      </c>
      <c r="W566" s="37">
        <v>4</v>
      </c>
      <c r="X566" s="22">
        <f t="shared" si="8"/>
        <v>40</v>
      </c>
      <c r="Y566" s="35">
        <f>IF(S566="","",(X566-統計!$B$106)*10/SQRT(統計!$B$107)+50)</f>
        <v>41.670193566971946</v>
      </c>
      <c r="Z566" s="35" t="str">
        <f>IF(X566="","",IF(((COUNTIF(視聴済作品!$X$2:$X$716,"&gt;="&amp;X566)+COUNTIF(視聴中作品!$X$29:$X$35,"&gt;="&amp;X566))/統計!$B$3)&lt;=0.05,"〇","-"))</f>
        <v>-</v>
      </c>
    </row>
    <row r="567" spans="1:26" ht="12" customHeight="1" x14ac:dyDescent="0.4">
      <c r="A567" s="9" t="s">
        <v>1179</v>
      </c>
      <c r="B567" s="9" t="s">
        <v>651</v>
      </c>
      <c r="C567" s="9" t="s">
        <v>651</v>
      </c>
      <c r="D567" s="9" t="s">
        <v>2257</v>
      </c>
      <c r="E567" s="10"/>
      <c r="F567" s="10"/>
      <c r="G567" s="10"/>
      <c r="H567" s="10"/>
      <c r="I567" s="10"/>
      <c r="J567" s="10"/>
      <c r="K567" s="10"/>
      <c r="L567" s="10"/>
      <c r="M567" s="20"/>
      <c r="N567" s="20"/>
      <c r="O567" s="28"/>
      <c r="P567" s="10"/>
      <c r="Q567" s="10" t="s">
        <v>95</v>
      </c>
      <c r="R567" s="10"/>
      <c r="S567" s="37">
        <v>4</v>
      </c>
      <c r="T567" s="37">
        <v>4</v>
      </c>
      <c r="U567" s="37">
        <v>3</v>
      </c>
      <c r="V567" s="37">
        <v>4</v>
      </c>
      <c r="W567" s="37">
        <v>5</v>
      </c>
      <c r="X567" s="22">
        <f t="shared" si="8"/>
        <v>40</v>
      </c>
      <c r="Y567" s="35">
        <f>IF(S567="","",(X567-統計!$B$106)*10/SQRT(統計!$B$107)+50)</f>
        <v>41.670193566971946</v>
      </c>
      <c r="Z567" s="35" t="str">
        <f>IF(X567="","",IF(((COUNTIF(視聴済作品!$X$2:$X$716,"&gt;="&amp;X567)+COUNTIF(視聴中作品!$X$29:$X$35,"&gt;="&amp;X567))/統計!$B$3)&lt;=0.05,"〇","-"))</f>
        <v>-</v>
      </c>
    </row>
    <row r="568" spans="1:26" ht="12" customHeight="1" x14ac:dyDescent="0.4">
      <c r="A568" s="9" t="s">
        <v>1188</v>
      </c>
      <c r="B568" s="9" t="s">
        <v>627</v>
      </c>
      <c r="C568" s="9" t="s">
        <v>627</v>
      </c>
      <c r="D568" s="9" t="s">
        <v>2251</v>
      </c>
      <c r="E568" s="10"/>
      <c r="F568" s="10"/>
      <c r="G568" s="10"/>
      <c r="H568" s="10"/>
      <c r="I568" s="10"/>
      <c r="J568" s="10"/>
      <c r="K568" s="10"/>
      <c r="L568" s="10"/>
      <c r="M568" s="20"/>
      <c r="N568" s="20"/>
      <c r="O568" s="28"/>
      <c r="P568" s="10"/>
      <c r="Q568" s="10" t="s">
        <v>176</v>
      </c>
      <c r="R568" s="10"/>
      <c r="S568" s="37">
        <v>4</v>
      </c>
      <c r="T568" s="37">
        <v>3</v>
      </c>
      <c r="U568" s="37">
        <v>5</v>
      </c>
      <c r="V568" s="37">
        <v>4</v>
      </c>
      <c r="W568" s="37">
        <v>4</v>
      </c>
      <c r="X568" s="22">
        <f t="shared" si="8"/>
        <v>40</v>
      </c>
      <c r="Y568" s="35">
        <f>IF(S568="","",(X568-統計!$B$106)*10/SQRT(統計!$B$107)+50)</f>
        <v>41.670193566971946</v>
      </c>
      <c r="Z568" s="35" t="str">
        <f>IF(X568="","",IF(((COUNTIF(視聴済作品!$X$2:$X$716,"&gt;="&amp;X568)+COUNTIF(視聴中作品!$X$29:$X$35,"&gt;="&amp;X568))/統計!$B$3)&lt;=0.05,"〇","-"))</f>
        <v>-</v>
      </c>
    </row>
    <row r="569" spans="1:26" ht="12" customHeight="1" x14ac:dyDescent="0.4">
      <c r="A569" s="9" t="s">
        <v>1211</v>
      </c>
      <c r="B569" s="9" t="s">
        <v>671</v>
      </c>
      <c r="C569" s="9" t="s">
        <v>671</v>
      </c>
      <c r="D569" s="9" t="s">
        <v>2249</v>
      </c>
      <c r="E569" s="10"/>
      <c r="F569" s="10"/>
      <c r="G569" s="10"/>
      <c r="H569" s="10"/>
      <c r="I569" s="10"/>
      <c r="J569" s="10"/>
      <c r="K569" s="10"/>
      <c r="L569" s="10"/>
      <c r="M569" s="20"/>
      <c r="N569" s="20"/>
      <c r="O569" s="28"/>
      <c r="P569" s="10"/>
      <c r="Q569" s="10" t="s">
        <v>176</v>
      </c>
      <c r="R569" s="10"/>
      <c r="S569" s="37">
        <v>3</v>
      </c>
      <c r="T569" s="37">
        <v>4</v>
      </c>
      <c r="U569" s="37">
        <v>3</v>
      </c>
      <c r="V569" s="37">
        <v>4</v>
      </c>
      <c r="W569" s="37">
        <v>6</v>
      </c>
      <c r="X569" s="22">
        <f t="shared" si="8"/>
        <v>40</v>
      </c>
      <c r="Y569" s="35">
        <f>IF(S569="","",(X569-統計!$B$106)*10/SQRT(統計!$B$107)+50)</f>
        <v>41.670193566971946</v>
      </c>
      <c r="Z569" s="35" t="str">
        <f>IF(X569="","",IF(((COUNTIF(視聴済作品!$X$2:$X$716,"&gt;="&amp;X569)+COUNTIF(視聴中作品!$X$29:$X$35,"&gt;="&amp;X569))/統計!$B$3)&lt;=0.05,"〇","-"))</f>
        <v>-</v>
      </c>
    </row>
    <row r="570" spans="1:26" ht="12" customHeight="1" x14ac:dyDescent="0.4">
      <c r="A570" s="9" t="s">
        <v>3432</v>
      </c>
      <c r="B570" s="9" t="s">
        <v>3432</v>
      </c>
      <c r="C570" s="9" t="s">
        <v>3432</v>
      </c>
      <c r="D570" s="9" t="s">
        <v>48</v>
      </c>
      <c r="E570" s="10" t="s">
        <v>3433</v>
      </c>
      <c r="F570" s="10" t="s">
        <v>3434</v>
      </c>
      <c r="G570" s="10" t="s">
        <v>3435</v>
      </c>
      <c r="H570" s="10" t="s">
        <v>3436</v>
      </c>
      <c r="I570" s="10" t="s">
        <v>2610</v>
      </c>
      <c r="J570" s="10" t="s">
        <v>1599</v>
      </c>
      <c r="K570" s="10" t="s">
        <v>2611</v>
      </c>
      <c r="L570" s="10" t="s">
        <v>1847</v>
      </c>
      <c r="M570" s="19">
        <v>42832</v>
      </c>
      <c r="N570" s="20" t="s">
        <v>3438</v>
      </c>
      <c r="O570" s="40" t="s">
        <v>3437</v>
      </c>
      <c r="P570" s="40" t="s">
        <v>19</v>
      </c>
      <c r="Q570" s="10" t="s">
        <v>3246</v>
      </c>
      <c r="R570" s="10" t="s">
        <v>3010</v>
      </c>
      <c r="S570" s="37">
        <v>3</v>
      </c>
      <c r="T570" s="37">
        <v>4</v>
      </c>
      <c r="U570" s="37">
        <v>3</v>
      </c>
      <c r="V570" s="37">
        <v>6</v>
      </c>
      <c r="W570" s="37">
        <v>4</v>
      </c>
      <c r="X570" s="22">
        <f t="shared" si="8"/>
        <v>40</v>
      </c>
      <c r="Y570" s="35">
        <f>IF(S570="","",(X570-統計!$B$106)*10/SQRT(統計!$B$107)+50)</f>
        <v>41.670193566971946</v>
      </c>
      <c r="Z570" s="35"/>
    </row>
    <row r="571" spans="1:26" ht="12" customHeight="1" x14ac:dyDescent="0.4">
      <c r="A571" s="9" t="s">
        <v>746</v>
      </c>
      <c r="B571" s="9" t="s">
        <v>7</v>
      </c>
      <c r="C571" s="9" t="s">
        <v>7</v>
      </c>
      <c r="D571" s="9" t="s">
        <v>2244</v>
      </c>
      <c r="E571" s="10"/>
      <c r="F571" s="10"/>
      <c r="G571" s="10"/>
      <c r="H571" s="10"/>
      <c r="I571" s="10"/>
      <c r="J571" s="10"/>
      <c r="K571" s="10"/>
      <c r="L571" s="10"/>
      <c r="M571" s="20"/>
      <c r="N571" s="20"/>
      <c r="O571" s="28"/>
      <c r="P571" s="10"/>
      <c r="Q571" s="10" t="s">
        <v>8</v>
      </c>
      <c r="R571" s="10"/>
      <c r="S571" s="37">
        <v>3</v>
      </c>
      <c r="T571" s="37">
        <v>4</v>
      </c>
      <c r="U571" s="37">
        <v>2</v>
      </c>
      <c r="V571" s="37">
        <v>5</v>
      </c>
      <c r="W571" s="37">
        <v>5</v>
      </c>
      <c r="X571" s="22">
        <f t="shared" si="8"/>
        <v>38</v>
      </c>
      <c r="Y571" s="35">
        <f>IF(S571="","",(X571-統計!$B$106)*10/SQRT(統計!$B$107)+50)</f>
        <v>40.447220354944996</v>
      </c>
      <c r="Z571" s="35" t="str">
        <f>IF(X571="","",IF(((COUNTIF(視聴済作品!$X$2:$X$716,"&gt;="&amp;X571)+COUNTIF(視聴中作品!$X$29:$X$35,"&gt;="&amp;X571))/統計!$B$3)&lt;=0.05,"〇","-"))</f>
        <v>-</v>
      </c>
    </row>
    <row r="572" spans="1:26" ht="12" customHeight="1" x14ac:dyDescent="0.4">
      <c r="A572" s="9" t="s">
        <v>2762</v>
      </c>
      <c r="B572" s="9" t="s">
        <v>2761</v>
      </c>
      <c r="C572" s="9" t="s">
        <v>2761</v>
      </c>
      <c r="D572" s="9" t="s">
        <v>2811</v>
      </c>
      <c r="E572" s="10" t="s">
        <v>2764</v>
      </c>
      <c r="F572" s="10" t="s">
        <v>1296</v>
      </c>
      <c r="G572" s="10" t="s">
        <v>2765</v>
      </c>
      <c r="H572" s="10" t="s">
        <v>2765</v>
      </c>
      <c r="I572" s="10" t="s">
        <v>2766</v>
      </c>
      <c r="J572" s="10" t="s">
        <v>2767</v>
      </c>
      <c r="K572" s="10" t="s">
        <v>2768</v>
      </c>
      <c r="L572" s="10" t="s">
        <v>2343</v>
      </c>
      <c r="M572" s="19">
        <v>43836</v>
      </c>
      <c r="N572" s="20" t="s">
        <v>2769</v>
      </c>
      <c r="O572" s="42" t="s">
        <v>2763</v>
      </c>
      <c r="P572" s="10" t="s">
        <v>19</v>
      </c>
      <c r="Q572" s="10" t="s">
        <v>53</v>
      </c>
      <c r="R572" s="10"/>
      <c r="S572" s="37">
        <v>3</v>
      </c>
      <c r="T572" s="37">
        <v>3</v>
      </c>
      <c r="U572" s="37">
        <v>4</v>
      </c>
      <c r="V572" s="37">
        <v>5</v>
      </c>
      <c r="W572" s="37">
        <v>4</v>
      </c>
      <c r="X572" s="22">
        <f t="shared" si="8"/>
        <v>38</v>
      </c>
      <c r="Y572" s="35">
        <f>IF(S572="","",(X572-統計!$B$106)*10/SQRT(統計!$B$107)+50)</f>
        <v>40.447220354944996</v>
      </c>
      <c r="Z572" s="35" t="str">
        <f>IF(X572="","",IF(((COUNTIF(視聴済作品!$X$2:$X$716,"&gt;="&amp;X572)+COUNTIF(視聴中作品!$X$29:$X$35,"&gt;="&amp;X572))/統計!$B$3)&lt;=0.05,"〇","-"))</f>
        <v>-</v>
      </c>
    </row>
    <row r="573" spans="1:26" ht="12" customHeight="1" x14ac:dyDescent="0.4">
      <c r="A573" s="9" t="s">
        <v>775</v>
      </c>
      <c r="B573" s="9" t="s">
        <v>39</v>
      </c>
      <c r="C573" s="9" t="s">
        <v>39</v>
      </c>
      <c r="D573" s="9" t="s">
        <v>41</v>
      </c>
      <c r="E573" s="10"/>
      <c r="F573" s="10"/>
      <c r="G573" s="10"/>
      <c r="H573" s="10"/>
      <c r="I573" s="10"/>
      <c r="J573" s="10"/>
      <c r="K573" s="10"/>
      <c r="L573" s="10"/>
      <c r="M573" s="20"/>
      <c r="N573" s="20"/>
      <c r="O573" s="28"/>
      <c r="P573" s="10"/>
      <c r="Q573" s="10" t="s">
        <v>3</v>
      </c>
      <c r="R573" s="10"/>
      <c r="S573" s="37">
        <v>3</v>
      </c>
      <c r="T573" s="37">
        <v>3</v>
      </c>
      <c r="U573" s="37">
        <v>3</v>
      </c>
      <c r="V573" s="37">
        <v>5</v>
      </c>
      <c r="W573" s="37">
        <v>5</v>
      </c>
      <c r="X573" s="22">
        <f t="shared" si="8"/>
        <v>38</v>
      </c>
      <c r="Y573" s="35">
        <f>IF(S573="","",(X573-統計!$B$106)*10/SQRT(統計!$B$107)+50)</f>
        <v>40.447220354944996</v>
      </c>
      <c r="Z573" s="35" t="str">
        <f>IF(X573="","",IF(((COUNTIF(視聴済作品!$X$2:$X$716,"&gt;="&amp;X573)+COUNTIF(視聴中作品!$X$29:$X$35,"&gt;="&amp;X573))/統計!$B$3)&lt;=0.05,"〇","-"))</f>
        <v>-</v>
      </c>
    </row>
    <row r="574" spans="1:26" ht="12" customHeight="1" x14ac:dyDescent="0.4">
      <c r="A574" s="9" t="s">
        <v>782</v>
      </c>
      <c r="B574" s="9" t="s">
        <v>51</v>
      </c>
      <c r="C574" s="9" t="s">
        <v>52</v>
      </c>
      <c r="D574" s="9" t="s">
        <v>2224</v>
      </c>
      <c r="E574" s="10"/>
      <c r="F574" s="10"/>
      <c r="G574" s="10"/>
      <c r="H574" s="10"/>
      <c r="I574" s="10"/>
      <c r="J574" s="10"/>
      <c r="K574" s="10"/>
      <c r="L574" s="10"/>
      <c r="M574" s="20"/>
      <c r="N574" s="20"/>
      <c r="O574" s="28"/>
      <c r="P574" s="10"/>
      <c r="Q574" s="10" t="s">
        <v>53</v>
      </c>
      <c r="R574" s="10"/>
      <c r="S574" s="37">
        <v>3</v>
      </c>
      <c r="T574" s="37">
        <v>4</v>
      </c>
      <c r="U574" s="37">
        <v>3</v>
      </c>
      <c r="V574" s="37">
        <v>4</v>
      </c>
      <c r="W574" s="37">
        <v>5</v>
      </c>
      <c r="X574" s="22">
        <f t="shared" si="8"/>
        <v>38</v>
      </c>
      <c r="Y574" s="35">
        <f>IF(S574="","",(X574-統計!$B$106)*10/SQRT(統計!$B$107)+50)</f>
        <v>40.447220354944996</v>
      </c>
      <c r="Z574" s="35" t="str">
        <f>IF(X574="","",IF(((COUNTIF(視聴済作品!$X$2:$X$716,"&gt;="&amp;X574)+COUNTIF(視聴中作品!$X$29:$X$35,"&gt;="&amp;X574))/統計!$B$3)&lt;=0.05,"〇","-"))</f>
        <v>-</v>
      </c>
    </row>
    <row r="575" spans="1:26" ht="12" customHeight="1" x14ac:dyDescent="0.4">
      <c r="A575" s="9" t="s">
        <v>1583</v>
      </c>
      <c r="B575" s="9" t="s">
        <v>1582</v>
      </c>
      <c r="C575" s="9" t="s">
        <v>1584</v>
      </c>
      <c r="D575" s="9" t="s">
        <v>1</v>
      </c>
      <c r="E575" s="10" t="s">
        <v>1585</v>
      </c>
      <c r="F575" s="10" t="s">
        <v>1585</v>
      </c>
      <c r="G575" s="10" t="s">
        <v>1585</v>
      </c>
      <c r="H575" s="10" t="s">
        <v>1585</v>
      </c>
      <c r="I575" s="10" t="s">
        <v>1585</v>
      </c>
      <c r="J575" s="10" t="s">
        <v>1586</v>
      </c>
      <c r="K575" s="10" t="s">
        <v>1587</v>
      </c>
      <c r="L575" s="10" t="s">
        <v>1847</v>
      </c>
      <c r="M575" s="20">
        <v>44756</v>
      </c>
      <c r="N575" s="20" t="s">
        <v>1588</v>
      </c>
      <c r="O575" s="42" t="s">
        <v>1589</v>
      </c>
      <c r="P575" s="10" t="s">
        <v>2099</v>
      </c>
      <c r="Q575" s="10" t="s">
        <v>3</v>
      </c>
      <c r="R575" s="10"/>
      <c r="S575" s="37">
        <v>4</v>
      </c>
      <c r="T575" s="37">
        <v>4</v>
      </c>
      <c r="U575" s="37">
        <v>4</v>
      </c>
      <c r="V575" s="37">
        <v>3</v>
      </c>
      <c r="W575" s="37">
        <v>4</v>
      </c>
      <c r="X575" s="22">
        <f t="shared" si="8"/>
        <v>38</v>
      </c>
      <c r="Y575" s="35">
        <f>IF(S575="","",(X575-統計!$B$106)*10/SQRT(統計!$B$107)+50)</f>
        <v>40.447220354944996</v>
      </c>
      <c r="Z575" s="35" t="str">
        <f>IF(X575="","",IF(((COUNTIF(視聴済作品!$X$2:$X$716,"&gt;="&amp;X575)+COUNTIF(視聴中作品!$X$29:$X$35,"&gt;="&amp;X575))/統計!$B$3)&lt;=0.05,"〇","-"))</f>
        <v>-</v>
      </c>
    </row>
    <row r="576" spans="1:26" ht="12" customHeight="1" x14ac:dyDescent="0.4">
      <c r="A576" s="9" t="s">
        <v>883</v>
      </c>
      <c r="B576" s="9" t="s">
        <v>276</v>
      </c>
      <c r="C576" s="9" t="s">
        <v>276</v>
      </c>
      <c r="D576" s="9" t="s">
        <v>2</v>
      </c>
      <c r="E576" s="10"/>
      <c r="F576" s="10"/>
      <c r="G576" s="10"/>
      <c r="H576" s="10"/>
      <c r="I576" s="10"/>
      <c r="J576" s="10"/>
      <c r="K576" s="10"/>
      <c r="L576" s="10"/>
      <c r="M576" s="20"/>
      <c r="N576" s="20"/>
      <c r="O576" s="28"/>
      <c r="P576" s="10"/>
      <c r="Q576" s="10" t="s">
        <v>6</v>
      </c>
      <c r="R576" s="10"/>
      <c r="S576" s="37">
        <v>3</v>
      </c>
      <c r="T576" s="37">
        <v>4</v>
      </c>
      <c r="U576" s="37">
        <v>3</v>
      </c>
      <c r="V576" s="37">
        <v>4</v>
      </c>
      <c r="W576" s="37">
        <v>5</v>
      </c>
      <c r="X576" s="22">
        <f t="shared" si="8"/>
        <v>38</v>
      </c>
      <c r="Y576" s="35">
        <f>IF(S576="","",(X576-統計!$B$106)*10/SQRT(統計!$B$107)+50)</f>
        <v>40.447220354944996</v>
      </c>
      <c r="Z576" s="35" t="str">
        <f>IF(X576="","",IF(((COUNTIF(視聴済作品!$X$2:$X$716,"&gt;="&amp;X576)+COUNTIF(視聴中作品!$X$29:$X$35,"&gt;="&amp;X576))/統計!$B$3)&lt;=0.05,"〇","-"))</f>
        <v>-</v>
      </c>
    </row>
    <row r="577" spans="1:26" ht="12" customHeight="1" x14ac:dyDescent="0.4">
      <c r="A577" s="9" t="s">
        <v>939</v>
      </c>
      <c r="B577" s="9" t="s">
        <v>343</v>
      </c>
      <c r="C577" s="9" t="s">
        <v>343</v>
      </c>
      <c r="D577" s="9" t="s">
        <v>88</v>
      </c>
      <c r="E577" s="10"/>
      <c r="F577" s="10"/>
      <c r="G577" s="10"/>
      <c r="H577" s="10"/>
      <c r="I577" s="10"/>
      <c r="J577" s="10"/>
      <c r="K577" s="10"/>
      <c r="L577" s="10"/>
      <c r="M577" s="20"/>
      <c r="N577" s="20"/>
      <c r="O577" s="28"/>
      <c r="P577" s="10"/>
      <c r="Q577" s="10" t="s">
        <v>6</v>
      </c>
      <c r="R577" s="10"/>
      <c r="S577" s="37">
        <v>3</v>
      </c>
      <c r="T577" s="37">
        <v>2</v>
      </c>
      <c r="U577" s="37">
        <v>3</v>
      </c>
      <c r="V577" s="37">
        <v>5</v>
      </c>
      <c r="W577" s="37">
        <v>6</v>
      </c>
      <c r="X577" s="22">
        <f t="shared" si="8"/>
        <v>38</v>
      </c>
      <c r="Y577" s="35">
        <f>IF(S577="","",(X577-統計!$B$106)*10/SQRT(統計!$B$107)+50)</f>
        <v>40.447220354944996</v>
      </c>
      <c r="Z577" s="35" t="str">
        <f>IF(X577="","",IF(((COUNTIF(視聴済作品!$X$2:$X$716,"&gt;="&amp;X577)+COUNTIF(視聴中作品!$X$29:$X$35,"&gt;="&amp;X577))/統計!$B$3)&lt;=0.05,"〇","-"))</f>
        <v>-</v>
      </c>
    </row>
    <row r="578" spans="1:26" ht="12" customHeight="1" x14ac:dyDescent="0.4">
      <c r="A578" s="9" t="s">
        <v>962</v>
      </c>
      <c r="B578" s="9" t="s">
        <v>3539</v>
      </c>
      <c r="C578" s="9" t="s">
        <v>2992</v>
      </c>
      <c r="D578" s="9" t="s">
        <v>88</v>
      </c>
      <c r="E578" s="10"/>
      <c r="F578" s="10"/>
      <c r="G578" s="10"/>
      <c r="H578" s="10"/>
      <c r="I578" s="10"/>
      <c r="J578" s="10"/>
      <c r="K578" s="10"/>
      <c r="L578" s="10"/>
      <c r="M578" s="20"/>
      <c r="N578" s="20"/>
      <c r="O578" s="28"/>
      <c r="P578" s="10"/>
      <c r="Q578" s="10" t="s">
        <v>3246</v>
      </c>
      <c r="R578" s="10" t="s">
        <v>3007</v>
      </c>
      <c r="S578" s="37">
        <v>3</v>
      </c>
      <c r="T578" s="37">
        <v>2</v>
      </c>
      <c r="U578" s="37">
        <v>2</v>
      </c>
      <c r="V578" s="37">
        <v>5</v>
      </c>
      <c r="W578" s="37">
        <v>7</v>
      </c>
      <c r="X578" s="22">
        <f t="shared" ref="X578:X641" si="9">IF(S578="","",(S578+T578+U578+V578+W578)*2)</f>
        <v>38</v>
      </c>
      <c r="Y578" s="35">
        <f>IF(S578="","",(X578-統計!$B$106)*10/SQRT(統計!$B$107)+50)</f>
        <v>40.447220354944996</v>
      </c>
      <c r="Z578" s="35" t="str">
        <f>IF(X578="","",IF(((COUNTIF(視聴済作品!$X$2:$X$716,"&gt;="&amp;X578)+COUNTIF(視聴中作品!$X$29:$X$35,"&gt;="&amp;X578))/統計!$B$3)&lt;=0.05,"〇","-"))</f>
        <v>-</v>
      </c>
    </row>
    <row r="579" spans="1:26" ht="12" customHeight="1" x14ac:dyDescent="0.4">
      <c r="A579" s="9" t="s">
        <v>1100</v>
      </c>
      <c r="B579" s="9" t="s">
        <v>472</v>
      </c>
      <c r="C579" s="9" t="s">
        <v>472</v>
      </c>
      <c r="D579" s="9" t="s">
        <v>2237</v>
      </c>
      <c r="E579" s="10"/>
      <c r="F579" s="10"/>
      <c r="G579" s="10"/>
      <c r="H579" s="10"/>
      <c r="I579" s="10"/>
      <c r="J579" s="10"/>
      <c r="K579" s="10"/>
      <c r="L579" s="10"/>
      <c r="M579" s="20"/>
      <c r="N579" s="20"/>
      <c r="O579" s="28"/>
      <c r="P579" s="10"/>
      <c r="Q579" s="10" t="s">
        <v>189</v>
      </c>
      <c r="R579" s="10"/>
      <c r="S579" s="37">
        <v>4</v>
      </c>
      <c r="T579" s="37">
        <v>4</v>
      </c>
      <c r="U579" s="37">
        <v>4</v>
      </c>
      <c r="V579" s="37">
        <v>3</v>
      </c>
      <c r="W579" s="37">
        <v>4</v>
      </c>
      <c r="X579" s="22">
        <f t="shared" si="9"/>
        <v>38</v>
      </c>
      <c r="Y579" s="35">
        <f>IF(S579="","",(X579-統計!$B$106)*10/SQRT(統計!$B$107)+50)</f>
        <v>40.447220354944996</v>
      </c>
      <c r="Z579" s="35" t="str">
        <f>IF(X579="","",IF(((COUNTIF(視聴済作品!$X$2:$X$716,"&gt;="&amp;X579)+COUNTIF(視聴中作品!$X$29:$X$35,"&gt;="&amp;X579))/統計!$B$3)&lt;=0.05,"〇","-"))</f>
        <v>-</v>
      </c>
    </row>
    <row r="580" spans="1:26" ht="12" customHeight="1" x14ac:dyDescent="0.4">
      <c r="A580" s="9" t="s">
        <v>1897</v>
      </c>
      <c r="B580" s="9" t="s">
        <v>550</v>
      </c>
      <c r="C580" s="9" t="s">
        <v>606</v>
      </c>
      <c r="D580" s="9" t="s">
        <v>56</v>
      </c>
      <c r="E580" s="10"/>
      <c r="F580" s="10"/>
      <c r="G580" s="10"/>
      <c r="H580" s="10"/>
      <c r="I580" s="10"/>
      <c r="J580" s="10"/>
      <c r="K580" s="10"/>
      <c r="L580" s="10"/>
      <c r="M580" s="20"/>
      <c r="N580" s="20"/>
      <c r="O580" s="28"/>
      <c r="P580" s="10"/>
      <c r="Q580" s="10" t="s">
        <v>176</v>
      </c>
      <c r="R580" s="10"/>
      <c r="S580" s="37">
        <v>2</v>
      </c>
      <c r="T580" s="37">
        <v>5</v>
      </c>
      <c r="U580" s="37">
        <v>2</v>
      </c>
      <c r="V580" s="37">
        <v>5</v>
      </c>
      <c r="W580" s="37">
        <v>5</v>
      </c>
      <c r="X580" s="22">
        <f t="shared" si="9"/>
        <v>38</v>
      </c>
      <c r="Y580" s="35">
        <f>IF(S580="","",(X580-統計!$B$106)*10/SQRT(統計!$B$107)+50)</f>
        <v>40.447220354944996</v>
      </c>
      <c r="Z580" s="35" t="str">
        <f>IF(X580="","",IF(((COUNTIF(視聴済作品!$X$2:$X$716,"&gt;="&amp;X580)+COUNTIF(視聴中作品!$X$29:$X$35,"&gt;="&amp;X580))/統計!$B$3)&lt;=0.05,"〇","-"))</f>
        <v>-</v>
      </c>
    </row>
    <row r="581" spans="1:26" ht="12" customHeight="1" x14ac:dyDescent="0.4">
      <c r="A581" s="9" t="s">
        <v>2190</v>
      </c>
      <c r="B581" s="9" t="s">
        <v>2189</v>
      </c>
      <c r="C581" s="9" t="s">
        <v>2189</v>
      </c>
      <c r="D581" s="9" t="s">
        <v>45</v>
      </c>
      <c r="E581" s="10" t="s">
        <v>2191</v>
      </c>
      <c r="F581" s="10" t="s">
        <v>2192</v>
      </c>
      <c r="G581" s="10" t="s">
        <v>2193</v>
      </c>
      <c r="H581" s="10" t="s">
        <v>19</v>
      </c>
      <c r="I581" s="10" t="s">
        <v>2194</v>
      </c>
      <c r="J581" s="10" t="s">
        <v>2195</v>
      </c>
      <c r="K581" s="10" t="s">
        <v>2202</v>
      </c>
      <c r="L581" s="10" t="s">
        <v>2198</v>
      </c>
      <c r="M581" s="20">
        <v>44470</v>
      </c>
      <c r="N581" s="20" t="s">
        <v>2197</v>
      </c>
      <c r="O581" s="42" t="s">
        <v>2196</v>
      </c>
      <c r="P581" s="10" t="s">
        <v>19</v>
      </c>
      <c r="Q581" s="10" t="s">
        <v>53</v>
      </c>
      <c r="R581" s="10"/>
      <c r="S581" s="37">
        <v>3</v>
      </c>
      <c r="T581" s="37">
        <v>2</v>
      </c>
      <c r="U581" s="37">
        <v>3</v>
      </c>
      <c r="V581" s="37">
        <v>5</v>
      </c>
      <c r="W581" s="37">
        <v>6</v>
      </c>
      <c r="X581" s="22">
        <f t="shared" si="9"/>
        <v>38</v>
      </c>
      <c r="Y581" s="35">
        <f>IF(S581="","",(X581-統計!$B$106)*10/SQRT(統計!$B$107)+50)</f>
        <v>40.447220354944996</v>
      </c>
      <c r="Z581" s="35" t="str">
        <f>IF(X581="","",IF(((COUNTIF(視聴済作品!$X$2:$X$716,"&gt;="&amp;X581)+COUNTIF(視聴中作品!$X$29:$X$35,"&gt;="&amp;X581))/統計!$B$3)&lt;=0.05,"〇","-"))</f>
        <v>-</v>
      </c>
    </row>
    <row r="582" spans="1:26" ht="12" customHeight="1" x14ac:dyDescent="0.4">
      <c r="A582" s="9" t="s">
        <v>2187</v>
      </c>
      <c r="B582" s="9" t="s">
        <v>2186</v>
      </c>
      <c r="C582" s="9" t="s">
        <v>2186</v>
      </c>
      <c r="D582" s="9" t="s">
        <v>45</v>
      </c>
      <c r="E582" s="10" t="s">
        <v>2180</v>
      </c>
      <c r="F582" s="10" t="s">
        <v>2181</v>
      </c>
      <c r="G582" s="10" t="s">
        <v>2182</v>
      </c>
      <c r="H582" s="10" t="s">
        <v>2182</v>
      </c>
      <c r="I582" s="10" t="s">
        <v>2183</v>
      </c>
      <c r="J582" s="10" t="s">
        <v>2184</v>
      </c>
      <c r="K582" s="10" t="s">
        <v>1230</v>
      </c>
      <c r="L582" s="10" t="s">
        <v>1847</v>
      </c>
      <c r="M582" s="19">
        <v>42563</v>
      </c>
      <c r="N582" s="20" t="s">
        <v>2188</v>
      </c>
      <c r="O582" s="42" t="s">
        <v>2185</v>
      </c>
      <c r="P582" s="10" t="s">
        <v>19</v>
      </c>
      <c r="Q582" s="10" t="s">
        <v>53</v>
      </c>
      <c r="R582" s="10"/>
      <c r="S582" s="37">
        <v>2</v>
      </c>
      <c r="T582" s="37">
        <v>2</v>
      </c>
      <c r="U582" s="37">
        <v>3</v>
      </c>
      <c r="V582" s="37">
        <v>7</v>
      </c>
      <c r="W582" s="37">
        <v>5</v>
      </c>
      <c r="X582" s="22">
        <f t="shared" si="9"/>
        <v>38</v>
      </c>
      <c r="Y582" s="35">
        <f>IF(S582="","",(X582-統計!$B$106)*10/SQRT(統計!$B$107)+50)</f>
        <v>40.447220354944996</v>
      </c>
      <c r="Z582" s="35" t="str">
        <f>IF(X582="","",IF(((COUNTIF(視聴済作品!$X$2:$X$716,"&gt;="&amp;X582)+COUNTIF(視聴中作品!$X$29:$X$35,"&gt;="&amp;X582))/統計!$B$3)&lt;=0.05,"〇","-"))</f>
        <v>-</v>
      </c>
    </row>
    <row r="583" spans="1:26" ht="12" customHeight="1" x14ac:dyDescent="0.4">
      <c r="A583" s="9" t="s">
        <v>1202</v>
      </c>
      <c r="B583" s="9" t="s">
        <v>668</v>
      </c>
      <c r="C583" s="9" t="s">
        <v>668</v>
      </c>
      <c r="D583" s="9" t="s">
        <v>2222</v>
      </c>
      <c r="E583" s="10"/>
      <c r="F583" s="10"/>
      <c r="G583" s="10"/>
      <c r="H583" s="10"/>
      <c r="I583" s="10"/>
      <c r="J583" s="10"/>
      <c r="K583" s="10"/>
      <c r="L583" s="10"/>
      <c r="M583" s="20"/>
      <c r="N583" s="20"/>
      <c r="O583" s="28"/>
      <c r="P583" s="10"/>
      <c r="Q583" s="10" t="s">
        <v>95</v>
      </c>
      <c r="R583" s="10"/>
      <c r="S583" s="37">
        <v>3</v>
      </c>
      <c r="T583" s="37">
        <v>4</v>
      </c>
      <c r="U583" s="37">
        <v>2</v>
      </c>
      <c r="V583" s="37">
        <v>5</v>
      </c>
      <c r="W583" s="37">
        <v>5</v>
      </c>
      <c r="X583" s="22">
        <f t="shared" si="9"/>
        <v>38</v>
      </c>
      <c r="Y583" s="35">
        <f>IF(S583="","",(X583-統計!$B$106)*10/SQRT(統計!$B$107)+50)</f>
        <v>40.447220354944996</v>
      </c>
      <c r="Z583" s="35" t="str">
        <f>IF(X583="","",IF(((COUNTIF(視聴済作品!$X$2:$X$716,"&gt;="&amp;X583)+COUNTIF(視聴中作品!$X$29:$X$35,"&gt;="&amp;X583))/統計!$B$3)&lt;=0.05,"〇","-"))</f>
        <v>-</v>
      </c>
    </row>
    <row r="584" spans="1:26" ht="12" customHeight="1" x14ac:dyDescent="0.4">
      <c r="A584" s="9" t="s">
        <v>1207</v>
      </c>
      <c r="B584" s="9" t="s">
        <v>637</v>
      </c>
      <c r="C584" s="9" t="s">
        <v>704</v>
      </c>
      <c r="D584" s="9" t="s">
        <v>2218</v>
      </c>
      <c r="E584" s="10"/>
      <c r="F584" s="10"/>
      <c r="G584" s="10"/>
      <c r="H584" s="10"/>
      <c r="I584" s="10"/>
      <c r="J584" s="10"/>
      <c r="K584" s="10"/>
      <c r="L584" s="10"/>
      <c r="M584" s="20"/>
      <c r="N584" s="20"/>
      <c r="O584" s="28"/>
      <c r="P584" s="10"/>
      <c r="Q584" s="10" t="s">
        <v>95</v>
      </c>
      <c r="R584" s="10"/>
      <c r="S584" s="37">
        <v>3</v>
      </c>
      <c r="T584" s="37">
        <v>3</v>
      </c>
      <c r="U584" s="37">
        <v>3</v>
      </c>
      <c r="V584" s="37">
        <v>5</v>
      </c>
      <c r="W584" s="37">
        <v>5</v>
      </c>
      <c r="X584" s="22">
        <f t="shared" si="9"/>
        <v>38</v>
      </c>
      <c r="Y584" s="35">
        <f>IF(S584="","",(X584-統計!$B$106)*10/SQRT(統計!$B$107)+50)</f>
        <v>40.447220354944996</v>
      </c>
      <c r="Z584" s="35" t="str">
        <f>IF(X584="","",IF(((COUNTIF(視聴済作品!$X$2:$X$716,"&gt;="&amp;X584)+COUNTIF(視聴中作品!$X$29:$X$35,"&gt;="&amp;X584))/統計!$B$3)&lt;=0.05,"〇","-"))</f>
        <v>-</v>
      </c>
    </row>
    <row r="585" spans="1:26" ht="12" customHeight="1" x14ac:dyDescent="0.4">
      <c r="A585" s="9" t="s">
        <v>1214</v>
      </c>
      <c r="B585" s="9" t="s">
        <v>672</v>
      </c>
      <c r="C585" s="9" t="s">
        <v>672</v>
      </c>
      <c r="D585" s="9" t="s">
        <v>2237</v>
      </c>
      <c r="E585" s="10"/>
      <c r="F585" s="10"/>
      <c r="G585" s="10"/>
      <c r="H585" s="10"/>
      <c r="I585" s="10"/>
      <c r="J585" s="10"/>
      <c r="K585" s="10"/>
      <c r="L585" s="10"/>
      <c r="M585" s="20"/>
      <c r="N585" s="20"/>
      <c r="O585" s="28"/>
      <c r="P585" s="10"/>
      <c r="Q585" s="10" t="s">
        <v>189</v>
      </c>
      <c r="R585" s="10"/>
      <c r="S585" s="37">
        <v>4</v>
      </c>
      <c r="T585" s="37">
        <v>2</v>
      </c>
      <c r="U585" s="37">
        <v>3</v>
      </c>
      <c r="V585" s="37">
        <v>7</v>
      </c>
      <c r="W585" s="37">
        <v>3</v>
      </c>
      <c r="X585" s="22">
        <f t="shared" si="9"/>
        <v>38</v>
      </c>
      <c r="Y585" s="35">
        <f>IF(S585="","",(X585-統計!$B$106)*10/SQRT(統計!$B$107)+50)</f>
        <v>40.447220354944996</v>
      </c>
      <c r="Z585" s="35" t="str">
        <f>IF(X585="","",IF(((COUNTIF(視聴済作品!$X$2:$X$716,"&gt;="&amp;X585)+COUNTIF(視聴中作品!$X$29:$X$35,"&gt;="&amp;X585))/統計!$B$3)&lt;=0.05,"〇","-"))</f>
        <v>-</v>
      </c>
    </row>
    <row r="586" spans="1:26" ht="12" customHeight="1" x14ac:dyDescent="0.4">
      <c r="A586" s="9" t="s">
        <v>985</v>
      </c>
      <c r="B586" s="9" t="s">
        <v>1437</v>
      </c>
      <c r="C586" s="9" t="s">
        <v>1437</v>
      </c>
      <c r="D586" s="9" t="s">
        <v>1</v>
      </c>
      <c r="E586" s="10" t="s">
        <v>1024</v>
      </c>
      <c r="F586" s="10" t="s">
        <v>1025</v>
      </c>
      <c r="G586" s="10" t="s">
        <v>1900</v>
      </c>
      <c r="H586" s="10" t="s">
        <v>1027</v>
      </c>
      <c r="I586" s="10" t="s">
        <v>1028</v>
      </c>
      <c r="J586" s="10" t="s">
        <v>1029</v>
      </c>
      <c r="K586" s="10" t="s">
        <v>1030</v>
      </c>
      <c r="L586" s="10" t="s">
        <v>1850</v>
      </c>
      <c r="M586" s="20">
        <v>44658</v>
      </c>
      <c r="N586" s="20" t="s">
        <v>1031</v>
      </c>
      <c r="O586" s="28" t="s">
        <v>1045</v>
      </c>
      <c r="P586" s="10" t="s">
        <v>1850</v>
      </c>
      <c r="Q586" s="10" t="s">
        <v>3</v>
      </c>
      <c r="R586" s="10"/>
      <c r="S586" s="37">
        <v>2</v>
      </c>
      <c r="T586" s="37">
        <v>3</v>
      </c>
      <c r="U586" s="37">
        <v>2</v>
      </c>
      <c r="V586" s="37">
        <v>6</v>
      </c>
      <c r="W586" s="37">
        <v>5</v>
      </c>
      <c r="X586" s="22">
        <f t="shared" si="9"/>
        <v>36</v>
      </c>
      <c r="Y586" s="35">
        <f>IF(S586="","",(X586-統計!$B$106)*10/SQRT(統計!$B$107)+50)</f>
        <v>39.224247142918038</v>
      </c>
      <c r="Z586" s="35" t="str">
        <f>IF(X586="","",IF(((COUNTIF(視聴済作品!$X$2:$X$716,"&gt;="&amp;X586)+COUNTIF(視聴中作品!$X$29:$X$35,"&gt;="&amp;X586))/統計!$B$3)&lt;=0.05,"〇","-"))</f>
        <v>-</v>
      </c>
    </row>
    <row r="587" spans="1:26" ht="12" customHeight="1" x14ac:dyDescent="0.4">
      <c r="A587" s="9" t="s">
        <v>803</v>
      </c>
      <c r="B587" s="9" t="s">
        <v>169</v>
      </c>
      <c r="C587" s="9" t="s">
        <v>169</v>
      </c>
      <c r="D587" s="9" t="s">
        <v>1</v>
      </c>
      <c r="E587" s="10"/>
      <c r="F587" s="10"/>
      <c r="G587" s="10"/>
      <c r="H587" s="10"/>
      <c r="I587" s="10"/>
      <c r="J587" s="10"/>
      <c r="K587" s="10"/>
      <c r="L587" s="10"/>
      <c r="M587" s="20"/>
      <c r="N587" s="20"/>
      <c r="O587" s="28"/>
      <c r="P587" s="10"/>
      <c r="Q587" s="10" t="s">
        <v>94</v>
      </c>
      <c r="R587" s="10"/>
      <c r="S587" s="37">
        <v>3</v>
      </c>
      <c r="T587" s="37">
        <v>4</v>
      </c>
      <c r="U587" s="37">
        <v>3</v>
      </c>
      <c r="V587" s="37">
        <v>4</v>
      </c>
      <c r="W587" s="37">
        <v>4</v>
      </c>
      <c r="X587" s="22">
        <f t="shared" si="9"/>
        <v>36</v>
      </c>
      <c r="Y587" s="35">
        <f>IF(S587="","",(X587-統計!$B$106)*10/SQRT(統計!$B$107)+50)</f>
        <v>39.224247142918038</v>
      </c>
      <c r="Z587" s="35" t="str">
        <f>IF(X587="","",IF(((COUNTIF(視聴済作品!$X$2:$X$716,"&gt;="&amp;X587)+COUNTIF(視聴中作品!$X$29:$X$35,"&gt;="&amp;X587))/統計!$B$3)&lt;=0.05,"〇","-"))</f>
        <v>-</v>
      </c>
    </row>
    <row r="588" spans="1:26" ht="12" customHeight="1" x14ac:dyDescent="0.4">
      <c r="A588" s="9" t="s">
        <v>817</v>
      </c>
      <c r="B588" s="9" t="s">
        <v>126</v>
      </c>
      <c r="C588" s="9" t="s">
        <v>211</v>
      </c>
      <c r="D588" s="9" t="s">
        <v>2254</v>
      </c>
      <c r="E588" s="10"/>
      <c r="F588" s="10"/>
      <c r="G588" s="10"/>
      <c r="H588" s="10"/>
      <c r="I588" s="10"/>
      <c r="J588" s="10"/>
      <c r="K588" s="10"/>
      <c r="L588" s="10"/>
      <c r="M588" s="20"/>
      <c r="N588" s="20"/>
      <c r="O588" s="28"/>
      <c r="P588" s="10"/>
      <c r="Q588" s="10" t="s">
        <v>176</v>
      </c>
      <c r="R588" s="10"/>
      <c r="S588" s="37">
        <v>2</v>
      </c>
      <c r="T588" s="37">
        <v>3</v>
      </c>
      <c r="U588" s="37">
        <v>3</v>
      </c>
      <c r="V588" s="37">
        <v>7</v>
      </c>
      <c r="W588" s="37">
        <v>3</v>
      </c>
      <c r="X588" s="22">
        <f t="shared" si="9"/>
        <v>36</v>
      </c>
      <c r="Y588" s="35">
        <f>IF(S588="","",(X588-統計!$B$106)*10/SQRT(統計!$B$107)+50)</f>
        <v>39.224247142918038</v>
      </c>
      <c r="Z588" s="35" t="str">
        <f>IF(X588="","",IF(((COUNTIF(視聴済作品!$X$2:$X$716,"&gt;="&amp;X588)+COUNTIF(視聴中作品!$X$29:$X$35,"&gt;="&amp;X588))/統計!$B$3)&lt;=0.05,"〇","-"))</f>
        <v>-</v>
      </c>
    </row>
    <row r="589" spans="1:26" ht="12" customHeight="1" x14ac:dyDescent="0.4">
      <c r="A589" s="9" t="s">
        <v>830</v>
      </c>
      <c r="B589" s="9" t="s">
        <v>181</v>
      </c>
      <c r="C589" s="9" t="s">
        <v>181</v>
      </c>
      <c r="D589" s="14" t="s">
        <v>1</v>
      </c>
      <c r="E589" s="10"/>
      <c r="F589" s="10"/>
      <c r="G589" s="10"/>
      <c r="H589" s="10"/>
      <c r="I589" s="10"/>
      <c r="J589" s="10"/>
      <c r="K589" s="10"/>
      <c r="L589" s="10"/>
      <c r="M589" s="20"/>
      <c r="N589" s="20"/>
      <c r="O589" s="28"/>
      <c r="P589" s="10"/>
      <c r="Q589" s="10" t="s">
        <v>95</v>
      </c>
      <c r="R589" s="10"/>
      <c r="S589" s="37">
        <v>4</v>
      </c>
      <c r="T589" s="37">
        <v>5</v>
      </c>
      <c r="U589" s="37">
        <v>4</v>
      </c>
      <c r="V589" s="37">
        <v>2</v>
      </c>
      <c r="W589" s="37">
        <v>3</v>
      </c>
      <c r="X589" s="22">
        <f t="shared" si="9"/>
        <v>36</v>
      </c>
      <c r="Y589" s="35">
        <f>IF(S589="","",(X589-統計!$B$106)*10/SQRT(統計!$B$107)+50)</f>
        <v>39.224247142918038</v>
      </c>
      <c r="Z589" s="35" t="str">
        <f>IF(X589="","",IF(((COUNTIF(視聴済作品!$X$2:$X$716,"&gt;="&amp;X589)+COUNTIF(視聴中作品!$X$29:$X$35,"&gt;="&amp;X589))/統計!$B$3)&lt;=0.05,"〇","-"))</f>
        <v>-</v>
      </c>
    </row>
    <row r="590" spans="1:26" ht="12" customHeight="1" x14ac:dyDescent="0.4">
      <c r="A590" s="9" t="s">
        <v>984</v>
      </c>
      <c r="B590" s="9" t="s">
        <v>1016</v>
      </c>
      <c r="C590" s="9" t="s">
        <v>1016</v>
      </c>
      <c r="D590" s="9" t="s">
        <v>40</v>
      </c>
      <c r="E590" s="10" t="s">
        <v>1017</v>
      </c>
      <c r="F590" s="10" t="s">
        <v>1018</v>
      </c>
      <c r="G590" s="10" t="s">
        <v>1019</v>
      </c>
      <c r="H590" s="10" t="s">
        <v>1850</v>
      </c>
      <c r="I590" s="10" t="s">
        <v>1020</v>
      </c>
      <c r="J590" s="10" t="s">
        <v>1021</v>
      </c>
      <c r="K590" s="10" t="s">
        <v>1022</v>
      </c>
      <c r="L590" s="10" t="s">
        <v>1850</v>
      </c>
      <c r="M590" s="20">
        <v>44661</v>
      </c>
      <c r="N590" s="20" t="s">
        <v>1023</v>
      </c>
      <c r="O590" s="42" t="s">
        <v>1505</v>
      </c>
      <c r="P590" s="10" t="s">
        <v>1850</v>
      </c>
      <c r="Q590" s="10" t="s">
        <v>3</v>
      </c>
      <c r="R590" s="10"/>
      <c r="S590" s="37">
        <v>3</v>
      </c>
      <c r="T590" s="37">
        <v>2</v>
      </c>
      <c r="U590" s="37">
        <v>3</v>
      </c>
      <c r="V590" s="37">
        <v>6</v>
      </c>
      <c r="W590" s="37">
        <v>4</v>
      </c>
      <c r="X590" s="22">
        <f t="shared" si="9"/>
        <v>36</v>
      </c>
      <c r="Y590" s="35">
        <f>IF(S590="","",(X590-統計!$B$106)*10/SQRT(統計!$B$107)+50)</f>
        <v>39.224247142918038</v>
      </c>
      <c r="Z590" s="35" t="str">
        <f>IF(X590="","",IF(((COUNTIF(視聴済作品!$X$2:$X$716,"&gt;="&amp;X590)+COUNTIF(視聴中作品!$X$29:$X$35,"&gt;="&amp;X590))/統計!$B$3)&lt;=0.05,"〇","-"))</f>
        <v>-</v>
      </c>
    </row>
    <row r="591" spans="1:26" ht="12" customHeight="1" x14ac:dyDescent="0.4">
      <c r="A591" s="9" t="s">
        <v>896</v>
      </c>
      <c r="B591" s="9" t="s">
        <v>289</v>
      </c>
      <c r="C591" s="9" t="s">
        <v>289</v>
      </c>
      <c r="D591" s="9" t="s">
        <v>2217</v>
      </c>
      <c r="E591" s="10"/>
      <c r="F591" s="10"/>
      <c r="G591" s="10"/>
      <c r="H591" s="10"/>
      <c r="I591" s="10"/>
      <c r="J591" s="10"/>
      <c r="K591" s="10"/>
      <c r="L591" s="10"/>
      <c r="M591" s="20"/>
      <c r="N591" s="20"/>
      <c r="O591" s="28"/>
      <c r="P591" s="10"/>
      <c r="Q591" s="10" t="s">
        <v>8</v>
      </c>
      <c r="R591" s="10"/>
      <c r="S591" s="37">
        <v>3</v>
      </c>
      <c r="T591" s="37">
        <v>4</v>
      </c>
      <c r="U591" s="37">
        <v>3</v>
      </c>
      <c r="V591" s="37">
        <v>3</v>
      </c>
      <c r="W591" s="37">
        <v>5</v>
      </c>
      <c r="X591" s="22">
        <f t="shared" si="9"/>
        <v>36</v>
      </c>
      <c r="Y591" s="35">
        <f>IF(S591="","",(X591-統計!$B$106)*10/SQRT(統計!$B$107)+50)</f>
        <v>39.224247142918038</v>
      </c>
      <c r="Z591" s="35" t="str">
        <f>IF(X591="","",IF(((COUNTIF(視聴済作品!$X$2:$X$716,"&gt;="&amp;X591)+COUNTIF(視聴中作品!$X$29:$X$35,"&gt;="&amp;X591))/統計!$B$3)&lt;=0.05,"〇","-"))</f>
        <v>-</v>
      </c>
    </row>
    <row r="592" spans="1:26" ht="12" customHeight="1" x14ac:dyDescent="0.4">
      <c r="A592" s="9" t="s">
        <v>900</v>
      </c>
      <c r="B592" s="9" t="s">
        <v>293</v>
      </c>
      <c r="C592" s="9" t="s">
        <v>293</v>
      </c>
      <c r="D592" s="9" t="s">
        <v>2240</v>
      </c>
      <c r="E592" s="10"/>
      <c r="F592" s="10"/>
      <c r="G592" s="10"/>
      <c r="H592" s="10"/>
      <c r="I592" s="10"/>
      <c r="J592" s="10"/>
      <c r="K592" s="10"/>
      <c r="L592" s="10"/>
      <c r="M592" s="20"/>
      <c r="N592" s="20"/>
      <c r="O592" s="28"/>
      <c r="P592" s="10"/>
      <c r="Q592" s="10" t="s">
        <v>6</v>
      </c>
      <c r="R592" s="10"/>
      <c r="S592" s="37">
        <v>3</v>
      </c>
      <c r="T592" s="37">
        <v>4</v>
      </c>
      <c r="U592" s="37">
        <v>3</v>
      </c>
      <c r="V592" s="37">
        <v>4</v>
      </c>
      <c r="W592" s="37">
        <v>4</v>
      </c>
      <c r="X592" s="22">
        <f t="shared" si="9"/>
        <v>36</v>
      </c>
      <c r="Y592" s="35">
        <f>IF(S592="","",(X592-統計!$B$106)*10/SQRT(統計!$B$107)+50)</f>
        <v>39.224247142918038</v>
      </c>
      <c r="Z592" s="35" t="str">
        <f>IF(X592="","",IF(((COUNTIF(視聴済作品!$X$2:$X$716,"&gt;="&amp;X592)+COUNTIF(視聴中作品!$X$29:$X$35,"&gt;="&amp;X592))/統計!$B$3)&lt;=0.05,"〇","-"))</f>
        <v>-</v>
      </c>
    </row>
    <row r="593" spans="1:26" ht="12" customHeight="1" x14ac:dyDescent="0.4">
      <c r="A593" s="9" t="s">
        <v>924</v>
      </c>
      <c r="B593" s="9" t="s">
        <v>325</v>
      </c>
      <c r="C593" s="9" t="s">
        <v>325</v>
      </c>
      <c r="D593" s="9" t="s">
        <v>2233</v>
      </c>
      <c r="E593" s="10"/>
      <c r="F593" s="10"/>
      <c r="G593" s="10"/>
      <c r="H593" s="10"/>
      <c r="I593" s="10"/>
      <c r="J593" s="10"/>
      <c r="K593" s="10"/>
      <c r="L593" s="10"/>
      <c r="M593" s="20"/>
      <c r="N593" s="20"/>
      <c r="O593" s="28"/>
      <c r="P593" s="10"/>
      <c r="Q593" s="10" t="s">
        <v>53</v>
      </c>
      <c r="R593" s="10"/>
      <c r="S593" s="37">
        <v>2</v>
      </c>
      <c r="T593" s="37">
        <v>3</v>
      </c>
      <c r="U593" s="37">
        <v>3</v>
      </c>
      <c r="V593" s="37">
        <v>5</v>
      </c>
      <c r="W593" s="37">
        <v>5</v>
      </c>
      <c r="X593" s="22">
        <f t="shared" si="9"/>
        <v>36</v>
      </c>
      <c r="Y593" s="35">
        <f>IF(S593="","",(X593-統計!$B$106)*10/SQRT(統計!$B$107)+50)</f>
        <v>39.224247142918038</v>
      </c>
      <c r="Z593" s="35" t="str">
        <f>IF(X593="","",IF(((COUNTIF(視聴済作品!$X$2:$X$716,"&gt;="&amp;X593)+COUNTIF(視聴中作品!$X$29:$X$35,"&gt;="&amp;X593))/統計!$B$3)&lt;=0.05,"〇","-"))</f>
        <v>-</v>
      </c>
    </row>
    <row r="594" spans="1:26" ht="12" customHeight="1" x14ac:dyDescent="0.4">
      <c r="A594" s="9" t="s">
        <v>2664</v>
      </c>
      <c r="B594" s="9" t="s">
        <v>2665</v>
      </c>
      <c r="C594" s="9" t="s">
        <v>2673</v>
      </c>
      <c r="D594" s="9" t="s">
        <v>1787</v>
      </c>
      <c r="E594" s="10" t="s">
        <v>2666</v>
      </c>
      <c r="F594" s="10" t="s">
        <v>2667</v>
      </c>
      <c r="G594" s="10" t="s">
        <v>1921</v>
      </c>
      <c r="H594" s="10" t="s">
        <v>1921</v>
      </c>
      <c r="I594" s="10" t="s">
        <v>2668</v>
      </c>
      <c r="J594" s="10" t="s">
        <v>1364</v>
      </c>
      <c r="K594" s="10" t="s">
        <v>2669</v>
      </c>
      <c r="L594" s="10" t="s">
        <v>2670</v>
      </c>
      <c r="M594" s="20">
        <v>44730</v>
      </c>
      <c r="N594" s="20" t="s">
        <v>2671</v>
      </c>
      <c r="O594" s="28" t="s">
        <v>2672</v>
      </c>
      <c r="P594" s="10" t="s">
        <v>184</v>
      </c>
      <c r="Q594" s="10" t="s">
        <v>2753</v>
      </c>
      <c r="R594" s="10"/>
      <c r="S594" s="37">
        <v>2</v>
      </c>
      <c r="T594" s="37">
        <v>2</v>
      </c>
      <c r="U594" s="37">
        <v>2</v>
      </c>
      <c r="V594" s="37">
        <v>6</v>
      </c>
      <c r="W594" s="37">
        <v>6</v>
      </c>
      <c r="X594" s="22">
        <f t="shared" si="9"/>
        <v>36</v>
      </c>
      <c r="Y594" s="35">
        <f>IF(S594="","",(X594-統計!$B$106)*10/SQRT(統計!$B$107)+50)</f>
        <v>39.224247142918038</v>
      </c>
      <c r="Z594" s="35" t="str">
        <f>IF(X594="","",IF(((COUNTIF(視聴済作品!$X$2:$X$716,"&gt;="&amp;X594)+COUNTIF(視聴中作品!$X$29:$X$35,"&gt;="&amp;X594))/統計!$B$3)&lt;=0.05,"〇","-"))</f>
        <v>-</v>
      </c>
    </row>
    <row r="595" spans="1:26" ht="12" customHeight="1" x14ac:dyDescent="0.4">
      <c r="A595" s="9" t="s">
        <v>941</v>
      </c>
      <c r="B595" s="9" t="s">
        <v>345</v>
      </c>
      <c r="C595" s="9" t="s">
        <v>345</v>
      </c>
      <c r="D595" s="9" t="s">
        <v>2240</v>
      </c>
      <c r="E595" s="10"/>
      <c r="F595" s="10"/>
      <c r="G595" s="10"/>
      <c r="H595" s="10"/>
      <c r="I595" s="10"/>
      <c r="J595" s="10"/>
      <c r="K595" s="10"/>
      <c r="L595" s="10"/>
      <c r="M595" s="20"/>
      <c r="N595" s="20"/>
      <c r="O595" s="28"/>
      <c r="P595" s="10"/>
      <c r="Q595" s="10" t="s">
        <v>8</v>
      </c>
      <c r="R595" s="10"/>
      <c r="S595" s="37">
        <v>2</v>
      </c>
      <c r="T595" s="37">
        <v>3</v>
      </c>
      <c r="U595" s="37">
        <v>3</v>
      </c>
      <c r="V595" s="37">
        <v>6</v>
      </c>
      <c r="W595" s="37">
        <v>4</v>
      </c>
      <c r="X595" s="22">
        <f t="shared" si="9"/>
        <v>36</v>
      </c>
      <c r="Y595" s="35">
        <f>IF(S595="","",(X595-統計!$B$106)*10/SQRT(統計!$B$107)+50)</f>
        <v>39.224247142918038</v>
      </c>
      <c r="Z595" s="35" t="str">
        <f>IF(X595="","",IF(((COUNTIF(視聴済作品!$X$2:$X$716,"&gt;="&amp;X595)+COUNTIF(視聴中作品!$X$29:$X$35,"&gt;="&amp;X595))/統計!$B$3)&lt;=0.05,"〇","-"))</f>
        <v>-</v>
      </c>
    </row>
    <row r="596" spans="1:26" ht="12" customHeight="1" x14ac:dyDescent="0.4">
      <c r="A596" s="9" t="s">
        <v>969</v>
      </c>
      <c r="B596" s="9" t="s">
        <v>423</v>
      </c>
      <c r="C596" s="9" t="s">
        <v>423</v>
      </c>
      <c r="D596" s="9" t="s">
        <v>56</v>
      </c>
      <c r="E596" s="10"/>
      <c r="F596" s="10"/>
      <c r="G596" s="10"/>
      <c r="H596" s="10"/>
      <c r="I596" s="10"/>
      <c r="J596" s="10"/>
      <c r="K596" s="10"/>
      <c r="L596" s="10"/>
      <c r="M596" s="20"/>
      <c r="N596" s="20"/>
      <c r="O596" s="28"/>
      <c r="P596" s="10"/>
      <c r="Q596" s="10" t="s">
        <v>94</v>
      </c>
      <c r="R596" s="10"/>
      <c r="S596" s="37">
        <v>4</v>
      </c>
      <c r="T596" s="37">
        <v>3</v>
      </c>
      <c r="U596" s="37">
        <v>4</v>
      </c>
      <c r="V596" s="37">
        <v>4</v>
      </c>
      <c r="W596" s="37">
        <v>3</v>
      </c>
      <c r="X596" s="22">
        <f t="shared" si="9"/>
        <v>36</v>
      </c>
      <c r="Y596" s="35">
        <f>IF(S596="","",(X596-統計!$B$106)*10/SQRT(統計!$B$107)+50)</f>
        <v>39.224247142918038</v>
      </c>
      <c r="Z596" s="35" t="str">
        <f>IF(X596="","",IF(((COUNTIF(視聴済作品!$X$2:$X$716,"&gt;="&amp;X596)+COUNTIF(視聴中作品!$X$29:$X$35,"&gt;="&amp;X596))/統計!$B$3)&lt;=0.05,"〇","-"))</f>
        <v>-</v>
      </c>
    </row>
    <row r="597" spans="1:26" ht="12" customHeight="1" x14ac:dyDescent="0.4">
      <c r="A597" s="9" t="s">
        <v>1081</v>
      </c>
      <c r="B597" s="9" t="s">
        <v>3168</v>
      </c>
      <c r="C597" s="9" t="s">
        <v>397</v>
      </c>
      <c r="D597" s="9" t="s">
        <v>132</v>
      </c>
      <c r="E597" s="10"/>
      <c r="F597" s="10"/>
      <c r="G597" s="10"/>
      <c r="H597" s="10"/>
      <c r="I597" s="10"/>
      <c r="J597" s="10"/>
      <c r="K597" s="10"/>
      <c r="L597" s="10"/>
      <c r="M597" s="20"/>
      <c r="N597" s="20"/>
      <c r="O597" s="28"/>
      <c r="P597" s="10"/>
      <c r="Q597" s="10" t="s">
        <v>95</v>
      </c>
      <c r="R597" s="10"/>
      <c r="S597" s="37">
        <v>3</v>
      </c>
      <c r="T597" s="37">
        <v>4</v>
      </c>
      <c r="U597" s="37">
        <v>3</v>
      </c>
      <c r="V597" s="37">
        <v>4</v>
      </c>
      <c r="W597" s="37">
        <v>4</v>
      </c>
      <c r="X597" s="22">
        <f t="shared" si="9"/>
        <v>36</v>
      </c>
      <c r="Y597" s="35">
        <f>IF(S597="","",(X597-統計!$B$106)*10/SQRT(統計!$B$107)+50)</f>
        <v>39.224247142918038</v>
      </c>
      <c r="Z597" s="35" t="str">
        <f>IF(X597="","",IF(((COUNTIF(視聴済作品!$X$2:$X$716,"&gt;="&amp;X597)+COUNTIF(視聴中作品!$X$29:$X$35,"&gt;="&amp;X597))/統計!$B$3)&lt;=0.05,"〇","-"))</f>
        <v>-</v>
      </c>
    </row>
    <row r="598" spans="1:26" ht="12" customHeight="1" x14ac:dyDescent="0.4">
      <c r="A598" s="9" t="s">
        <v>1150</v>
      </c>
      <c r="B598" s="9" t="s">
        <v>507</v>
      </c>
      <c r="C598" s="9" t="s">
        <v>605</v>
      </c>
      <c r="D598" s="9" t="s">
        <v>2255</v>
      </c>
      <c r="E598" s="10"/>
      <c r="F598" s="10"/>
      <c r="G598" s="10"/>
      <c r="H598" s="10"/>
      <c r="I598" s="10"/>
      <c r="J598" s="10"/>
      <c r="K598" s="10"/>
      <c r="L598" s="10"/>
      <c r="M598" s="20"/>
      <c r="N598" s="20"/>
      <c r="O598" s="28"/>
      <c r="P598" s="10"/>
      <c r="Q598" s="10" t="s">
        <v>8</v>
      </c>
      <c r="R598" s="10"/>
      <c r="S598" s="37">
        <v>2</v>
      </c>
      <c r="T598" s="37">
        <v>3</v>
      </c>
      <c r="U598" s="37">
        <v>3</v>
      </c>
      <c r="V598" s="37">
        <v>5</v>
      </c>
      <c r="W598" s="37">
        <v>5</v>
      </c>
      <c r="X598" s="22">
        <f t="shared" si="9"/>
        <v>36</v>
      </c>
      <c r="Y598" s="35">
        <f>IF(S598="","",(X598-統計!$B$106)*10/SQRT(統計!$B$107)+50)</f>
        <v>39.224247142918038</v>
      </c>
      <c r="Z598" s="35" t="str">
        <f>IF(X598="","",IF(((COUNTIF(視聴済作品!$X$2:$X$716,"&gt;="&amp;X598)+COUNTIF(視聴中作品!$X$29:$X$35,"&gt;="&amp;X598))/統計!$B$3)&lt;=0.05,"〇","-"))</f>
        <v>-</v>
      </c>
    </row>
    <row r="599" spans="1:26" ht="12" customHeight="1" x14ac:dyDescent="0.4">
      <c r="A599" s="9" t="s">
        <v>1150</v>
      </c>
      <c r="B599" s="9" t="s">
        <v>507</v>
      </c>
      <c r="C599" s="9" t="s">
        <v>604</v>
      </c>
      <c r="D599" s="9" t="s">
        <v>48</v>
      </c>
      <c r="E599" s="10"/>
      <c r="F599" s="10"/>
      <c r="G599" s="10"/>
      <c r="H599" s="10"/>
      <c r="I599" s="10"/>
      <c r="J599" s="10"/>
      <c r="K599" s="10"/>
      <c r="L599" s="10"/>
      <c r="M599" s="20"/>
      <c r="N599" s="20"/>
      <c r="O599" s="28"/>
      <c r="P599" s="10"/>
      <c r="Q599" s="10" t="s">
        <v>6</v>
      </c>
      <c r="R599" s="10"/>
      <c r="S599" s="37">
        <v>2</v>
      </c>
      <c r="T599" s="37">
        <v>3</v>
      </c>
      <c r="U599" s="37">
        <v>3</v>
      </c>
      <c r="V599" s="37">
        <v>5</v>
      </c>
      <c r="W599" s="37">
        <v>5</v>
      </c>
      <c r="X599" s="22">
        <f t="shared" si="9"/>
        <v>36</v>
      </c>
      <c r="Y599" s="35">
        <f>IF(S599="","",(X599-統計!$B$106)*10/SQRT(統計!$B$107)+50)</f>
        <v>39.224247142918038</v>
      </c>
      <c r="Z599" s="35" t="str">
        <f>IF(X599="","",IF(((COUNTIF(視聴済作品!$X$2:$X$716,"&gt;="&amp;X599)+COUNTIF(視聴中作品!$X$29:$X$35,"&gt;="&amp;X599))/統計!$B$3)&lt;=0.05,"〇","-"))</f>
        <v>-</v>
      </c>
    </row>
    <row r="600" spans="1:26" ht="12" customHeight="1" x14ac:dyDescent="0.4">
      <c r="A600" s="9" t="s">
        <v>2482</v>
      </c>
      <c r="B600" s="9" t="s">
        <v>2475</v>
      </c>
      <c r="C600" s="9" t="s">
        <v>2475</v>
      </c>
      <c r="D600" s="9" t="s">
        <v>2</v>
      </c>
      <c r="E600" s="10" t="s">
        <v>2476</v>
      </c>
      <c r="F600" s="10" t="s">
        <v>1529</v>
      </c>
      <c r="G600" s="10" t="s">
        <v>19</v>
      </c>
      <c r="H600" s="10" t="s">
        <v>2477</v>
      </c>
      <c r="I600" s="10" t="s">
        <v>2478</v>
      </c>
      <c r="J600" s="10" t="s">
        <v>2479</v>
      </c>
      <c r="K600" s="10" t="s">
        <v>2476</v>
      </c>
      <c r="L600" s="10" t="s">
        <v>1847</v>
      </c>
      <c r="M600" s="19">
        <v>42103</v>
      </c>
      <c r="N600" s="20" t="s">
        <v>2481</v>
      </c>
      <c r="O600" s="42" t="s">
        <v>2480</v>
      </c>
      <c r="P600" s="10" t="s">
        <v>19</v>
      </c>
      <c r="Q600" s="10" t="s">
        <v>3</v>
      </c>
      <c r="R600" s="10"/>
      <c r="S600" s="37">
        <v>2</v>
      </c>
      <c r="T600" s="37">
        <v>3</v>
      </c>
      <c r="U600" s="37">
        <v>3</v>
      </c>
      <c r="V600" s="37">
        <v>5</v>
      </c>
      <c r="W600" s="37">
        <v>5</v>
      </c>
      <c r="X600" s="22">
        <f t="shared" si="9"/>
        <v>36</v>
      </c>
      <c r="Y600" s="35">
        <f>IF(S600="","",(X600-統計!$B$106)*10/SQRT(統計!$B$107)+50)</f>
        <v>39.224247142918038</v>
      </c>
      <c r="Z600" s="35" t="str">
        <f>IF(X600="","",IF(((COUNTIF(視聴済作品!$X$2:$X$716,"&gt;="&amp;X600)+COUNTIF(視聴中作品!$X$29:$X$35,"&gt;="&amp;X600))/統計!$B$3)&lt;=0.05,"〇","-"))</f>
        <v>-</v>
      </c>
    </row>
    <row r="601" spans="1:26" ht="12" customHeight="1" x14ac:dyDescent="0.4">
      <c r="A601" s="9" t="s">
        <v>1155</v>
      </c>
      <c r="B601" s="9" t="s">
        <v>511</v>
      </c>
      <c r="C601" s="9" t="s">
        <v>511</v>
      </c>
      <c r="D601" s="9" t="s">
        <v>2233</v>
      </c>
      <c r="E601" s="10"/>
      <c r="F601" s="10"/>
      <c r="G601" s="10"/>
      <c r="H601" s="10"/>
      <c r="I601" s="10"/>
      <c r="J601" s="10"/>
      <c r="K601" s="10"/>
      <c r="L601" s="10"/>
      <c r="M601" s="20"/>
      <c r="N601" s="20"/>
      <c r="O601" s="28"/>
      <c r="P601" s="10"/>
      <c r="Q601" s="10" t="s">
        <v>176</v>
      </c>
      <c r="R601" s="10"/>
      <c r="S601" s="37">
        <v>3</v>
      </c>
      <c r="T601" s="37">
        <v>2</v>
      </c>
      <c r="U601" s="37">
        <v>5</v>
      </c>
      <c r="V601" s="37">
        <v>4</v>
      </c>
      <c r="W601" s="37">
        <v>4</v>
      </c>
      <c r="X601" s="22">
        <f t="shared" si="9"/>
        <v>36</v>
      </c>
      <c r="Y601" s="35">
        <f>IF(S601="","",(X601-統計!$B$106)*10/SQRT(統計!$B$107)+50)</f>
        <v>39.224247142918038</v>
      </c>
      <c r="Z601" s="35" t="str">
        <f>IF(X601="","",IF(((COUNTIF(視聴済作品!$X$2:$X$716,"&gt;="&amp;X601)+COUNTIF(視聴中作品!$X$29:$X$35,"&gt;="&amp;X601))/統計!$B$3)&lt;=0.05,"〇","-"))</f>
        <v>-</v>
      </c>
    </row>
    <row r="602" spans="1:26" ht="12" customHeight="1" x14ac:dyDescent="0.4">
      <c r="A602" s="9" t="s">
        <v>1156</v>
      </c>
      <c r="B602" s="9" t="s">
        <v>512</v>
      </c>
      <c r="C602" s="9" t="s">
        <v>2994</v>
      </c>
      <c r="D602" s="9" t="s">
        <v>88</v>
      </c>
      <c r="E602" s="10"/>
      <c r="F602" s="10"/>
      <c r="G602" s="10"/>
      <c r="H602" s="10"/>
      <c r="I602" s="10"/>
      <c r="J602" s="10"/>
      <c r="K602" s="10"/>
      <c r="L602" s="10"/>
      <c r="M602" s="20"/>
      <c r="N602" s="20"/>
      <c r="O602" s="28"/>
      <c r="P602" s="10"/>
      <c r="Q602" s="10" t="s">
        <v>3</v>
      </c>
      <c r="R602" s="10"/>
      <c r="S602" s="37">
        <v>4</v>
      </c>
      <c r="T602" s="37">
        <v>3</v>
      </c>
      <c r="U602" s="37">
        <v>3</v>
      </c>
      <c r="V602" s="37">
        <v>4</v>
      </c>
      <c r="W602" s="37">
        <v>4</v>
      </c>
      <c r="X602" s="22">
        <f t="shared" si="9"/>
        <v>36</v>
      </c>
      <c r="Y602" s="35">
        <f>IF(S602="","",(X602-統計!$B$106)*10/SQRT(統計!$B$107)+50)</f>
        <v>39.224247142918038</v>
      </c>
      <c r="Z602" s="35" t="str">
        <f>IF(X602="","",IF(((COUNTIF(視聴済作品!$X$2:$X$716,"&gt;="&amp;X602)+COUNTIF(視聴中作品!$X$29:$X$35,"&gt;="&amp;X602))/統計!$B$3)&lt;=0.05,"〇","-"))</f>
        <v>-</v>
      </c>
    </row>
    <row r="603" spans="1:26" ht="12" customHeight="1" x14ac:dyDescent="0.4">
      <c r="A603" s="9" t="s">
        <v>1169</v>
      </c>
      <c r="B603" s="9" t="s">
        <v>613</v>
      </c>
      <c r="C603" s="9" t="s">
        <v>613</v>
      </c>
      <c r="D603" s="9" t="s">
        <v>447</v>
      </c>
      <c r="E603" s="10"/>
      <c r="F603" s="10"/>
      <c r="G603" s="10"/>
      <c r="H603" s="10"/>
      <c r="I603" s="10"/>
      <c r="J603" s="10"/>
      <c r="K603" s="10"/>
      <c r="L603" s="10"/>
      <c r="M603" s="20"/>
      <c r="N603" s="20"/>
      <c r="O603" s="28"/>
      <c r="P603" s="10"/>
      <c r="Q603" s="10" t="s">
        <v>176</v>
      </c>
      <c r="R603" s="10"/>
      <c r="S603" s="37">
        <v>2</v>
      </c>
      <c r="T603" s="37">
        <v>3</v>
      </c>
      <c r="U603" s="37">
        <v>3</v>
      </c>
      <c r="V603" s="37">
        <v>5</v>
      </c>
      <c r="W603" s="37">
        <v>5</v>
      </c>
      <c r="X603" s="22">
        <f t="shared" si="9"/>
        <v>36</v>
      </c>
      <c r="Y603" s="35">
        <f>IF(S603="","",(X603-統計!$B$106)*10/SQRT(統計!$B$107)+50)</f>
        <v>39.224247142918038</v>
      </c>
      <c r="Z603" s="35" t="str">
        <f>IF(X603="","",IF(((COUNTIF(視聴済作品!$X$2:$X$716,"&gt;="&amp;X603)+COUNTIF(視聴中作品!$X$29:$X$35,"&gt;="&amp;X603))/統計!$B$3)&lt;=0.05,"〇","-"))</f>
        <v>-</v>
      </c>
    </row>
    <row r="604" spans="1:26" ht="12" customHeight="1" x14ac:dyDescent="0.4">
      <c r="A604" s="9" t="s">
        <v>1170</v>
      </c>
      <c r="B604" s="9" t="s">
        <v>616</v>
      </c>
      <c r="C604" s="9" t="s">
        <v>677</v>
      </c>
      <c r="D604" s="9" t="s">
        <v>2232</v>
      </c>
      <c r="E604" s="10"/>
      <c r="F604" s="10"/>
      <c r="G604" s="10"/>
      <c r="H604" s="10"/>
      <c r="I604" s="10"/>
      <c r="J604" s="10"/>
      <c r="K604" s="10" t="s">
        <v>1305</v>
      </c>
      <c r="L604" s="10" t="s">
        <v>1850</v>
      </c>
      <c r="M604" s="20"/>
      <c r="N604" s="20"/>
      <c r="O604" s="28"/>
      <c r="P604" s="10" t="s">
        <v>1850</v>
      </c>
      <c r="Q604" s="10" t="s">
        <v>176</v>
      </c>
      <c r="R604" s="10"/>
      <c r="S604" s="37">
        <v>2</v>
      </c>
      <c r="T604" s="37">
        <v>1</v>
      </c>
      <c r="U604" s="37">
        <v>2</v>
      </c>
      <c r="V604" s="37">
        <v>7</v>
      </c>
      <c r="W604" s="37">
        <v>6</v>
      </c>
      <c r="X604" s="22">
        <f t="shared" si="9"/>
        <v>36</v>
      </c>
      <c r="Y604" s="35">
        <f>IF(S604="","",(X604-統計!$B$106)*10/SQRT(統計!$B$107)+50)</f>
        <v>39.224247142918038</v>
      </c>
      <c r="Z604" s="35" t="str">
        <f>IF(X604="","",IF(((COUNTIF(視聴済作品!$X$2:$X$716,"&gt;="&amp;X604)+COUNTIF(視聴中作品!$X$29:$X$35,"&gt;="&amp;X604))/統計!$B$3)&lt;=0.05,"〇","-"))</f>
        <v>-</v>
      </c>
    </row>
    <row r="605" spans="1:26" ht="12" customHeight="1" x14ac:dyDescent="0.4">
      <c r="A605" s="9" t="s">
        <v>1171</v>
      </c>
      <c r="B605" s="9" t="s">
        <v>617</v>
      </c>
      <c r="C605" s="9" t="s">
        <v>647</v>
      </c>
      <c r="D605" s="9" t="s">
        <v>2258</v>
      </c>
      <c r="E605" s="10"/>
      <c r="F605" s="10"/>
      <c r="G605" s="10"/>
      <c r="H605" s="10"/>
      <c r="I605" s="10"/>
      <c r="J605" s="10"/>
      <c r="K605" s="10"/>
      <c r="L605" s="10"/>
      <c r="M605" s="20"/>
      <c r="N605" s="20"/>
      <c r="O605" s="28"/>
      <c r="P605" s="10"/>
      <c r="Q605" s="10" t="s">
        <v>8</v>
      </c>
      <c r="R605" s="10"/>
      <c r="S605" s="37">
        <v>2</v>
      </c>
      <c r="T605" s="37">
        <v>3</v>
      </c>
      <c r="U605" s="37">
        <v>2</v>
      </c>
      <c r="V605" s="37">
        <v>7</v>
      </c>
      <c r="W605" s="37">
        <v>4</v>
      </c>
      <c r="X605" s="22">
        <f t="shared" si="9"/>
        <v>36</v>
      </c>
      <c r="Y605" s="35">
        <f>IF(S605="","",(X605-統計!$B$106)*10/SQRT(統計!$B$107)+50)</f>
        <v>39.224247142918038</v>
      </c>
      <c r="Z605" s="35" t="str">
        <f>IF(X605="","",IF(((COUNTIF(視聴済作品!$X$2:$X$716,"&gt;="&amp;X605)+COUNTIF(視聴中作品!$X$29:$X$35,"&gt;="&amp;X605))/統計!$B$3)&lt;=0.05,"〇","-"))</f>
        <v>-</v>
      </c>
    </row>
    <row r="606" spans="1:26" ht="12" customHeight="1" x14ac:dyDescent="0.4">
      <c r="A606" s="9" t="s">
        <v>1189</v>
      </c>
      <c r="B606" s="9" t="s">
        <v>656</v>
      </c>
      <c r="C606" s="9" t="s">
        <v>656</v>
      </c>
      <c r="D606" s="9" t="s">
        <v>2232</v>
      </c>
      <c r="E606" s="10"/>
      <c r="F606" s="10"/>
      <c r="G606" s="10"/>
      <c r="H606" s="10"/>
      <c r="I606" s="10"/>
      <c r="J606" s="10"/>
      <c r="K606" s="10"/>
      <c r="L606" s="10"/>
      <c r="M606" s="20"/>
      <c r="N606" s="20"/>
      <c r="O606" s="28"/>
      <c r="P606" s="10"/>
      <c r="Q606" s="10" t="s">
        <v>176</v>
      </c>
      <c r="R606" s="10"/>
      <c r="S606" s="37">
        <v>2</v>
      </c>
      <c r="T606" s="37">
        <v>3</v>
      </c>
      <c r="U606" s="37">
        <v>2</v>
      </c>
      <c r="V606" s="37">
        <v>6</v>
      </c>
      <c r="W606" s="37">
        <v>5</v>
      </c>
      <c r="X606" s="22">
        <f t="shared" si="9"/>
        <v>36</v>
      </c>
      <c r="Y606" s="35">
        <f>IF(S606="","",(X606-統計!$B$106)*10/SQRT(統計!$B$107)+50)</f>
        <v>39.224247142918038</v>
      </c>
      <c r="Z606" s="35" t="str">
        <f>IF(X606="","",IF(((COUNTIF(視聴済作品!$X$2:$X$716,"&gt;="&amp;X606)+COUNTIF(視聴中作品!$X$29:$X$35,"&gt;="&amp;X606))/統計!$B$3)&lt;=0.05,"〇","-"))</f>
        <v>-</v>
      </c>
    </row>
    <row r="607" spans="1:26" ht="12" customHeight="1" x14ac:dyDescent="0.4">
      <c r="A607" s="9" t="s">
        <v>1197</v>
      </c>
      <c r="B607" s="9" t="s">
        <v>630</v>
      </c>
      <c r="C607" s="9" t="s">
        <v>663</v>
      </c>
      <c r="D607" s="9" t="s">
        <v>2226</v>
      </c>
      <c r="E607" s="10"/>
      <c r="F607" s="10"/>
      <c r="G607" s="10"/>
      <c r="H607" s="10"/>
      <c r="I607" s="10"/>
      <c r="J607" s="10"/>
      <c r="K607" s="10"/>
      <c r="L607" s="10"/>
      <c r="M607" s="20"/>
      <c r="N607" s="20"/>
      <c r="O607" s="28"/>
      <c r="P607" s="10"/>
      <c r="Q607" s="10" t="s">
        <v>176</v>
      </c>
      <c r="R607" s="10"/>
      <c r="S607" s="37">
        <v>3</v>
      </c>
      <c r="T607" s="37">
        <v>3</v>
      </c>
      <c r="U607" s="37">
        <v>3</v>
      </c>
      <c r="V607" s="37">
        <v>4</v>
      </c>
      <c r="W607" s="37">
        <v>5</v>
      </c>
      <c r="X607" s="22">
        <f t="shared" si="9"/>
        <v>36</v>
      </c>
      <c r="Y607" s="35">
        <f>IF(S607="","",(X607-統計!$B$106)*10/SQRT(統計!$B$107)+50)</f>
        <v>39.224247142918038</v>
      </c>
      <c r="Z607" s="35" t="str">
        <f>IF(X607="","",IF(((COUNTIF(視聴済作品!$X$2:$X$716,"&gt;="&amp;X607)+COUNTIF(視聴中作品!$X$29:$X$35,"&gt;="&amp;X607))/統計!$B$3)&lt;=0.05,"〇","-"))</f>
        <v>-</v>
      </c>
    </row>
    <row r="608" spans="1:26" ht="12" customHeight="1" x14ac:dyDescent="0.4">
      <c r="A608" s="9" t="s">
        <v>1198</v>
      </c>
      <c r="B608" s="9" t="s">
        <v>664</v>
      </c>
      <c r="C608" s="9" t="s">
        <v>631</v>
      </c>
      <c r="D608" s="9" t="s">
        <v>2241</v>
      </c>
      <c r="E608" s="10"/>
      <c r="F608" s="10"/>
      <c r="G608" s="10"/>
      <c r="H608" s="10"/>
      <c r="I608" s="10"/>
      <c r="J608" s="10"/>
      <c r="K608" s="10"/>
      <c r="L608" s="10"/>
      <c r="M608" s="20"/>
      <c r="N608" s="20"/>
      <c r="O608" s="28"/>
      <c r="P608" s="10"/>
      <c r="Q608" s="10" t="s">
        <v>176</v>
      </c>
      <c r="R608" s="10"/>
      <c r="S608" s="37">
        <v>2</v>
      </c>
      <c r="T608" s="37">
        <v>3</v>
      </c>
      <c r="U608" s="37">
        <v>3</v>
      </c>
      <c r="V608" s="37">
        <v>5</v>
      </c>
      <c r="W608" s="37">
        <v>5</v>
      </c>
      <c r="X608" s="22">
        <f t="shared" si="9"/>
        <v>36</v>
      </c>
      <c r="Y608" s="35">
        <f>IF(S608="","",(X608-統計!$B$106)*10/SQRT(統計!$B$107)+50)</f>
        <v>39.224247142918038</v>
      </c>
      <c r="Z608" s="35" t="str">
        <f>IF(X608="","",IF(((COUNTIF(視聴済作品!$X$2:$X$716,"&gt;="&amp;X608)+COUNTIF(視聴中作品!$X$29:$X$35,"&gt;="&amp;X608))/統計!$B$3)&lt;=0.05,"〇","-"))</f>
        <v>-</v>
      </c>
    </row>
    <row r="609" spans="1:26" ht="12" customHeight="1" x14ac:dyDescent="0.4">
      <c r="A609" s="9" t="s">
        <v>1204</v>
      </c>
      <c r="B609" s="9" t="s">
        <v>634</v>
      </c>
      <c r="C609" s="9" t="s">
        <v>634</v>
      </c>
      <c r="D609" s="9" t="s">
        <v>2227</v>
      </c>
      <c r="E609" s="10"/>
      <c r="F609" s="10"/>
      <c r="G609" s="10"/>
      <c r="H609" s="10"/>
      <c r="I609" s="10"/>
      <c r="J609" s="10"/>
      <c r="K609" s="10"/>
      <c r="L609" s="10"/>
      <c r="M609" s="20"/>
      <c r="N609" s="20"/>
      <c r="O609" s="28"/>
      <c r="P609" s="10"/>
      <c r="Q609" s="10" t="s">
        <v>176</v>
      </c>
      <c r="R609" s="10"/>
      <c r="S609" s="37">
        <v>3</v>
      </c>
      <c r="T609" s="37">
        <v>4</v>
      </c>
      <c r="U609" s="37">
        <v>3</v>
      </c>
      <c r="V609" s="37">
        <v>4</v>
      </c>
      <c r="W609" s="37">
        <v>4</v>
      </c>
      <c r="X609" s="22">
        <f t="shared" si="9"/>
        <v>36</v>
      </c>
      <c r="Y609" s="35">
        <f>IF(S609="","",(X609-統計!$B$106)*10/SQRT(統計!$B$107)+50)</f>
        <v>39.224247142918038</v>
      </c>
      <c r="Z609" s="35" t="str">
        <f>IF(X609="","",IF(((COUNTIF(視聴済作品!$X$2:$X$716,"&gt;="&amp;X609)+COUNTIF(視聴中作品!$X$29:$X$35,"&gt;="&amp;X609))/統計!$B$3)&lt;=0.05,"〇","-"))</f>
        <v>-</v>
      </c>
    </row>
    <row r="610" spans="1:26" ht="12" customHeight="1" x14ac:dyDescent="0.4">
      <c r="A610" s="9" t="s">
        <v>1616</v>
      </c>
      <c r="B610" s="9" t="s">
        <v>1617</v>
      </c>
      <c r="C610" s="9" t="s">
        <v>1617</v>
      </c>
      <c r="D610" s="9" t="s">
        <v>2239</v>
      </c>
      <c r="E610" s="10" t="s">
        <v>1618</v>
      </c>
      <c r="F610" s="10" t="s">
        <v>1619</v>
      </c>
      <c r="G610" s="10" t="s">
        <v>1381</v>
      </c>
      <c r="H610" s="10" t="s">
        <v>1620</v>
      </c>
      <c r="I610" s="10" t="s">
        <v>1615</v>
      </c>
      <c r="J610" s="10" t="s">
        <v>1621</v>
      </c>
      <c r="K610" s="10" t="s">
        <v>1622</v>
      </c>
      <c r="L610" s="10" t="s">
        <v>1850</v>
      </c>
      <c r="M610" s="20">
        <v>42381</v>
      </c>
      <c r="N610" s="20" t="s">
        <v>1623</v>
      </c>
      <c r="O610" s="28" t="s">
        <v>1624</v>
      </c>
      <c r="P610" s="10" t="s">
        <v>1850</v>
      </c>
      <c r="Q610" s="10" t="s">
        <v>1666</v>
      </c>
      <c r="R610" s="10"/>
      <c r="S610" s="37">
        <v>2</v>
      </c>
      <c r="T610" s="37">
        <v>2</v>
      </c>
      <c r="U610" s="37">
        <v>3</v>
      </c>
      <c r="V610" s="37">
        <v>5</v>
      </c>
      <c r="W610" s="37">
        <v>5</v>
      </c>
      <c r="X610" s="22">
        <f t="shared" si="9"/>
        <v>34</v>
      </c>
      <c r="Y610" s="35">
        <f>IF(S610="","",(X610-統計!$B$106)*10/SQRT(統計!$B$107)+50)</f>
        <v>38.001273930891081</v>
      </c>
      <c r="Z610" s="35" t="str">
        <f>IF(X610="","",IF(((COUNTIF(視聴済作品!$X$2:$X$716,"&gt;="&amp;X610)+COUNTIF(視聴中作品!$X$29:$X$35,"&gt;="&amp;X610))/統計!$B$3)&lt;=0.05,"〇","-"))</f>
        <v>-</v>
      </c>
    </row>
    <row r="611" spans="1:26" ht="12" customHeight="1" x14ac:dyDescent="0.4">
      <c r="A611" s="9" t="s">
        <v>752</v>
      </c>
      <c r="B611" s="9" t="s">
        <v>13</v>
      </c>
      <c r="C611" s="9" t="s">
        <v>13</v>
      </c>
      <c r="D611" s="9" t="s">
        <v>2</v>
      </c>
      <c r="E611" s="10"/>
      <c r="F611" s="10"/>
      <c r="G611" s="10"/>
      <c r="H611" s="10"/>
      <c r="I611" s="10"/>
      <c r="J611" s="10"/>
      <c r="K611" s="10"/>
      <c r="L611" s="10"/>
      <c r="M611" s="20"/>
      <c r="N611" s="20"/>
      <c r="O611" s="28"/>
      <c r="P611" s="10"/>
      <c r="Q611" s="10" t="s">
        <v>3</v>
      </c>
      <c r="R611" s="10"/>
      <c r="S611" s="37">
        <v>3</v>
      </c>
      <c r="T611" s="37">
        <v>3</v>
      </c>
      <c r="U611" s="37">
        <v>4</v>
      </c>
      <c r="V611" s="37">
        <v>3</v>
      </c>
      <c r="W611" s="37">
        <v>4</v>
      </c>
      <c r="X611" s="22">
        <f t="shared" si="9"/>
        <v>34</v>
      </c>
      <c r="Y611" s="35">
        <f>IF(S611="","",(X611-統計!$B$106)*10/SQRT(統計!$B$107)+50)</f>
        <v>38.001273930891081</v>
      </c>
      <c r="Z611" s="35" t="str">
        <f>IF(X611="","",IF(((COUNTIF(視聴済作品!$X$2:$X$716,"&gt;="&amp;X611)+COUNTIF(視聴中作品!$X$29:$X$35,"&gt;="&amp;X611))/統計!$B$3)&lt;=0.05,"〇","-"))</f>
        <v>-</v>
      </c>
    </row>
    <row r="612" spans="1:26" ht="12" customHeight="1" x14ac:dyDescent="0.4">
      <c r="A612" s="9" t="s">
        <v>3131</v>
      </c>
      <c r="B612" s="9" t="s">
        <v>3130</v>
      </c>
      <c r="C612" s="9" t="s">
        <v>3130</v>
      </c>
      <c r="D612" s="9" t="s">
        <v>3383</v>
      </c>
      <c r="E612" s="10" t="s">
        <v>19</v>
      </c>
      <c r="F612" s="10" t="s">
        <v>3132</v>
      </c>
      <c r="G612" s="10" t="s">
        <v>3133</v>
      </c>
      <c r="H612" s="10" t="s">
        <v>3133</v>
      </c>
      <c r="I612" s="10" t="s">
        <v>3134</v>
      </c>
      <c r="J612" s="10" t="s">
        <v>3135</v>
      </c>
      <c r="K612" s="10" t="s">
        <v>3136</v>
      </c>
      <c r="L612" s="10" t="s">
        <v>3372</v>
      </c>
      <c r="M612" s="20">
        <v>44937</v>
      </c>
      <c r="N612" s="20" t="s">
        <v>3137</v>
      </c>
      <c r="O612" s="40" t="s">
        <v>3311</v>
      </c>
      <c r="P612" s="10" t="s">
        <v>19</v>
      </c>
      <c r="Q612" s="10" t="s">
        <v>3246</v>
      </c>
      <c r="R612" s="10" t="s">
        <v>3008</v>
      </c>
      <c r="S612" s="37">
        <v>2</v>
      </c>
      <c r="T612" s="37">
        <v>4</v>
      </c>
      <c r="U612" s="37">
        <v>3</v>
      </c>
      <c r="V612" s="37">
        <v>4</v>
      </c>
      <c r="W612" s="37">
        <v>4</v>
      </c>
      <c r="X612" s="22">
        <f t="shared" si="9"/>
        <v>34</v>
      </c>
      <c r="Y612" s="35">
        <f>IF(S612="","",(X612-統計!$B$106)*10/SQRT(統計!$B$107)+50)</f>
        <v>38.001273930891081</v>
      </c>
      <c r="Z612" s="35"/>
    </row>
    <row r="613" spans="1:26" ht="12" customHeight="1" x14ac:dyDescent="0.4">
      <c r="A613" s="9" t="s">
        <v>1791</v>
      </c>
      <c r="B613" s="9" t="s">
        <v>1792</v>
      </c>
      <c r="C613" s="9" t="s">
        <v>1799</v>
      </c>
      <c r="D613" s="9" t="s">
        <v>1787</v>
      </c>
      <c r="E613" s="10" t="s">
        <v>1793</v>
      </c>
      <c r="F613" s="10" t="s">
        <v>1794</v>
      </c>
      <c r="G613" s="10" t="s">
        <v>1760</v>
      </c>
      <c r="H613" s="10" t="s">
        <v>1760</v>
      </c>
      <c r="I613" s="10" t="s">
        <v>1795</v>
      </c>
      <c r="J613" s="10" t="s">
        <v>1796</v>
      </c>
      <c r="K613" s="10" t="s">
        <v>1797</v>
      </c>
      <c r="L613" s="10" t="s">
        <v>19</v>
      </c>
      <c r="M613" s="20">
        <v>38408</v>
      </c>
      <c r="N613" s="20" t="s">
        <v>1798</v>
      </c>
      <c r="O613" s="42" t="s">
        <v>1810</v>
      </c>
      <c r="P613" s="10" t="s">
        <v>19</v>
      </c>
      <c r="Q613" s="10" t="s">
        <v>1929</v>
      </c>
      <c r="R613" s="10"/>
      <c r="S613" s="37">
        <v>4</v>
      </c>
      <c r="T613" s="37">
        <v>3</v>
      </c>
      <c r="U613" s="37">
        <v>3</v>
      </c>
      <c r="V613" s="37">
        <v>4</v>
      </c>
      <c r="W613" s="37">
        <v>3</v>
      </c>
      <c r="X613" s="22">
        <f t="shared" si="9"/>
        <v>34</v>
      </c>
      <c r="Y613" s="35">
        <f>IF(S613="","",(X613-統計!$B$106)*10/SQRT(統計!$B$107)+50)</f>
        <v>38.001273930891081</v>
      </c>
      <c r="Z613" s="35" t="str">
        <f>IF(X613="","",IF(((COUNTIF(視聴済作品!$X$2:$X$716,"&gt;="&amp;X613)+COUNTIF(視聴中作品!$X$29:$X$35,"&gt;="&amp;X613))/統計!$B$3)&lt;=0.05,"〇","-"))</f>
        <v>-</v>
      </c>
    </row>
    <row r="614" spans="1:26" ht="12" customHeight="1" x14ac:dyDescent="0.4">
      <c r="A614" s="9" t="s">
        <v>778</v>
      </c>
      <c r="B614" s="9" t="s">
        <v>44</v>
      </c>
      <c r="C614" s="9" t="s">
        <v>44</v>
      </c>
      <c r="D614" s="9" t="s">
        <v>2228</v>
      </c>
      <c r="E614" s="10"/>
      <c r="F614" s="10"/>
      <c r="G614" s="10"/>
      <c r="H614" s="10"/>
      <c r="I614" s="10"/>
      <c r="J614" s="10"/>
      <c r="K614" s="10"/>
      <c r="L614" s="10"/>
      <c r="M614" s="20"/>
      <c r="N614" s="20"/>
      <c r="O614" s="28"/>
      <c r="P614" s="10"/>
      <c r="Q614" s="10" t="s">
        <v>6</v>
      </c>
      <c r="R614" s="10"/>
      <c r="S614" s="37">
        <v>3</v>
      </c>
      <c r="T614" s="37">
        <v>3</v>
      </c>
      <c r="U614" s="37">
        <v>3</v>
      </c>
      <c r="V614" s="37">
        <v>4</v>
      </c>
      <c r="W614" s="37">
        <v>4</v>
      </c>
      <c r="X614" s="22">
        <f t="shared" si="9"/>
        <v>34</v>
      </c>
      <c r="Y614" s="35">
        <f>IF(S614="","",(X614-統計!$B$106)*10/SQRT(統計!$B$107)+50)</f>
        <v>38.001273930891081</v>
      </c>
      <c r="Z614" s="35" t="str">
        <f>IF(X614="","",IF(((COUNTIF(視聴済作品!$X$2:$X$716,"&gt;="&amp;X614)+COUNTIF(視聴中作品!$X$29:$X$35,"&gt;="&amp;X614))/統計!$B$3)&lt;=0.05,"〇","-"))</f>
        <v>-</v>
      </c>
    </row>
    <row r="615" spans="1:26" ht="12" customHeight="1" x14ac:dyDescent="0.4">
      <c r="A615" s="9" t="s">
        <v>2018</v>
      </c>
      <c r="B615" s="9" t="s">
        <v>2019</v>
      </c>
      <c r="C615" s="9" t="s">
        <v>2019</v>
      </c>
      <c r="D615" s="9" t="s">
        <v>1389</v>
      </c>
      <c r="E615" s="10" t="s">
        <v>2020</v>
      </c>
      <c r="F615" s="10" t="s">
        <v>2021</v>
      </c>
      <c r="G615" s="10" t="s">
        <v>184</v>
      </c>
      <c r="H615" s="10" t="s">
        <v>2022</v>
      </c>
      <c r="I615" s="10" t="s">
        <v>2023</v>
      </c>
      <c r="J615" s="10" t="s">
        <v>184</v>
      </c>
      <c r="K615" s="10" t="s">
        <v>2024</v>
      </c>
      <c r="L615" s="10" t="s">
        <v>2025</v>
      </c>
      <c r="M615" s="20">
        <v>43840</v>
      </c>
      <c r="N615" s="20" t="s">
        <v>2026</v>
      </c>
      <c r="O615" s="28" t="s">
        <v>2027</v>
      </c>
      <c r="P615" s="10" t="s">
        <v>184</v>
      </c>
      <c r="Q615" s="10" t="s">
        <v>94</v>
      </c>
      <c r="R615" s="10"/>
      <c r="S615" s="37">
        <v>3</v>
      </c>
      <c r="T615" s="37">
        <v>3</v>
      </c>
      <c r="U615" s="37">
        <v>4</v>
      </c>
      <c r="V615" s="37">
        <v>3</v>
      </c>
      <c r="W615" s="37">
        <v>4</v>
      </c>
      <c r="X615" s="22">
        <f t="shared" si="9"/>
        <v>34</v>
      </c>
      <c r="Y615" s="35">
        <f>IF(S615="","",(X615-統計!$B$106)*10/SQRT(統計!$B$107)+50)</f>
        <v>38.001273930891081</v>
      </c>
      <c r="Z615" s="35" t="str">
        <f>IF(X615="","",IF(((COUNTIF(視聴済作品!$X$2:$X$716,"&gt;="&amp;X615)+COUNTIF(視聴中作品!$X$29:$X$35,"&gt;="&amp;X615))/統計!$B$3)&lt;=0.05,"〇","-"))</f>
        <v>-</v>
      </c>
    </row>
    <row r="616" spans="1:26" ht="12" customHeight="1" x14ac:dyDescent="0.4">
      <c r="A616" s="9" t="s">
        <v>834</v>
      </c>
      <c r="B616" s="9" t="s">
        <v>141</v>
      </c>
      <c r="C616" s="9" t="s">
        <v>141</v>
      </c>
      <c r="D616" s="9" t="s">
        <v>2253</v>
      </c>
      <c r="E616" s="10"/>
      <c r="F616" s="10"/>
      <c r="G616" s="10"/>
      <c r="H616" s="10"/>
      <c r="I616" s="10"/>
      <c r="J616" s="10"/>
      <c r="K616" s="10"/>
      <c r="L616" s="10"/>
      <c r="M616" s="20"/>
      <c r="N616" s="20"/>
      <c r="O616" s="28"/>
      <c r="P616" s="10"/>
      <c r="Q616" s="10" t="s">
        <v>176</v>
      </c>
      <c r="R616" s="10"/>
      <c r="S616" s="37">
        <v>2</v>
      </c>
      <c r="T616" s="37">
        <v>2</v>
      </c>
      <c r="U616" s="37">
        <v>2</v>
      </c>
      <c r="V616" s="37">
        <v>6</v>
      </c>
      <c r="W616" s="37">
        <v>5</v>
      </c>
      <c r="X616" s="22">
        <f t="shared" si="9"/>
        <v>34</v>
      </c>
      <c r="Y616" s="35">
        <f>IF(S616="","",(X616-統計!$B$106)*10/SQRT(統計!$B$107)+50)</f>
        <v>38.001273930891081</v>
      </c>
      <c r="Z616" s="35" t="str">
        <f>IF(X616="","",IF(((COUNTIF(視聴済作品!$X$2:$X$716,"&gt;="&amp;X616)+COUNTIF(視聴中作品!$X$29:$X$35,"&gt;="&amp;X616))/統計!$B$3)&lt;=0.05,"〇","-"))</f>
        <v>-</v>
      </c>
    </row>
    <row r="617" spans="1:26" ht="12" customHeight="1" x14ac:dyDescent="0.4">
      <c r="A617" s="9" t="s">
        <v>3070</v>
      </c>
      <c r="B617" s="9" t="s">
        <v>3069</v>
      </c>
      <c r="C617" s="9" t="s">
        <v>3069</v>
      </c>
      <c r="D617" s="9" t="s">
        <v>2629</v>
      </c>
      <c r="E617" s="10" t="s">
        <v>3071</v>
      </c>
      <c r="F617" s="10" t="s">
        <v>1536</v>
      </c>
      <c r="G617" s="10" t="s">
        <v>3072</v>
      </c>
      <c r="H617" s="10" t="s">
        <v>3072</v>
      </c>
      <c r="I617" s="10" t="s">
        <v>3073</v>
      </c>
      <c r="J617" s="10" t="s">
        <v>3074</v>
      </c>
      <c r="K617" s="10" t="s">
        <v>2449</v>
      </c>
      <c r="L617" s="10" t="s">
        <v>19</v>
      </c>
      <c r="M617" s="20">
        <v>44936</v>
      </c>
      <c r="N617" s="20" t="s">
        <v>3075</v>
      </c>
      <c r="O617" s="40" t="s">
        <v>3094</v>
      </c>
      <c r="P617" s="10" t="s">
        <v>184</v>
      </c>
      <c r="Q617" s="10" t="s">
        <v>3246</v>
      </c>
      <c r="R617" s="10" t="s">
        <v>3008</v>
      </c>
      <c r="S617" s="37">
        <v>2</v>
      </c>
      <c r="T617" s="37">
        <v>3</v>
      </c>
      <c r="U617" s="37">
        <v>1</v>
      </c>
      <c r="V617" s="37">
        <v>6</v>
      </c>
      <c r="W617" s="37">
        <v>5</v>
      </c>
      <c r="X617" s="22">
        <f t="shared" si="9"/>
        <v>34</v>
      </c>
      <c r="Y617" s="35">
        <f>IF(S617="","",(X617-統計!$B$106)*10/SQRT(統計!$B$107)+50)</f>
        <v>38.001273930891081</v>
      </c>
      <c r="Z617" s="35"/>
    </row>
    <row r="618" spans="1:26" ht="12" customHeight="1" x14ac:dyDescent="0.4">
      <c r="A618" s="9" t="s">
        <v>842</v>
      </c>
      <c r="B618" s="9" t="s">
        <v>145</v>
      </c>
      <c r="C618" s="9" t="s">
        <v>145</v>
      </c>
      <c r="D618" s="9" t="s">
        <v>40</v>
      </c>
      <c r="E618" s="10"/>
      <c r="F618" s="10"/>
      <c r="G618" s="10"/>
      <c r="H618" s="10"/>
      <c r="I618" s="10"/>
      <c r="J618" s="10"/>
      <c r="K618" s="10"/>
      <c r="L618" s="10"/>
      <c r="M618" s="20"/>
      <c r="N618" s="20"/>
      <c r="O618" s="28"/>
      <c r="P618" s="10"/>
      <c r="Q618" s="10" t="s">
        <v>95</v>
      </c>
      <c r="R618" s="10"/>
      <c r="S618" s="37">
        <v>2</v>
      </c>
      <c r="T618" s="37">
        <v>3</v>
      </c>
      <c r="U618" s="37">
        <v>2</v>
      </c>
      <c r="V618" s="37">
        <v>4</v>
      </c>
      <c r="W618" s="37">
        <v>6</v>
      </c>
      <c r="X618" s="22">
        <f t="shared" si="9"/>
        <v>34</v>
      </c>
      <c r="Y618" s="35">
        <f>IF(S618="","",(X618-統計!$B$106)*10/SQRT(統計!$B$107)+50)</f>
        <v>38.001273930891081</v>
      </c>
      <c r="Z618" s="35" t="str">
        <f>IF(X618="","",IF(((COUNTIF(視聴済作品!$X$2:$X$716,"&gt;="&amp;X618)+COUNTIF(視聴中作品!$X$29:$X$35,"&gt;="&amp;X618))/統計!$B$3)&lt;=0.05,"〇","-"))</f>
        <v>-</v>
      </c>
    </row>
    <row r="619" spans="1:26" ht="12" customHeight="1" x14ac:dyDescent="0.4">
      <c r="A619" s="9" t="s">
        <v>1359</v>
      </c>
      <c r="B619" s="9" t="s">
        <v>1368</v>
      </c>
      <c r="C619" s="9" t="s">
        <v>1360</v>
      </c>
      <c r="D619" s="9" t="s">
        <v>2231</v>
      </c>
      <c r="E619" s="10" t="s">
        <v>1361</v>
      </c>
      <c r="F619" s="10" t="s">
        <v>1358</v>
      </c>
      <c r="G619" s="10" t="s">
        <v>1850</v>
      </c>
      <c r="H619" s="10" t="s">
        <v>1362</v>
      </c>
      <c r="I619" s="10" t="s">
        <v>1363</v>
      </c>
      <c r="J619" s="10" t="s">
        <v>1364</v>
      </c>
      <c r="K619" s="10" t="s">
        <v>1365</v>
      </c>
      <c r="L619" s="10" t="s">
        <v>1850</v>
      </c>
      <c r="M619" s="20">
        <v>42099</v>
      </c>
      <c r="N619" s="20" t="s">
        <v>1366</v>
      </c>
      <c r="O619" s="28" t="s">
        <v>1367</v>
      </c>
      <c r="P619" s="10" t="s">
        <v>1850</v>
      </c>
      <c r="Q619" s="10" t="s">
        <v>1411</v>
      </c>
      <c r="R619" s="10"/>
      <c r="S619" s="37">
        <v>2</v>
      </c>
      <c r="T619" s="37">
        <v>2</v>
      </c>
      <c r="U619" s="37">
        <v>2</v>
      </c>
      <c r="V619" s="37">
        <v>7</v>
      </c>
      <c r="W619" s="37">
        <v>4</v>
      </c>
      <c r="X619" s="22">
        <f t="shared" si="9"/>
        <v>34</v>
      </c>
      <c r="Y619" s="35">
        <f>IF(S619="","",(X619-統計!$B$106)*10/SQRT(統計!$B$107)+50)</f>
        <v>38.001273930891081</v>
      </c>
      <c r="Z619" s="35" t="str">
        <f>IF(X619="","",IF(((COUNTIF(視聴済作品!$X$2:$X$716,"&gt;="&amp;X619)+COUNTIF(視聴中作品!$X$29:$X$35,"&gt;="&amp;X619))/統計!$B$3)&lt;=0.05,"〇","-"))</f>
        <v>-</v>
      </c>
    </row>
    <row r="620" spans="1:26" ht="12" customHeight="1" x14ac:dyDescent="0.4">
      <c r="A620" s="9" t="s">
        <v>858</v>
      </c>
      <c r="B620" s="9" t="s">
        <v>195</v>
      </c>
      <c r="C620" s="9" t="s">
        <v>250</v>
      </c>
      <c r="D620" s="9" t="s">
        <v>88</v>
      </c>
      <c r="E620" s="10"/>
      <c r="F620" s="10"/>
      <c r="G620" s="10"/>
      <c r="H620" s="10"/>
      <c r="I620" s="10"/>
      <c r="J620" s="10"/>
      <c r="K620" s="10"/>
      <c r="L620" s="10"/>
      <c r="M620" s="20"/>
      <c r="N620" s="20"/>
      <c r="O620" s="28"/>
      <c r="P620" s="10"/>
      <c r="Q620" s="10" t="s">
        <v>189</v>
      </c>
      <c r="R620" s="10"/>
      <c r="S620" s="37">
        <v>3</v>
      </c>
      <c r="T620" s="37">
        <v>3</v>
      </c>
      <c r="U620" s="37">
        <v>3</v>
      </c>
      <c r="V620" s="37">
        <v>5</v>
      </c>
      <c r="W620" s="37">
        <v>3</v>
      </c>
      <c r="X620" s="22">
        <f t="shared" si="9"/>
        <v>34</v>
      </c>
      <c r="Y620" s="35">
        <f>IF(S620="","",(X620-統計!$B$106)*10/SQRT(統計!$B$107)+50)</f>
        <v>38.001273930891081</v>
      </c>
      <c r="Z620" s="35" t="str">
        <f>IF(X620="","",IF(((COUNTIF(視聴済作品!$X$2:$X$716,"&gt;="&amp;X620)+COUNTIF(視聴中作品!$X$29:$X$35,"&gt;="&amp;X620))/統計!$B$3)&lt;=0.05,"〇","-"))</f>
        <v>-</v>
      </c>
    </row>
    <row r="621" spans="1:26" ht="12" customHeight="1" x14ac:dyDescent="0.4">
      <c r="A621" s="9" t="s">
        <v>884</v>
      </c>
      <c r="B621" s="9" t="s">
        <v>277</v>
      </c>
      <c r="C621" s="9" t="s">
        <v>277</v>
      </c>
      <c r="D621" s="9" t="s">
        <v>88</v>
      </c>
      <c r="E621" s="10"/>
      <c r="F621" s="10"/>
      <c r="G621" s="10"/>
      <c r="H621" s="10"/>
      <c r="I621" s="10"/>
      <c r="J621" s="10"/>
      <c r="K621" s="10"/>
      <c r="L621" s="10"/>
      <c r="M621" s="20"/>
      <c r="N621" s="20"/>
      <c r="O621" s="28"/>
      <c r="P621" s="10"/>
      <c r="Q621" s="10" t="s">
        <v>6</v>
      </c>
      <c r="R621" s="10"/>
      <c r="S621" s="37">
        <v>3</v>
      </c>
      <c r="T621" s="37">
        <v>3</v>
      </c>
      <c r="U621" s="37">
        <v>3</v>
      </c>
      <c r="V621" s="37">
        <v>5</v>
      </c>
      <c r="W621" s="37">
        <v>3</v>
      </c>
      <c r="X621" s="22">
        <f t="shared" si="9"/>
        <v>34</v>
      </c>
      <c r="Y621" s="35">
        <f>IF(S621="","",(X621-統計!$B$106)*10/SQRT(統計!$B$107)+50)</f>
        <v>38.001273930891081</v>
      </c>
      <c r="Z621" s="35" t="str">
        <f>IF(X621="","",IF(((COUNTIF(視聴済作品!$X$2:$X$716,"&gt;="&amp;X621)+COUNTIF(視聴中作品!$X$29:$X$35,"&gt;="&amp;X621))/統計!$B$3)&lt;=0.05,"〇","-"))</f>
        <v>-</v>
      </c>
    </row>
    <row r="622" spans="1:26" ht="12" customHeight="1" x14ac:dyDescent="0.4">
      <c r="A622" s="9" t="s">
        <v>960</v>
      </c>
      <c r="B622" s="9" t="s">
        <v>416</v>
      </c>
      <c r="C622" s="9" t="s">
        <v>417</v>
      </c>
      <c r="D622" s="9" t="s">
        <v>2237</v>
      </c>
      <c r="E622" s="10" t="s">
        <v>1324</v>
      </c>
      <c r="F622" s="10" t="s">
        <v>1319</v>
      </c>
      <c r="G622" s="10" t="s">
        <v>1850</v>
      </c>
      <c r="H622" s="10" t="s">
        <v>1325</v>
      </c>
      <c r="I622" s="10" t="s">
        <v>1326</v>
      </c>
      <c r="J622" s="10" t="s">
        <v>1229</v>
      </c>
      <c r="K622" s="10" t="s">
        <v>1318</v>
      </c>
      <c r="L622" s="10" t="s">
        <v>1850</v>
      </c>
      <c r="M622" s="20">
        <v>38451</v>
      </c>
      <c r="N622" s="20" t="s">
        <v>1327</v>
      </c>
      <c r="O622" s="42" t="s">
        <v>1323</v>
      </c>
      <c r="P622" s="10" t="s">
        <v>1850</v>
      </c>
      <c r="Q622" s="10" t="s">
        <v>189</v>
      </c>
      <c r="R622" s="10"/>
      <c r="S622" s="37">
        <v>2</v>
      </c>
      <c r="T622" s="37">
        <v>2</v>
      </c>
      <c r="U622" s="37">
        <v>2</v>
      </c>
      <c r="V622" s="37">
        <v>3</v>
      </c>
      <c r="W622" s="37">
        <v>8</v>
      </c>
      <c r="X622" s="22">
        <f t="shared" si="9"/>
        <v>34</v>
      </c>
      <c r="Y622" s="35">
        <f>IF(S622="","",(X622-統計!$B$106)*10/SQRT(統計!$B$107)+50)</f>
        <v>38.001273930891081</v>
      </c>
      <c r="Z622" s="35" t="str">
        <f>IF(X622="","",IF(((COUNTIF(視聴済作品!$X$2:$X$716,"&gt;="&amp;X622)+COUNTIF(視聴中作品!$X$29:$X$35,"&gt;="&amp;X622))/統計!$B$3)&lt;=0.05,"〇","-"))</f>
        <v>-</v>
      </c>
    </row>
    <row r="623" spans="1:26" ht="12" customHeight="1" x14ac:dyDescent="0.4">
      <c r="A623" s="9" t="s">
        <v>964</v>
      </c>
      <c r="B623" s="9" t="s">
        <v>420</v>
      </c>
      <c r="C623" s="9" t="s">
        <v>420</v>
      </c>
      <c r="D623" s="9" t="s">
        <v>1</v>
      </c>
      <c r="E623" s="10"/>
      <c r="F623" s="10"/>
      <c r="G623" s="10"/>
      <c r="H623" s="10"/>
      <c r="I623" s="10"/>
      <c r="J623" s="10"/>
      <c r="K623" s="10"/>
      <c r="L623" s="10"/>
      <c r="M623" s="20"/>
      <c r="N623" s="20"/>
      <c r="O623" s="28"/>
      <c r="P623" s="10"/>
      <c r="Q623" s="10" t="s">
        <v>95</v>
      </c>
      <c r="R623" s="10"/>
      <c r="S623" s="37">
        <v>3</v>
      </c>
      <c r="T623" s="37">
        <v>3</v>
      </c>
      <c r="U623" s="37">
        <v>3</v>
      </c>
      <c r="V623" s="37">
        <v>4</v>
      </c>
      <c r="W623" s="37">
        <v>4</v>
      </c>
      <c r="X623" s="22">
        <f t="shared" si="9"/>
        <v>34</v>
      </c>
      <c r="Y623" s="35">
        <f>IF(S623="","",(X623-統計!$B$106)*10/SQRT(統計!$B$107)+50)</f>
        <v>38.001273930891081</v>
      </c>
      <c r="Z623" s="35" t="str">
        <f>IF(X623="","",IF(((COUNTIF(視聴済作品!$X$2:$X$716,"&gt;="&amp;X623)+COUNTIF(視聴中作品!$X$29:$X$35,"&gt;="&amp;X623))/統計!$B$3)&lt;=0.05,"〇","-"))</f>
        <v>-</v>
      </c>
    </row>
    <row r="624" spans="1:26" ht="12" customHeight="1" x14ac:dyDescent="0.4">
      <c r="A624" s="9" t="s">
        <v>1491</v>
      </c>
      <c r="B624" s="9" t="s">
        <v>1492</v>
      </c>
      <c r="C624" s="9" t="s">
        <v>1500</v>
      </c>
      <c r="D624" s="9" t="s">
        <v>15</v>
      </c>
      <c r="E624" s="10" t="s">
        <v>1493</v>
      </c>
      <c r="F624" s="10" t="s">
        <v>1494</v>
      </c>
      <c r="G624" s="10" t="s">
        <v>1495</v>
      </c>
      <c r="H624" s="10" t="s">
        <v>1850</v>
      </c>
      <c r="I624" s="10" t="s">
        <v>1496</v>
      </c>
      <c r="J624" s="10" t="s">
        <v>1497</v>
      </c>
      <c r="K624" s="10" t="s">
        <v>1498</v>
      </c>
      <c r="L624" s="10" t="s">
        <v>1850</v>
      </c>
      <c r="M624" s="20">
        <v>41370</v>
      </c>
      <c r="N624" s="20" t="s">
        <v>1499</v>
      </c>
      <c r="O624" s="28" t="s">
        <v>1475</v>
      </c>
      <c r="P624" s="10" t="s">
        <v>1850</v>
      </c>
      <c r="Q624" s="10" t="s">
        <v>53</v>
      </c>
      <c r="R624" s="10"/>
      <c r="S624" s="37">
        <v>3</v>
      </c>
      <c r="T624" s="37">
        <v>4</v>
      </c>
      <c r="U624" s="37">
        <v>3</v>
      </c>
      <c r="V624" s="37">
        <v>4</v>
      </c>
      <c r="W624" s="37">
        <v>3</v>
      </c>
      <c r="X624" s="22">
        <f t="shared" si="9"/>
        <v>34</v>
      </c>
      <c r="Y624" s="35">
        <f>IF(S624="","",(X624-統計!$B$106)*10/SQRT(統計!$B$107)+50)</f>
        <v>38.001273930891081</v>
      </c>
      <c r="Z624" s="35" t="str">
        <f>IF(X624="","",IF(((COUNTIF(視聴済作品!$X$2:$X$716,"&gt;="&amp;X624)+COUNTIF(視聴中作品!$X$29:$X$35,"&gt;="&amp;X624))/統計!$B$3)&lt;=0.05,"〇","-"))</f>
        <v>-</v>
      </c>
    </row>
    <row r="625" spans="1:26" ht="12" customHeight="1" x14ac:dyDescent="0.4">
      <c r="A625" s="9" t="s">
        <v>1099</v>
      </c>
      <c r="B625" s="9" t="s">
        <v>471</v>
      </c>
      <c r="C625" s="9" t="s">
        <v>471</v>
      </c>
      <c r="D625" s="9" t="s">
        <v>1</v>
      </c>
      <c r="E625" s="10"/>
      <c r="F625" s="10"/>
      <c r="G625" s="10"/>
      <c r="H625" s="10"/>
      <c r="I625" s="10"/>
      <c r="J625" s="10"/>
      <c r="K625" s="10"/>
      <c r="L625" s="10"/>
      <c r="M625" s="20"/>
      <c r="N625" s="20"/>
      <c r="O625" s="28"/>
      <c r="P625" s="10"/>
      <c r="Q625" s="10" t="s">
        <v>176</v>
      </c>
      <c r="R625" s="10"/>
      <c r="S625" s="37">
        <v>3</v>
      </c>
      <c r="T625" s="37">
        <v>3</v>
      </c>
      <c r="U625" s="37">
        <v>3</v>
      </c>
      <c r="V625" s="37">
        <v>4</v>
      </c>
      <c r="W625" s="37">
        <v>4</v>
      </c>
      <c r="X625" s="22">
        <f t="shared" si="9"/>
        <v>34</v>
      </c>
      <c r="Y625" s="35">
        <f>IF(S625="","",(X625-統計!$B$106)*10/SQRT(統計!$B$107)+50)</f>
        <v>38.001273930891081</v>
      </c>
      <c r="Z625" s="35" t="str">
        <f>IF(X625="","",IF(((COUNTIF(視聴済作品!$X$2:$X$716,"&gt;="&amp;X625)+COUNTIF(視聴中作品!$X$29:$X$35,"&gt;="&amp;X625))/統計!$B$3)&lt;=0.05,"〇","-"))</f>
        <v>-</v>
      </c>
    </row>
    <row r="626" spans="1:26" ht="12" customHeight="1" x14ac:dyDescent="0.4">
      <c r="A626" s="9" t="s">
        <v>1101</v>
      </c>
      <c r="B626" s="9" t="s">
        <v>469</v>
      </c>
      <c r="C626" s="9" t="s">
        <v>469</v>
      </c>
      <c r="D626" s="9" t="s">
        <v>2242</v>
      </c>
      <c r="E626" s="10"/>
      <c r="F626" s="10"/>
      <c r="G626" s="10"/>
      <c r="H626" s="10"/>
      <c r="I626" s="10"/>
      <c r="J626" s="10"/>
      <c r="K626" s="10"/>
      <c r="L626" s="10"/>
      <c r="M626" s="20"/>
      <c r="N626" s="20"/>
      <c r="O626" s="28"/>
      <c r="P626" s="10"/>
      <c r="Q626" s="10" t="s">
        <v>176</v>
      </c>
      <c r="R626" s="10"/>
      <c r="S626" s="37">
        <v>3</v>
      </c>
      <c r="T626" s="37">
        <v>4</v>
      </c>
      <c r="U626" s="37">
        <v>2</v>
      </c>
      <c r="V626" s="37">
        <v>4</v>
      </c>
      <c r="W626" s="37">
        <v>4</v>
      </c>
      <c r="X626" s="22">
        <f t="shared" si="9"/>
        <v>34</v>
      </c>
      <c r="Y626" s="35">
        <f>IF(S626="","",(X626-統計!$B$106)*10/SQRT(統計!$B$107)+50)</f>
        <v>38.001273930891081</v>
      </c>
      <c r="Z626" s="35" t="str">
        <f>IF(X626="","",IF(((COUNTIF(視聴済作品!$X$2:$X$716,"&gt;="&amp;X626)+COUNTIF(視聴中作品!$X$29:$X$35,"&gt;="&amp;X626))/統計!$B$3)&lt;=0.05,"〇","-"))</f>
        <v>-</v>
      </c>
    </row>
    <row r="627" spans="1:26" ht="12" customHeight="1" x14ac:dyDescent="0.4">
      <c r="A627" s="9" t="s">
        <v>1125</v>
      </c>
      <c r="B627" s="9" t="s">
        <v>530</v>
      </c>
      <c r="C627" s="9" t="s">
        <v>530</v>
      </c>
      <c r="D627" s="9" t="s">
        <v>2237</v>
      </c>
      <c r="E627" s="10"/>
      <c r="F627" s="10"/>
      <c r="G627" s="10"/>
      <c r="H627" s="10"/>
      <c r="I627" s="10"/>
      <c r="J627" s="10"/>
      <c r="K627" s="10"/>
      <c r="L627" s="10"/>
      <c r="M627" s="20"/>
      <c r="N627" s="20"/>
      <c r="O627" s="28"/>
      <c r="P627" s="10"/>
      <c r="Q627" s="10" t="s">
        <v>176</v>
      </c>
      <c r="R627" s="10"/>
      <c r="S627" s="37">
        <v>3</v>
      </c>
      <c r="T627" s="37">
        <v>4</v>
      </c>
      <c r="U627" s="37">
        <v>3</v>
      </c>
      <c r="V627" s="37">
        <v>3</v>
      </c>
      <c r="W627" s="37">
        <v>4</v>
      </c>
      <c r="X627" s="22">
        <f t="shared" si="9"/>
        <v>34</v>
      </c>
      <c r="Y627" s="35">
        <f>IF(S627="","",(X627-統計!$B$106)*10/SQRT(統計!$B$107)+50)</f>
        <v>38.001273930891081</v>
      </c>
      <c r="Z627" s="35" t="str">
        <f>IF(X627="","",IF(((COUNTIF(視聴済作品!$X$2:$X$716,"&gt;="&amp;X627)+COUNTIF(視聴中作品!$X$29:$X$35,"&gt;="&amp;X627))/統計!$B$3)&lt;=0.05,"〇","-"))</f>
        <v>-</v>
      </c>
    </row>
    <row r="628" spans="1:26" ht="12" customHeight="1" x14ac:dyDescent="0.4">
      <c r="A628" s="9" t="s">
        <v>1134</v>
      </c>
      <c r="B628" s="9" t="s">
        <v>535</v>
      </c>
      <c r="C628" s="9" t="s">
        <v>537</v>
      </c>
      <c r="D628" s="9" t="s">
        <v>2232</v>
      </c>
      <c r="E628" s="10"/>
      <c r="F628" s="10"/>
      <c r="G628" s="10"/>
      <c r="H628" s="10"/>
      <c r="I628" s="10"/>
      <c r="J628" s="10"/>
      <c r="K628" s="10"/>
      <c r="L628" s="10"/>
      <c r="M628" s="20"/>
      <c r="N628" s="20"/>
      <c r="O628" s="28"/>
      <c r="P628" s="10"/>
      <c r="Q628" s="10" t="s">
        <v>176</v>
      </c>
      <c r="R628" s="10"/>
      <c r="S628" s="37">
        <v>1</v>
      </c>
      <c r="T628" s="37">
        <v>2</v>
      </c>
      <c r="U628" s="37">
        <v>1</v>
      </c>
      <c r="V628" s="37">
        <v>7</v>
      </c>
      <c r="W628" s="37">
        <v>6</v>
      </c>
      <c r="X628" s="22">
        <f t="shared" si="9"/>
        <v>34</v>
      </c>
      <c r="Y628" s="35">
        <f>IF(S628="","",(X628-統計!$B$106)*10/SQRT(統計!$B$107)+50)</f>
        <v>38.001273930891081</v>
      </c>
      <c r="Z628" s="35" t="str">
        <f>IF(X628="","",IF(((COUNTIF(視聴済作品!$X$2:$X$716,"&gt;="&amp;X628)+COUNTIF(視聴中作品!$X$29:$X$35,"&gt;="&amp;X628))/統計!$B$3)&lt;=0.05,"〇","-"))</f>
        <v>-</v>
      </c>
    </row>
    <row r="629" spans="1:26" ht="12" customHeight="1" x14ac:dyDescent="0.4">
      <c r="A629" s="9" t="s">
        <v>1148</v>
      </c>
      <c r="B629" s="9" t="s">
        <v>549</v>
      </c>
      <c r="C629" s="9" t="s">
        <v>549</v>
      </c>
      <c r="D629" s="9" t="s">
        <v>88</v>
      </c>
      <c r="E629" s="10"/>
      <c r="F629" s="10"/>
      <c r="G629" s="10"/>
      <c r="H629" s="10"/>
      <c r="I629" s="10"/>
      <c r="J629" s="10"/>
      <c r="K629" s="10"/>
      <c r="L629" s="10"/>
      <c r="M629" s="20"/>
      <c r="N629" s="20"/>
      <c r="O629" s="28"/>
      <c r="P629" s="10"/>
      <c r="Q629" s="10" t="s">
        <v>94</v>
      </c>
      <c r="R629" s="10"/>
      <c r="S629" s="37">
        <v>2</v>
      </c>
      <c r="T629" s="37">
        <v>3</v>
      </c>
      <c r="U629" s="37">
        <v>3</v>
      </c>
      <c r="V629" s="37">
        <v>6</v>
      </c>
      <c r="W629" s="37">
        <v>3</v>
      </c>
      <c r="X629" s="22">
        <f t="shared" si="9"/>
        <v>34</v>
      </c>
      <c r="Y629" s="35">
        <f>IF(S629="","",(X629-統計!$B$106)*10/SQRT(統計!$B$107)+50)</f>
        <v>38.001273930891081</v>
      </c>
      <c r="Z629" s="35" t="str">
        <f>IF(X629="","",IF(((COUNTIF(視聴済作品!$X$2:$X$716,"&gt;="&amp;X629)+COUNTIF(視聴中作品!$X$29:$X$35,"&gt;="&amp;X629))/統計!$B$3)&lt;=0.05,"〇","-"))</f>
        <v>-</v>
      </c>
    </row>
    <row r="630" spans="1:26" ht="12" customHeight="1" x14ac:dyDescent="0.4">
      <c r="A630" s="9" t="s">
        <v>1163</v>
      </c>
      <c r="B630" s="9" t="s">
        <v>644</v>
      </c>
      <c r="C630" s="9" t="s">
        <v>644</v>
      </c>
      <c r="D630" s="9" t="s">
        <v>40</v>
      </c>
      <c r="E630" s="10"/>
      <c r="F630" s="10"/>
      <c r="G630" s="10"/>
      <c r="H630" s="10"/>
      <c r="I630" s="10"/>
      <c r="J630" s="10"/>
      <c r="K630" s="10"/>
      <c r="L630" s="10"/>
      <c r="M630" s="20"/>
      <c r="N630" s="20"/>
      <c r="O630" s="28"/>
      <c r="P630" s="10"/>
      <c r="Q630" s="10" t="s">
        <v>94</v>
      </c>
      <c r="R630" s="10"/>
      <c r="S630" s="37">
        <v>3</v>
      </c>
      <c r="T630" s="37">
        <v>4</v>
      </c>
      <c r="U630" s="37">
        <v>3</v>
      </c>
      <c r="V630" s="37">
        <v>3</v>
      </c>
      <c r="W630" s="37">
        <v>4</v>
      </c>
      <c r="X630" s="22">
        <f t="shared" si="9"/>
        <v>34</v>
      </c>
      <c r="Y630" s="35">
        <f>IF(S630="","",(X630-統計!$B$106)*10/SQRT(統計!$B$107)+50)</f>
        <v>38.001273930891081</v>
      </c>
      <c r="Z630" s="35" t="str">
        <f>IF(X630="","",IF(((COUNTIF(視聴済作品!$X$2:$X$716,"&gt;="&amp;X630)+COUNTIF(視聴中作品!$X$29:$X$35,"&gt;="&amp;X630))/統計!$B$3)&lt;=0.05,"〇","-"))</f>
        <v>-</v>
      </c>
    </row>
    <row r="631" spans="1:26" ht="12" customHeight="1" x14ac:dyDescent="0.4">
      <c r="A631" s="9" t="s">
        <v>2273</v>
      </c>
      <c r="B631" s="9" t="s">
        <v>2283</v>
      </c>
      <c r="C631" s="9" t="s">
        <v>2274</v>
      </c>
      <c r="D631" s="9" t="s">
        <v>2272</v>
      </c>
      <c r="E631" s="10" t="s">
        <v>2275</v>
      </c>
      <c r="F631" s="10" t="s">
        <v>2276</v>
      </c>
      <c r="G631" s="10" t="s">
        <v>2277</v>
      </c>
      <c r="H631" s="10" t="s">
        <v>184</v>
      </c>
      <c r="I631" s="10" t="s">
        <v>2278</v>
      </c>
      <c r="J631" s="10" t="s">
        <v>2279</v>
      </c>
      <c r="K631" s="10" t="s">
        <v>2280</v>
      </c>
      <c r="L631" s="10" t="s">
        <v>2034</v>
      </c>
      <c r="M631" s="20">
        <v>43743</v>
      </c>
      <c r="N631" s="20" t="s">
        <v>2281</v>
      </c>
      <c r="O631" s="28" t="s">
        <v>2282</v>
      </c>
      <c r="P631" s="10" t="s">
        <v>184</v>
      </c>
      <c r="Q631" s="10" t="s">
        <v>53</v>
      </c>
      <c r="R631" s="10"/>
      <c r="S631" s="37">
        <v>3</v>
      </c>
      <c r="T631" s="37">
        <v>3</v>
      </c>
      <c r="U631" s="37">
        <v>3</v>
      </c>
      <c r="V631" s="37">
        <v>5</v>
      </c>
      <c r="W631" s="37">
        <v>3</v>
      </c>
      <c r="X631" s="22">
        <f t="shared" si="9"/>
        <v>34</v>
      </c>
      <c r="Y631" s="35">
        <f>IF(S631="","",(X631-統計!$B$106)*10/SQRT(統計!$B$107)+50)</f>
        <v>38.001273930891081</v>
      </c>
      <c r="Z631" s="35" t="str">
        <f>IF(X631="","",IF(((COUNTIF(視聴済作品!$X$2:$X$716,"&gt;="&amp;X631)+COUNTIF(視聴中作品!$X$29:$X$35,"&gt;="&amp;X631))/統計!$B$3)&lt;=0.05,"〇","-"))</f>
        <v>-</v>
      </c>
    </row>
    <row r="632" spans="1:26" ht="12" customHeight="1" x14ac:dyDescent="0.4">
      <c r="A632" s="9" t="s">
        <v>1168</v>
      </c>
      <c r="B632" s="9" t="s">
        <v>646</v>
      </c>
      <c r="C632" s="9" t="s">
        <v>646</v>
      </c>
      <c r="D632" s="9" t="s">
        <v>2241</v>
      </c>
      <c r="E632" s="10"/>
      <c r="F632" s="10"/>
      <c r="G632" s="10"/>
      <c r="H632" s="10"/>
      <c r="I632" s="10"/>
      <c r="J632" s="10"/>
      <c r="K632" s="10"/>
      <c r="L632" s="10"/>
      <c r="M632" s="20"/>
      <c r="N632" s="20"/>
      <c r="O632" s="28"/>
      <c r="P632" s="10"/>
      <c r="Q632" s="10" t="s">
        <v>189</v>
      </c>
      <c r="R632" s="10"/>
      <c r="S632" s="37">
        <v>2</v>
      </c>
      <c r="T632" s="37">
        <v>3</v>
      </c>
      <c r="U632" s="37">
        <v>2</v>
      </c>
      <c r="V632" s="37">
        <v>5</v>
      </c>
      <c r="W632" s="37">
        <v>5</v>
      </c>
      <c r="X632" s="22">
        <f t="shared" si="9"/>
        <v>34</v>
      </c>
      <c r="Y632" s="35">
        <f>IF(S632="","",(X632-統計!$B$106)*10/SQRT(統計!$B$107)+50)</f>
        <v>38.001273930891081</v>
      </c>
      <c r="Z632" s="35" t="str">
        <f>IF(X632="","",IF(((COUNTIF(視聴済作品!$X$2:$X$716,"&gt;="&amp;X632)+COUNTIF(視聴中作品!$X$29:$X$35,"&gt;="&amp;X632))/統計!$B$3)&lt;=0.05,"〇","-"))</f>
        <v>-</v>
      </c>
    </row>
    <row r="633" spans="1:26" ht="12" customHeight="1" x14ac:dyDescent="0.4">
      <c r="A633" s="9" t="s">
        <v>1185</v>
      </c>
      <c r="B633" s="9" t="s">
        <v>624</v>
      </c>
      <c r="C633" s="9" t="s">
        <v>692</v>
      </c>
      <c r="D633" s="9" t="s">
        <v>86</v>
      </c>
      <c r="E633" s="10"/>
      <c r="F633" s="10"/>
      <c r="G633" s="10"/>
      <c r="H633" s="10"/>
      <c r="I633" s="10"/>
      <c r="J633" s="10"/>
      <c r="K633" s="10"/>
      <c r="L633" s="10"/>
      <c r="M633" s="20"/>
      <c r="N633" s="20"/>
      <c r="O633" s="28"/>
      <c r="P633" s="10"/>
      <c r="Q633" s="10" t="s">
        <v>6</v>
      </c>
      <c r="R633" s="10"/>
      <c r="S633" s="37">
        <v>3</v>
      </c>
      <c r="T633" s="37">
        <v>3</v>
      </c>
      <c r="U633" s="37">
        <v>2</v>
      </c>
      <c r="V633" s="37">
        <v>5</v>
      </c>
      <c r="W633" s="37">
        <v>4</v>
      </c>
      <c r="X633" s="22">
        <f t="shared" si="9"/>
        <v>34</v>
      </c>
      <c r="Y633" s="35">
        <f>IF(S633="","",(X633-統計!$B$106)*10/SQRT(統計!$B$107)+50)</f>
        <v>38.001273930891081</v>
      </c>
      <c r="Z633" s="35" t="str">
        <f>IF(X633="","",IF(((COUNTIF(視聴済作品!$X$2:$X$716,"&gt;="&amp;X633)+COUNTIF(視聴中作品!$X$29:$X$35,"&gt;="&amp;X633))/統計!$B$3)&lt;=0.05,"〇","-"))</f>
        <v>-</v>
      </c>
    </row>
    <row r="634" spans="1:26" ht="12" customHeight="1" x14ac:dyDescent="0.4">
      <c r="A634" s="9" t="s">
        <v>1551</v>
      </c>
      <c r="B634" s="9" t="s">
        <v>1346</v>
      </c>
      <c r="C634" s="9" t="s">
        <v>1552</v>
      </c>
      <c r="D634" s="9" t="s">
        <v>40</v>
      </c>
      <c r="E634" s="10" t="s">
        <v>1553</v>
      </c>
      <c r="F634" s="10" t="s">
        <v>1554</v>
      </c>
      <c r="G634" s="10" t="s">
        <v>1555</v>
      </c>
      <c r="H634" s="10" t="s">
        <v>19</v>
      </c>
      <c r="I634" s="10" t="s">
        <v>1556</v>
      </c>
      <c r="J634" s="10" t="s">
        <v>1557</v>
      </c>
      <c r="K634" s="10" t="s">
        <v>1558</v>
      </c>
      <c r="L634" s="10" t="s">
        <v>19</v>
      </c>
      <c r="M634" s="20">
        <v>44746</v>
      </c>
      <c r="N634" s="20" t="s">
        <v>1559</v>
      </c>
      <c r="O634" s="42" t="s">
        <v>1613</v>
      </c>
      <c r="P634" s="10" t="s">
        <v>19</v>
      </c>
      <c r="Q634" s="10" t="s">
        <v>3</v>
      </c>
      <c r="R634" s="10"/>
      <c r="S634" s="37">
        <v>3</v>
      </c>
      <c r="T634" s="37">
        <v>3</v>
      </c>
      <c r="U634" s="37">
        <v>3</v>
      </c>
      <c r="V634" s="37">
        <v>4</v>
      </c>
      <c r="W634" s="37">
        <v>4</v>
      </c>
      <c r="X634" s="22">
        <f t="shared" si="9"/>
        <v>34</v>
      </c>
      <c r="Y634" s="35">
        <f>IF(S634="","",(X634-統計!$B$106)*10/SQRT(統計!$B$107)+50)</f>
        <v>38.001273930891081</v>
      </c>
      <c r="Z634" s="35" t="str">
        <f>IF(X634="","",IF(((COUNTIF(視聴済作品!$X$2:$X$716,"&gt;="&amp;X634)+COUNTIF(視聴中作品!$X$29:$X$35,"&gt;="&amp;X634))/統計!$B$3)&lt;=0.05,"〇","-"))</f>
        <v>-</v>
      </c>
    </row>
    <row r="635" spans="1:26" ht="12" customHeight="1" x14ac:dyDescent="0.4">
      <c r="A635" s="9" t="s">
        <v>771</v>
      </c>
      <c r="B635" s="9" t="s">
        <v>35</v>
      </c>
      <c r="C635" s="9" t="s">
        <v>80</v>
      </c>
      <c r="D635" s="9" t="s">
        <v>2248</v>
      </c>
      <c r="E635" s="10"/>
      <c r="F635" s="10"/>
      <c r="G635" s="10"/>
      <c r="H635" s="10"/>
      <c r="I635" s="10"/>
      <c r="J635" s="10"/>
      <c r="K635" s="10"/>
      <c r="L635" s="10"/>
      <c r="M635" s="20"/>
      <c r="N635" s="20"/>
      <c r="O635" s="28"/>
      <c r="P635" s="10"/>
      <c r="Q635" s="10" t="s">
        <v>8</v>
      </c>
      <c r="R635" s="10"/>
      <c r="S635" s="37">
        <v>2</v>
      </c>
      <c r="T635" s="37">
        <v>3</v>
      </c>
      <c r="U635" s="37">
        <v>3</v>
      </c>
      <c r="V635" s="37">
        <v>4</v>
      </c>
      <c r="W635" s="37">
        <v>4</v>
      </c>
      <c r="X635" s="22">
        <f t="shared" si="9"/>
        <v>32</v>
      </c>
      <c r="Y635" s="35">
        <f>IF(S635="","",(X635-統計!$B$106)*10/SQRT(統計!$B$107)+50)</f>
        <v>36.778300718864124</v>
      </c>
      <c r="Z635" s="35" t="str">
        <f>IF(X635="","",IF(((COUNTIF(視聴済作品!$X$2:$X$716,"&gt;="&amp;X635)+COUNTIF(視聴中作品!$X$29:$X$35,"&gt;="&amp;X635))/統計!$B$3)&lt;=0.05,"〇","-"))</f>
        <v>-</v>
      </c>
    </row>
    <row r="636" spans="1:26" ht="12" customHeight="1" x14ac:dyDescent="0.4">
      <c r="A636" s="9" t="s">
        <v>806</v>
      </c>
      <c r="B636" s="9" t="s">
        <v>171</v>
      </c>
      <c r="C636" s="9" t="s">
        <v>171</v>
      </c>
      <c r="D636" s="9" t="s">
        <v>1</v>
      </c>
      <c r="E636" s="10"/>
      <c r="F636" s="10"/>
      <c r="G636" s="10"/>
      <c r="H636" s="10"/>
      <c r="I636" s="10"/>
      <c r="J636" s="10"/>
      <c r="K636" s="10"/>
      <c r="L636" s="10"/>
      <c r="M636" s="20"/>
      <c r="N636" s="20"/>
      <c r="O636" s="28"/>
      <c r="P636" s="10"/>
      <c r="Q636" s="10" t="s">
        <v>94</v>
      </c>
      <c r="R636" s="10"/>
      <c r="S636" s="37">
        <v>2</v>
      </c>
      <c r="T636" s="37">
        <v>3</v>
      </c>
      <c r="U636" s="37">
        <v>2</v>
      </c>
      <c r="V636" s="37">
        <v>4</v>
      </c>
      <c r="W636" s="37">
        <v>5</v>
      </c>
      <c r="X636" s="22">
        <f t="shared" si="9"/>
        <v>32</v>
      </c>
      <c r="Y636" s="35">
        <f>IF(S636="","",(X636-統計!$B$106)*10/SQRT(統計!$B$107)+50)</f>
        <v>36.778300718864124</v>
      </c>
      <c r="Z636" s="35" t="str">
        <f>IF(X636="","",IF(((COUNTIF(視聴済作品!$X$2:$X$716,"&gt;="&amp;X636)+COUNTIF(視聴中作品!$X$29:$X$35,"&gt;="&amp;X636))/統計!$B$3)&lt;=0.05,"〇","-"))</f>
        <v>-</v>
      </c>
    </row>
    <row r="637" spans="1:26" ht="12" customHeight="1" x14ac:dyDescent="0.4">
      <c r="A637" s="9" t="s">
        <v>1684</v>
      </c>
      <c r="B637" s="9" t="s">
        <v>976</v>
      </c>
      <c r="C637" s="9" t="s">
        <v>1692</v>
      </c>
      <c r="D637" s="9" t="s">
        <v>1</v>
      </c>
      <c r="E637" s="10" t="s">
        <v>1685</v>
      </c>
      <c r="F637" s="10" t="s">
        <v>1686</v>
      </c>
      <c r="G637" s="10" t="s">
        <v>1687</v>
      </c>
      <c r="H637" s="10" t="s">
        <v>1850</v>
      </c>
      <c r="I637" s="10" t="s">
        <v>1688</v>
      </c>
      <c r="J637" s="10" t="s">
        <v>1689</v>
      </c>
      <c r="K637" s="10" t="s">
        <v>1690</v>
      </c>
      <c r="L637" s="10" t="s">
        <v>1850</v>
      </c>
      <c r="M637" s="20">
        <v>44661</v>
      </c>
      <c r="N637" s="20" t="s">
        <v>1691</v>
      </c>
      <c r="O637" s="42" t="s">
        <v>1789</v>
      </c>
      <c r="P637" s="10" t="s">
        <v>1850</v>
      </c>
      <c r="Q637" s="10" t="s">
        <v>1788</v>
      </c>
      <c r="R637" s="10"/>
      <c r="S637" s="37">
        <v>3</v>
      </c>
      <c r="T637" s="37">
        <v>3</v>
      </c>
      <c r="U637" s="37">
        <v>3</v>
      </c>
      <c r="V637" s="37">
        <v>3</v>
      </c>
      <c r="W637" s="37">
        <v>4</v>
      </c>
      <c r="X637" s="22">
        <f t="shared" si="9"/>
        <v>32</v>
      </c>
      <c r="Y637" s="35">
        <f>IF(S637="","",(X637-統計!$B$106)*10/SQRT(統計!$B$107)+50)</f>
        <v>36.778300718864124</v>
      </c>
      <c r="Z637" s="35" t="str">
        <f>IF(X637="","",IF(((COUNTIF(視聴済作品!$X$2:$X$716,"&gt;="&amp;X637)+COUNTIF(視聴中作品!$X$29:$X$35,"&gt;="&amp;X637))/統計!$B$3)&lt;=0.05,"〇","-"))</f>
        <v>-</v>
      </c>
    </row>
    <row r="638" spans="1:26" ht="12" customHeight="1" x14ac:dyDescent="0.4">
      <c r="A638" s="9" t="s">
        <v>2864</v>
      </c>
      <c r="B638" s="9" t="s">
        <v>2863</v>
      </c>
      <c r="C638" s="9" t="s">
        <v>2863</v>
      </c>
      <c r="D638" s="9" t="s">
        <v>88</v>
      </c>
      <c r="E638" s="10" t="s">
        <v>2865</v>
      </c>
      <c r="F638" s="10" t="s">
        <v>1034</v>
      </c>
      <c r="G638" s="10" t="s">
        <v>19</v>
      </c>
      <c r="H638" s="10" t="s">
        <v>2453</v>
      </c>
      <c r="I638" s="10" t="s">
        <v>2317</v>
      </c>
      <c r="J638" s="10" t="s">
        <v>2866</v>
      </c>
      <c r="K638" s="10" t="s">
        <v>2319</v>
      </c>
      <c r="L638" s="10" t="s">
        <v>2559</v>
      </c>
      <c r="M638" s="19">
        <v>44358</v>
      </c>
      <c r="N638" s="20" t="s">
        <v>2868</v>
      </c>
      <c r="O638" s="42" t="s">
        <v>2867</v>
      </c>
      <c r="P638" s="10" t="s">
        <v>19</v>
      </c>
      <c r="Q638" s="10" t="s">
        <v>3</v>
      </c>
      <c r="R638" s="10"/>
      <c r="S638" s="37">
        <v>2</v>
      </c>
      <c r="T638" s="37">
        <v>2</v>
      </c>
      <c r="U638" s="37">
        <v>2</v>
      </c>
      <c r="V638" s="37">
        <v>6</v>
      </c>
      <c r="W638" s="37">
        <v>4</v>
      </c>
      <c r="X638" s="22">
        <f t="shared" si="9"/>
        <v>32</v>
      </c>
      <c r="Y638" s="35">
        <f>IF(S638="","",(X638-統計!$B$106)*10/SQRT(統計!$B$107)+50)</f>
        <v>36.778300718864124</v>
      </c>
      <c r="Z638" s="35"/>
    </row>
    <row r="639" spans="1:26" ht="12" customHeight="1" x14ac:dyDescent="0.4">
      <c r="A639" s="9" t="s">
        <v>853</v>
      </c>
      <c r="B639" s="9" t="s">
        <v>193</v>
      </c>
      <c r="C639" s="9" t="s">
        <v>193</v>
      </c>
      <c r="D639" s="9" t="s">
        <v>1755</v>
      </c>
      <c r="E639" s="10"/>
      <c r="F639" s="10"/>
      <c r="G639" s="10"/>
      <c r="H639" s="10"/>
      <c r="I639" s="10"/>
      <c r="J639" s="10"/>
      <c r="K639" s="10"/>
      <c r="L639" s="10"/>
      <c r="M639" s="20"/>
      <c r="N639" s="20"/>
      <c r="O639" s="28"/>
      <c r="P639" s="10"/>
      <c r="Q639" s="10" t="s">
        <v>189</v>
      </c>
      <c r="R639" s="10"/>
      <c r="S639" s="37">
        <v>3</v>
      </c>
      <c r="T639" s="37">
        <v>3</v>
      </c>
      <c r="U639" s="37">
        <v>3</v>
      </c>
      <c r="V639" s="37">
        <v>3</v>
      </c>
      <c r="W639" s="37">
        <v>4</v>
      </c>
      <c r="X639" s="22">
        <f t="shared" si="9"/>
        <v>32</v>
      </c>
      <c r="Y639" s="35">
        <f>IF(S639="","",(X639-統計!$B$106)*10/SQRT(統計!$B$107)+50)</f>
        <v>36.778300718864124</v>
      </c>
      <c r="Z639" s="35" t="str">
        <f>IF(X639="","",IF(((COUNTIF(視聴済作品!$X$2:$X$716,"&gt;="&amp;X639)+COUNTIF(視聴中作品!$X$29:$X$35,"&gt;="&amp;X639))/統計!$B$3)&lt;=0.05,"〇","-"))</f>
        <v>-</v>
      </c>
    </row>
    <row r="640" spans="1:26" ht="12" customHeight="1" x14ac:dyDescent="0.4">
      <c r="A640" s="9" t="s">
        <v>891</v>
      </c>
      <c r="B640" s="9" t="s">
        <v>284</v>
      </c>
      <c r="C640" s="9" t="s">
        <v>2990</v>
      </c>
      <c r="D640" s="9" t="s">
        <v>88</v>
      </c>
      <c r="E640" s="10"/>
      <c r="F640" s="10"/>
      <c r="G640" s="10"/>
      <c r="H640" s="10"/>
      <c r="I640" s="10"/>
      <c r="J640" s="10"/>
      <c r="K640" s="10"/>
      <c r="L640" s="10"/>
      <c r="M640" s="20"/>
      <c r="N640" s="20"/>
      <c r="O640" s="42"/>
      <c r="P640" s="10"/>
      <c r="Q640" s="10" t="s">
        <v>19</v>
      </c>
      <c r="R640" s="10"/>
      <c r="S640" s="37">
        <v>3</v>
      </c>
      <c r="T640" s="37">
        <v>2</v>
      </c>
      <c r="U640" s="37">
        <v>2</v>
      </c>
      <c r="V640" s="37">
        <v>5</v>
      </c>
      <c r="W640" s="37">
        <v>4</v>
      </c>
      <c r="X640" s="22">
        <f t="shared" si="9"/>
        <v>32</v>
      </c>
      <c r="Y640" s="35">
        <f>IF(S640="","",(X640-統計!$B$106)*10/SQRT(統計!$B$107)+50)</f>
        <v>36.778300718864124</v>
      </c>
      <c r="Z640" s="35" t="str">
        <f>IF(X640="","",IF(((COUNTIF(視聴済作品!$X$2:$X$716,"&gt;="&amp;X640)+COUNTIF(視聴中作品!$X$29:$X$35,"&gt;="&amp;X640))/統計!$B$3)&lt;=0.05,"〇","-"))</f>
        <v>-</v>
      </c>
    </row>
    <row r="641" spans="1:26" ht="12" customHeight="1" x14ac:dyDescent="0.4">
      <c r="A641" s="9" t="s">
        <v>2982</v>
      </c>
      <c r="B641" s="9" t="s">
        <v>2981</v>
      </c>
      <c r="C641" s="9" t="s">
        <v>2981</v>
      </c>
      <c r="D641" s="9" t="s">
        <v>1</v>
      </c>
      <c r="E641" s="10" t="s">
        <v>2983</v>
      </c>
      <c r="F641" s="10" t="s">
        <v>2984</v>
      </c>
      <c r="G641" s="10" t="s">
        <v>2985</v>
      </c>
      <c r="H641" s="10" t="s">
        <v>19</v>
      </c>
      <c r="I641" s="10" t="s">
        <v>2986</v>
      </c>
      <c r="J641" s="10" t="s">
        <v>2184</v>
      </c>
      <c r="K641" s="10" t="s">
        <v>2084</v>
      </c>
      <c r="L641" s="10" t="s">
        <v>1847</v>
      </c>
      <c r="M641" s="19">
        <v>43562</v>
      </c>
      <c r="N641" s="20" t="s">
        <v>2988</v>
      </c>
      <c r="O641" s="39" t="s">
        <v>2987</v>
      </c>
      <c r="P641" s="10" t="s">
        <v>19</v>
      </c>
      <c r="Q641" s="10" t="s">
        <v>3</v>
      </c>
      <c r="R641" s="10"/>
      <c r="S641" s="37">
        <v>2</v>
      </c>
      <c r="T641" s="37">
        <v>2</v>
      </c>
      <c r="U641" s="37">
        <v>2</v>
      </c>
      <c r="V641" s="37">
        <v>4</v>
      </c>
      <c r="W641" s="37">
        <v>6</v>
      </c>
      <c r="X641" s="22">
        <f t="shared" si="9"/>
        <v>32</v>
      </c>
      <c r="Y641" s="35">
        <f>IF(S641="","",(X641-統計!$B$106)*10/SQRT(統計!$B$107)+50)</f>
        <v>36.778300718864124</v>
      </c>
      <c r="Z641" s="35"/>
    </row>
    <row r="642" spans="1:26" ht="12" customHeight="1" x14ac:dyDescent="0.4">
      <c r="A642" s="9" t="s">
        <v>1426</v>
      </c>
      <c r="B642" s="9" t="s">
        <v>1436</v>
      </c>
      <c r="C642" s="9" t="s">
        <v>1434</v>
      </c>
      <c r="D642" s="9" t="s">
        <v>15</v>
      </c>
      <c r="E642" s="10" t="s">
        <v>1427</v>
      </c>
      <c r="F642" s="10" t="s">
        <v>1428</v>
      </c>
      <c r="G642" s="10" t="s">
        <v>1428</v>
      </c>
      <c r="H642" s="10" t="s">
        <v>1850</v>
      </c>
      <c r="I642" s="10" t="s">
        <v>1429</v>
      </c>
      <c r="J642" s="10" t="s">
        <v>1430</v>
      </c>
      <c r="K642" s="10" t="s">
        <v>1431</v>
      </c>
      <c r="L642" s="10" t="s">
        <v>1850</v>
      </c>
      <c r="M642" s="20">
        <v>43561</v>
      </c>
      <c r="N642" s="20" t="s">
        <v>1432</v>
      </c>
      <c r="O642" s="28" t="s">
        <v>1433</v>
      </c>
      <c r="P642" s="10" t="s">
        <v>1850</v>
      </c>
      <c r="Q642" s="10" t="s">
        <v>1503</v>
      </c>
      <c r="R642" s="10"/>
      <c r="S642" s="37">
        <v>3</v>
      </c>
      <c r="T642" s="37">
        <v>3</v>
      </c>
      <c r="U642" s="37">
        <v>4</v>
      </c>
      <c r="V642" s="37">
        <v>3</v>
      </c>
      <c r="W642" s="37">
        <v>3</v>
      </c>
      <c r="X642" s="22">
        <f t="shared" ref="X642:X705" si="10">IF(S642="","",(S642+T642+U642+V642+W642)*2)</f>
        <v>32</v>
      </c>
      <c r="Y642" s="35">
        <f>IF(S642="","",(X642-統計!$B$106)*10/SQRT(統計!$B$107)+50)</f>
        <v>36.778300718864124</v>
      </c>
      <c r="Z642" s="35" t="str">
        <f>IF(X642="","",IF(((COUNTIF(視聴済作品!$X$2:$X$716,"&gt;="&amp;X642)+COUNTIF(視聴中作品!$X$29:$X$35,"&gt;="&amp;X642))/統計!$B$3)&lt;=0.05,"〇","-"))</f>
        <v>-</v>
      </c>
    </row>
    <row r="643" spans="1:26" ht="12" customHeight="1" x14ac:dyDescent="0.4">
      <c r="A643" s="9" t="s">
        <v>933</v>
      </c>
      <c r="B643" s="9" t="s">
        <v>336</v>
      </c>
      <c r="C643" s="9" t="s">
        <v>336</v>
      </c>
      <c r="D643" s="9" t="s">
        <v>2238</v>
      </c>
      <c r="E643" s="10"/>
      <c r="F643" s="10"/>
      <c r="G643" s="10"/>
      <c r="H643" s="10"/>
      <c r="I643" s="10"/>
      <c r="J643" s="10"/>
      <c r="K643" s="10"/>
      <c r="L643" s="10"/>
      <c r="M643" s="20"/>
      <c r="N643" s="20"/>
      <c r="O643" s="28"/>
      <c r="P643" s="10"/>
      <c r="Q643" s="10" t="s">
        <v>8</v>
      </c>
      <c r="R643" s="10"/>
      <c r="S643" s="37">
        <v>2</v>
      </c>
      <c r="T643" s="37">
        <v>3</v>
      </c>
      <c r="U643" s="37">
        <v>2</v>
      </c>
      <c r="V643" s="37">
        <v>6</v>
      </c>
      <c r="W643" s="37">
        <v>3</v>
      </c>
      <c r="X643" s="22">
        <f t="shared" si="10"/>
        <v>32</v>
      </c>
      <c r="Y643" s="35">
        <f>IF(S643="","",(X643-統計!$B$106)*10/SQRT(統計!$B$107)+50)</f>
        <v>36.778300718864124</v>
      </c>
      <c r="Z643" s="35" t="str">
        <f>IF(X643="","",IF(((COUNTIF(視聴済作品!$X$2:$X$716,"&gt;="&amp;X643)+COUNTIF(視聴中作品!$X$29:$X$35,"&gt;="&amp;X643))/統計!$B$3)&lt;=0.05,"〇","-"))</f>
        <v>-</v>
      </c>
    </row>
    <row r="644" spans="1:26" ht="12" customHeight="1" x14ac:dyDescent="0.4">
      <c r="A644" s="9" t="s">
        <v>936</v>
      </c>
      <c r="B644" s="9" t="s">
        <v>339</v>
      </c>
      <c r="C644" s="9" t="s">
        <v>339</v>
      </c>
      <c r="D644" s="9" t="s">
        <v>48</v>
      </c>
      <c r="E644" s="10"/>
      <c r="F644" s="10"/>
      <c r="G644" s="10"/>
      <c r="H644" s="10"/>
      <c r="I644" s="10"/>
      <c r="J644" s="10"/>
      <c r="K644" s="10"/>
      <c r="L644" s="10"/>
      <c r="M644" s="20"/>
      <c r="N644" s="20"/>
      <c r="O644" s="28"/>
      <c r="P644" s="10"/>
      <c r="Q644" s="10" t="s">
        <v>6</v>
      </c>
      <c r="R644" s="10"/>
      <c r="S644" s="37">
        <v>2</v>
      </c>
      <c r="T644" s="37">
        <v>2</v>
      </c>
      <c r="U644" s="37">
        <v>2</v>
      </c>
      <c r="V644" s="37">
        <v>6</v>
      </c>
      <c r="W644" s="37">
        <v>4</v>
      </c>
      <c r="X644" s="22">
        <f t="shared" si="10"/>
        <v>32</v>
      </c>
      <c r="Y644" s="35">
        <f>IF(S644="","",(X644-統計!$B$106)*10/SQRT(統計!$B$107)+50)</f>
        <v>36.778300718864124</v>
      </c>
      <c r="Z644" s="35" t="str">
        <f>IF(X644="","",IF(((COUNTIF(視聴済作品!$X$2:$X$716,"&gt;="&amp;X644)+COUNTIF(視聴中作品!$X$29:$X$35,"&gt;="&amp;X644))/統計!$B$3)&lt;=0.05,"〇","-"))</f>
        <v>-</v>
      </c>
    </row>
    <row r="645" spans="1:26" ht="12" customHeight="1" x14ac:dyDescent="0.4">
      <c r="A645" s="9" t="s">
        <v>2741</v>
      </c>
      <c r="B645" s="9" t="s">
        <v>2740</v>
      </c>
      <c r="C645" s="9" t="s">
        <v>2740</v>
      </c>
      <c r="D645" s="9" t="s">
        <v>88</v>
      </c>
      <c r="E645" s="10" t="s">
        <v>19</v>
      </c>
      <c r="F645" s="10" t="s">
        <v>2742</v>
      </c>
      <c r="G645" s="10" t="s">
        <v>19</v>
      </c>
      <c r="H645" s="10" t="s">
        <v>19</v>
      </c>
      <c r="I645" s="10" t="s">
        <v>19</v>
      </c>
      <c r="J645" s="10" t="s">
        <v>19</v>
      </c>
      <c r="K645" s="10" t="s">
        <v>19</v>
      </c>
      <c r="L645" s="10" t="s">
        <v>19</v>
      </c>
      <c r="M645" s="20" t="s">
        <v>19</v>
      </c>
      <c r="N645" s="20" t="s">
        <v>2743</v>
      </c>
      <c r="O645" s="28" t="s">
        <v>19</v>
      </c>
      <c r="P645" s="10" t="s">
        <v>19</v>
      </c>
      <c r="Q645" s="10" t="s">
        <v>3</v>
      </c>
      <c r="R645" s="10"/>
      <c r="S645" s="37">
        <v>1</v>
      </c>
      <c r="T645" s="37">
        <v>4</v>
      </c>
      <c r="U645" s="37">
        <v>4</v>
      </c>
      <c r="V645" s="37">
        <v>3</v>
      </c>
      <c r="W645" s="37">
        <v>4</v>
      </c>
      <c r="X645" s="22">
        <f t="shared" si="10"/>
        <v>32</v>
      </c>
      <c r="Y645" s="35">
        <f>IF(S645="","",(X645-統計!$B$106)*10/SQRT(統計!$B$107)+50)</f>
        <v>36.778300718864124</v>
      </c>
      <c r="Z645" s="35" t="str">
        <f>IF(X645="","",IF(((COUNTIF(視聴済作品!$X$2:$X$716,"&gt;="&amp;X645)+COUNTIF(視聴中作品!$X$29:$X$35,"&gt;="&amp;X645))/統計!$B$3)&lt;=0.05,"〇","-"))</f>
        <v>-</v>
      </c>
    </row>
    <row r="646" spans="1:26" ht="12" customHeight="1" x14ac:dyDescent="0.4">
      <c r="A646" s="9" t="s">
        <v>949</v>
      </c>
      <c r="B646" s="9" t="s">
        <v>406</v>
      </c>
      <c r="C646" s="9" t="s">
        <v>440</v>
      </c>
      <c r="D646" s="9" t="s">
        <v>2240</v>
      </c>
      <c r="E646" s="10"/>
      <c r="F646" s="10"/>
      <c r="G646" s="10"/>
      <c r="H646" s="10"/>
      <c r="I646" s="10"/>
      <c r="J646" s="10"/>
      <c r="K646" s="10"/>
      <c r="L646" s="10"/>
      <c r="M646" s="20"/>
      <c r="N646" s="20"/>
      <c r="O646" s="28"/>
      <c r="P646" s="10"/>
      <c r="Q646" s="10" t="s">
        <v>3</v>
      </c>
      <c r="R646" s="10"/>
      <c r="S646" s="37">
        <v>2</v>
      </c>
      <c r="T646" s="37">
        <v>4</v>
      </c>
      <c r="U646" s="37">
        <v>2</v>
      </c>
      <c r="V646" s="37">
        <v>4</v>
      </c>
      <c r="W646" s="37">
        <v>4</v>
      </c>
      <c r="X646" s="22">
        <f t="shared" si="10"/>
        <v>32</v>
      </c>
      <c r="Y646" s="35">
        <f>IF(S646="","",(X646-統計!$B$106)*10/SQRT(統計!$B$107)+50)</f>
        <v>36.778300718864124</v>
      </c>
      <c r="Z646" s="35" t="str">
        <f>IF(X646="","",IF(((COUNTIF(視聴済作品!$X$2:$X$716,"&gt;="&amp;X646)+COUNTIF(視聴中作品!$X$29:$X$35,"&gt;="&amp;X646))/統計!$B$3)&lt;=0.05,"〇","-"))</f>
        <v>-</v>
      </c>
    </row>
    <row r="647" spans="1:26" ht="12" customHeight="1" x14ac:dyDescent="0.4">
      <c r="A647" s="9" t="s">
        <v>1087</v>
      </c>
      <c r="B647" s="9" t="s">
        <v>401</v>
      </c>
      <c r="C647" s="9" t="s">
        <v>401</v>
      </c>
      <c r="D647" s="9" t="s">
        <v>2237</v>
      </c>
      <c r="E647" s="10"/>
      <c r="F647" s="10"/>
      <c r="G647" s="10"/>
      <c r="H647" s="10"/>
      <c r="I647" s="10"/>
      <c r="J647" s="10"/>
      <c r="K647" s="10"/>
      <c r="L647" s="10"/>
      <c r="M647" s="20"/>
      <c r="N647" s="20"/>
      <c r="O647" s="28"/>
      <c r="P647" s="10"/>
      <c r="Q647" s="10" t="s">
        <v>176</v>
      </c>
      <c r="R647" s="10"/>
      <c r="S647" s="37">
        <v>2</v>
      </c>
      <c r="T647" s="37">
        <v>3</v>
      </c>
      <c r="U647" s="37">
        <v>3</v>
      </c>
      <c r="V647" s="37">
        <v>4</v>
      </c>
      <c r="W647" s="37">
        <v>4</v>
      </c>
      <c r="X647" s="22">
        <f t="shared" si="10"/>
        <v>32</v>
      </c>
      <c r="Y647" s="35">
        <f>IF(S647="","",(X647-統計!$B$106)*10/SQRT(統計!$B$107)+50)</f>
        <v>36.778300718864124</v>
      </c>
      <c r="Z647" s="35" t="str">
        <f>IF(X647="","",IF(((COUNTIF(視聴済作品!$X$2:$X$716,"&gt;="&amp;X647)+COUNTIF(視聴中作品!$X$29:$X$35,"&gt;="&amp;X647))/統計!$B$3)&lt;=0.05,"〇","-"))</f>
        <v>-</v>
      </c>
    </row>
    <row r="648" spans="1:26" ht="12" customHeight="1" x14ac:dyDescent="0.4">
      <c r="A648" s="9" t="s">
        <v>1106</v>
      </c>
      <c r="B648" s="9" t="s">
        <v>475</v>
      </c>
      <c r="C648" s="9" t="s">
        <v>475</v>
      </c>
      <c r="D648" s="9" t="s">
        <v>88</v>
      </c>
      <c r="E648" s="10"/>
      <c r="F648" s="10"/>
      <c r="G648" s="10"/>
      <c r="H648" s="10"/>
      <c r="I648" s="10"/>
      <c r="J648" s="10"/>
      <c r="K648" s="10"/>
      <c r="L648" s="10"/>
      <c r="M648" s="20"/>
      <c r="N648" s="20"/>
      <c r="O648" s="28"/>
      <c r="P648" s="10"/>
      <c r="Q648" s="10" t="s">
        <v>95</v>
      </c>
      <c r="R648" s="10"/>
      <c r="S648" s="37">
        <v>2</v>
      </c>
      <c r="T648" s="37">
        <v>2</v>
      </c>
      <c r="U648" s="37">
        <v>2</v>
      </c>
      <c r="V648" s="37">
        <v>5</v>
      </c>
      <c r="W648" s="37">
        <v>5</v>
      </c>
      <c r="X648" s="22">
        <f t="shared" si="10"/>
        <v>32</v>
      </c>
      <c r="Y648" s="35">
        <f>IF(S648="","",(X648-統計!$B$106)*10/SQRT(統計!$B$107)+50)</f>
        <v>36.778300718864124</v>
      </c>
      <c r="Z648" s="35" t="str">
        <f>IF(X648="","",IF(((COUNTIF(視聴済作品!$X$2:$X$716,"&gt;="&amp;X648)+COUNTIF(視聴中作品!$X$29:$X$35,"&gt;="&amp;X648))/統計!$B$3)&lt;=0.05,"〇","-"))</f>
        <v>-</v>
      </c>
    </row>
    <row r="649" spans="1:26" ht="12" customHeight="1" x14ac:dyDescent="0.4">
      <c r="A649" s="9" t="s">
        <v>2906</v>
      </c>
      <c r="B649" s="9" t="s">
        <v>2905</v>
      </c>
      <c r="C649" s="9" t="s">
        <v>2905</v>
      </c>
      <c r="D649" s="9" t="s">
        <v>2922</v>
      </c>
      <c r="E649" s="10" t="s">
        <v>2907</v>
      </c>
      <c r="F649" s="10" t="s">
        <v>2908</v>
      </c>
      <c r="G649" s="10" t="s">
        <v>2909</v>
      </c>
      <c r="H649" s="10" t="s">
        <v>2909</v>
      </c>
      <c r="I649" s="10" t="s">
        <v>2910</v>
      </c>
      <c r="J649" s="10" t="s">
        <v>2705</v>
      </c>
      <c r="K649" s="10" t="s">
        <v>2289</v>
      </c>
      <c r="L649" s="10" t="s">
        <v>19</v>
      </c>
      <c r="M649" s="19">
        <v>44570</v>
      </c>
      <c r="N649" s="20" t="s">
        <v>2912</v>
      </c>
      <c r="O649" s="42" t="s">
        <v>2911</v>
      </c>
      <c r="P649" s="10" t="s">
        <v>19</v>
      </c>
      <c r="Q649" s="10" t="s">
        <v>53</v>
      </c>
      <c r="R649" s="10"/>
      <c r="S649" s="37">
        <v>2</v>
      </c>
      <c r="T649" s="37">
        <v>3</v>
      </c>
      <c r="U649" s="37">
        <v>3</v>
      </c>
      <c r="V649" s="37">
        <v>4</v>
      </c>
      <c r="W649" s="37">
        <v>4</v>
      </c>
      <c r="X649" s="22">
        <f t="shared" si="10"/>
        <v>32</v>
      </c>
      <c r="Y649" s="35">
        <f>IF(S649="","",(X649-統計!$B$106)*10/SQRT(統計!$B$107)+50)</f>
        <v>36.778300718864124</v>
      </c>
      <c r="Z649" s="35"/>
    </row>
    <row r="650" spans="1:26" ht="12" customHeight="1" x14ac:dyDescent="0.4">
      <c r="A650" s="9" t="s">
        <v>2714</v>
      </c>
      <c r="B650" s="9" t="s">
        <v>2713</v>
      </c>
      <c r="C650" s="9" t="s">
        <v>2715</v>
      </c>
      <c r="D650" s="9" t="s">
        <v>2725</v>
      </c>
      <c r="E650" s="10" t="s">
        <v>2716</v>
      </c>
      <c r="F650" s="10" t="s">
        <v>2717</v>
      </c>
      <c r="G650" s="10" t="s">
        <v>2718</v>
      </c>
      <c r="H650" s="10" t="s">
        <v>2719</v>
      </c>
      <c r="I650" s="10" t="s">
        <v>2720</v>
      </c>
      <c r="J650" s="10" t="s">
        <v>2721</v>
      </c>
      <c r="K650" s="10" t="s">
        <v>2722</v>
      </c>
      <c r="L650" s="10" t="s">
        <v>2343</v>
      </c>
      <c r="M650" s="19">
        <v>43836</v>
      </c>
      <c r="N650" s="20" t="s">
        <v>2724</v>
      </c>
      <c r="O650" s="42" t="s">
        <v>2723</v>
      </c>
      <c r="P650" s="10" t="s">
        <v>19</v>
      </c>
      <c r="Q650" s="10" t="s">
        <v>53</v>
      </c>
      <c r="R650" s="10"/>
      <c r="S650" s="37">
        <v>2</v>
      </c>
      <c r="T650" s="37">
        <v>2</v>
      </c>
      <c r="U650" s="37">
        <v>1</v>
      </c>
      <c r="V650" s="37">
        <v>6</v>
      </c>
      <c r="W650" s="37">
        <v>5</v>
      </c>
      <c r="X650" s="22">
        <f t="shared" si="10"/>
        <v>32</v>
      </c>
      <c r="Y650" s="35">
        <f>IF(S650="","",(X650-統計!$B$106)*10/SQRT(統計!$B$107)+50)</f>
        <v>36.778300718864124</v>
      </c>
      <c r="Z650" s="35" t="str">
        <f>IF(X650="","",IF(((COUNTIF(視聴済作品!$X$2:$X$716,"&gt;="&amp;X650)+COUNTIF(視聴中作品!$X$29:$X$35,"&gt;="&amp;X650))/統計!$B$3)&lt;=0.05,"〇","-"))</f>
        <v>-</v>
      </c>
    </row>
    <row r="651" spans="1:26" ht="12" customHeight="1" x14ac:dyDescent="0.4">
      <c r="A651" s="9" t="s">
        <v>1206</v>
      </c>
      <c r="B651" s="9" t="s">
        <v>636</v>
      </c>
      <c r="C651" s="9" t="s">
        <v>636</v>
      </c>
      <c r="D651" s="9" t="s">
        <v>2237</v>
      </c>
      <c r="E651" s="10"/>
      <c r="F651" s="10"/>
      <c r="G651" s="10"/>
      <c r="H651" s="10"/>
      <c r="I651" s="10"/>
      <c r="J651" s="10"/>
      <c r="K651" s="10"/>
      <c r="L651" s="10"/>
      <c r="M651" s="20"/>
      <c r="N651" s="20"/>
      <c r="O651" s="28"/>
      <c r="P651" s="10"/>
      <c r="Q651" s="10" t="s">
        <v>176</v>
      </c>
      <c r="R651" s="10"/>
      <c r="S651" s="37">
        <v>2</v>
      </c>
      <c r="T651" s="37">
        <v>2</v>
      </c>
      <c r="U651" s="37">
        <v>2</v>
      </c>
      <c r="V651" s="37">
        <v>5</v>
      </c>
      <c r="W651" s="37">
        <v>5</v>
      </c>
      <c r="X651" s="22">
        <f t="shared" si="10"/>
        <v>32</v>
      </c>
      <c r="Y651" s="35">
        <f>IF(S651="","",(X651-統計!$B$106)*10/SQRT(統計!$B$107)+50)</f>
        <v>36.778300718864124</v>
      </c>
      <c r="Z651" s="35" t="str">
        <f>IF(X651="","",IF(((COUNTIF(視聴済作品!$X$2:$X$716,"&gt;="&amp;X651)+COUNTIF(視聴中作品!$X$29:$X$35,"&gt;="&amp;X651))/統計!$B$3)&lt;=0.05,"〇","-"))</f>
        <v>-</v>
      </c>
    </row>
    <row r="652" spans="1:26" ht="12" customHeight="1" x14ac:dyDescent="0.4">
      <c r="A652" s="9" t="s">
        <v>1210</v>
      </c>
      <c r="B652" s="9" t="s">
        <v>639</v>
      </c>
      <c r="C652" s="9" t="s">
        <v>2995</v>
      </c>
      <c r="D652" s="9" t="s">
        <v>88</v>
      </c>
      <c r="E652" s="10"/>
      <c r="F652" s="10"/>
      <c r="G652" s="10"/>
      <c r="H652" s="10"/>
      <c r="I652" s="10"/>
      <c r="J652" s="10"/>
      <c r="K652" s="10"/>
      <c r="L652" s="10"/>
      <c r="M652" s="20"/>
      <c r="N652" s="20"/>
      <c r="O652" s="28"/>
      <c r="P652" s="10"/>
      <c r="Q652" s="10" t="s">
        <v>3</v>
      </c>
      <c r="R652" s="10"/>
      <c r="S652" s="37">
        <v>3</v>
      </c>
      <c r="T652" s="37">
        <v>3</v>
      </c>
      <c r="U652" s="37">
        <v>3</v>
      </c>
      <c r="V652" s="37">
        <v>4</v>
      </c>
      <c r="W652" s="37">
        <v>3</v>
      </c>
      <c r="X652" s="22">
        <f t="shared" si="10"/>
        <v>32</v>
      </c>
      <c r="Y652" s="35">
        <f>IF(S652="","",(X652-統計!$B$106)*10/SQRT(統計!$B$107)+50)</f>
        <v>36.778300718864124</v>
      </c>
      <c r="Z652" s="35" t="str">
        <f>IF(X652="","",IF(((COUNTIF(視聴済作品!$X$2:$X$716,"&gt;="&amp;X652)+COUNTIF(視聴中作品!$X$29:$X$35,"&gt;="&amp;X652))/統計!$B$3)&lt;=0.05,"〇","-"))</f>
        <v>-</v>
      </c>
    </row>
    <row r="653" spans="1:26" ht="12" customHeight="1" x14ac:dyDescent="0.4">
      <c r="A653" s="9" t="s">
        <v>3424</v>
      </c>
      <c r="B653" s="9" t="s">
        <v>3423</v>
      </c>
      <c r="C653" s="9" t="s">
        <v>3423</v>
      </c>
      <c r="D653" s="9" t="s">
        <v>48</v>
      </c>
      <c r="E653" s="10" t="s">
        <v>3425</v>
      </c>
      <c r="F653" s="10" t="s">
        <v>3426</v>
      </c>
      <c r="G653" s="10" t="s">
        <v>723</v>
      </c>
      <c r="H653" s="10" t="s">
        <v>19</v>
      </c>
      <c r="I653" s="10" t="s">
        <v>3427</v>
      </c>
      <c r="J653" s="10" t="s">
        <v>3428</v>
      </c>
      <c r="K653" s="10" t="s">
        <v>2340</v>
      </c>
      <c r="L653" s="10" t="s">
        <v>19</v>
      </c>
      <c r="M653" s="19">
        <v>39450</v>
      </c>
      <c r="N653" s="20" t="s">
        <v>3430</v>
      </c>
      <c r="O653" s="31" t="s">
        <v>3429</v>
      </c>
      <c r="P653" s="10" t="s">
        <v>19</v>
      </c>
      <c r="Q653" s="10" t="s">
        <v>3246</v>
      </c>
      <c r="R653" s="10" t="s">
        <v>3214</v>
      </c>
      <c r="S653" s="37">
        <v>3</v>
      </c>
      <c r="T653" s="37">
        <v>4</v>
      </c>
      <c r="U653" s="37">
        <v>3</v>
      </c>
      <c r="V653" s="37">
        <v>3</v>
      </c>
      <c r="W653" s="37">
        <v>3</v>
      </c>
      <c r="X653" s="22">
        <f t="shared" si="10"/>
        <v>32</v>
      </c>
      <c r="Y653" s="35">
        <f>IF(S653="","",(X653-統計!$B$106)*10/SQRT(統計!$B$107)+50)</f>
        <v>36.778300718864124</v>
      </c>
      <c r="Z653" s="35"/>
    </row>
    <row r="654" spans="1:26" ht="12" customHeight="1" x14ac:dyDescent="0.4">
      <c r="A654" s="9" t="s">
        <v>3124</v>
      </c>
      <c r="B654" s="9" t="s">
        <v>3123</v>
      </c>
      <c r="C654" s="9" t="s">
        <v>3123</v>
      </c>
      <c r="D654" s="9" t="s">
        <v>2629</v>
      </c>
      <c r="E654" s="10" t="s">
        <v>3125</v>
      </c>
      <c r="F654" s="10" t="s">
        <v>3126</v>
      </c>
      <c r="G654" s="10" t="s">
        <v>2883</v>
      </c>
      <c r="H654" s="10" t="s">
        <v>19</v>
      </c>
      <c r="I654" s="10" t="s">
        <v>3127</v>
      </c>
      <c r="J654" s="10" t="s">
        <v>998</v>
      </c>
      <c r="K654" s="10" t="s">
        <v>3128</v>
      </c>
      <c r="L654" s="10" t="s">
        <v>19</v>
      </c>
      <c r="M654" s="20">
        <v>44936</v>
      </c>
      <c r="N654" s="20" t="s">
        <v>3138</v>
      </c>
      <c r="O654" s="40" t="s">
        <v>3129</v>
      </c>
      <c r="P654" s="10" t="s">
        <v>19</v>
      </c>
      <c r="Q654" s="10" t="s">
        <v>3246</v>
      </c>
      <c r="R654" s="10" t="s">
        <v>3008</v>
      </c>
      <c r="S654" s="37">
        <v>2</v>
      </c>
      <c r="T654" s="37">
        <v>2</v>
      </c>
      <c r="U654" s="37">
        <v>2</v>
      </c>
      <c r="V654" s="37">
        <v>5</v>
      </c>
      <c r="W654" s="37">
        <v>4</v>
      </c>
      <c r="X654" s="22">
        <f t="shared" si="10"/>
        <v>30</v>
      </c>
      <c r="Y654" s="35">
        <f>IF(S654="","",(X654-統計!$B$106)*10/SQRT(統計!$B$107)+50)</f>
        <v>35.555327506837166</v>
      </c>
      <c r="Z654" s="35"/>
    </row>
    <row r="655" spans="1:26" ht="12" customHeight="1" x14ac:dyDescent="0.4">
      <c r="A655" s="9" t="s">
        <v>1369</v>
      </c>
      <c r="B655" s="9" t="s">
        <v>1376</v>
      </c>
      <c r="C655" s="9" t="s">
        <v>1369</v>
      </c>
      <c r="D655" s="9" t="s">
        <v>2219</v>
      </c>
      <c r="E655" s="10" t="s">
        <v>1370</v>
      </c>
      <c r="F655" s="10" t="s">
        <v>1371</v>
      </c>
      <c r="G655" s="10" t="s">
        <v>1372</v>
      </c>
      <c r="H655" s="10" t="s">
        <v>1850</v>
      </c>
      <c r="I655" s="10" t="s">
        <v>1373</v>
      </c>
      <c r="J655" s="10" t="s">
        <v>1374</v>
      </c>
      <c r="K655" s="10" t="s">
        <v>2200</v>
      </c>
      <c r="L655" s="10" t="s">
        <v>1847</v>
      </c>
      <c r="M655" s="20">
        <v>38811</v>
      </c>
      <c r="N655" s="20" t="s">
        <v>1375</v>
      </c>
      <c r="O655" s="42" t="s">
        <v>2199</v>
      </c>
      <c r="P655" s="10" t="s">
        <v>1850</v>
      </c>
      <c r="Q655" s="10" t="s">
        <v>1411</v>
      </c>
      <c r="R655" s="10"/>
      <c r="S655" s="37">
        <v>3</v>
      </c>
      <c r="T655" s="37">
        <v>3</v>
      </c>
      <c r="U655" s="37">
        <v>3</v>
      </c>
      <c r="V655" s="37">
        <v>3</v>
      </c>
      <c r="W655" s="37">
        <v>3</v>
      </c>
      <c r="X655" s="22">
        <f t="shared" si="10"/>
        <v>30</v>
      </c>
      <c r="Y655" s="35">
        <f>IF(S655="","",(X655-統計!$B$106)*10/SQRT(統計!$B$107)+50)</f>
        <v>35.555327506837166</v>
      </c>
      <c r="Z655" s="35" t="str">
        <f>IF(X655="","",IF(((COUNTIF(視聴済作品!$X$2:$X$716,"&gt;="&amp;X655)+COUNTIF(視聴中作品!$X$29:$X$35,"&gt;="&amp;X655))/統計!$B$3)&lt;=0.05,"〇","-"))</f>
        <v>-</v>
      </c>
    </row>
    <row r="656" spans="1:26" ht="12" customHeight="1" x14ac:dyDescent="0.4">
      <c r="A656" s="9" t="s">
        <v>2597</v>
      </c>
      <c r="B656" s="9" t="s">
        <v>2596</v>
      </c>
      <c r="C656" s="9" t="s">
        <v>2598</v>
      </c>
      <c r="D656" s="9" t="s">
        <v>3264</v>
      </c>
      <c r="E656" s="10" t="s">
        <v>2599</v>
      </c>
      <c r="F656" s="10" t="s">
        <v>2600</v>
      </c>
      <c r="G656" s="10" t="s">
        <v>2589</v>
      </c>
      <c r="H656" s="10" t="s">
        <v>19</v>
      </c>
      <c r="I656" s="10" t="s">
        <v>2601</v>
      </c>
      <c r="J656" s="10" t="s">
        <v>2602</v>
      </c>
      <c r="K656" s="10" t="s">
        <v>2650</v>
      </c>
      <c r="L656" s="10" t="s">
        <v>2179</v>
      </c>
      <c r="M656" s="20">
        <v>44847</v>
      </c>
      <c r="N656" s="20" t="s">
        <v>2604</v>
      </c>
      <c r="O656" s="40" t="s">
        <v>2603</v>
      </c>
      <c r="P656" s="10" t="s">
        <v>19</v>
      </c>
      <c r="Q656" s="10" t="s">
        <v>3246</v>
      </c>
      <c r="R656" s="10" t="s">
        <v>3008</v>
      </c>
      <c r="S656" s="37">
        <v>2</v>
      </c>
      <c r="T656" s="37">
        <v>2</v>
      </c>
      <c r="U656" s="37">
        <v>2</v>
      </c>
      <c r="V656" s="37">
        <v>5</v>
      </c>
      <c r="W656" s="37">
        <v>4</v>
      </c>
      <c r="X656" s="22">
        <f t="shared" si="10"/>
        <v>30</v>
      </c>
      <c r="Y656" s="35">
        <f>IF(S656="","",(X656-統計!$B$106)*10/SQRT(統計!$B$107)+50)</f>
        <v>35.555327506837166</v>
      </c>
      <c r="Z656" s="35"/>
    </row>
    <row r="657" spans="1:26" ht="12" customHeight="1" x14ac:dyDescent="0.4">
      <c r="A657" s="9" t="s">
        <v>3178</v>
      </c>
      <c r="B657" s="9" t="s">
        <v>3177</v>
      </c>
      <c r="C657" s="9" t="s">
        <v>3177</v>
      </c>
      <c r="D657" s="9" t="s">
        <v>2574</v>
      </c>
      <c r="E657" s="10" t="s">
        <v>3180</v>
      </c>
      <c r="F657" s="10" t="s">
        <v>3181</v>
      </c>
      <c r="G657" s="10" t="s">
        <v>2447</v>
      </c>
      <c r="H657" s="10" t="s">
        <v>2447</v>
      </c>
      <c r="I657" s="10" t="s">
        <v>3182</v>
      </c>
      <c r="J657" s="10" t="s">
        <v>2591</v>
      </c>
      <c r="K657" s="10" t="s">
        <v>3183</v>
      </c>
      <c r="L657" s="10" t="s">
        <v>1847</v>
      </c>
      <c r="M657" s="20">
        <v>44108</v>
      </c>
      <c r="N657" s="20" t="s">
        <v>3184</v>
      </c>
      <c r="O657" s="40" t="s">
        <v>3179</v>
      </c>
      <c r="P657" s="10" t="s">
        <v>19</v>
      </c>
      <c r="Q657" s="10" t="s">
        <v>3247</v>
      </c>
      <c r="R657" s="10" t="s">
        <v>3008</v>
      </c>
      <c r="S657" s="37">
        <v>2</v>
      </c>
      <c r="T657" s="37">
        <v>2</v>
      </c>
      <c r="U657" s="37">
        <v>2</v>
      </c>
      <c r="V657" s="37">
        <v>4</v>
      </c>
      <c r="W657" s="37">
        <v>5</v>
      </c>
      <c r="X657" s="22">
        <f t="shared" si="10"/>
        <v>30</v>
      </c>
      <c r="Y657" s="35">
        <f>IF(S657="","",(X657-統計!$B$106)*10/SQRT(統計!$B$107)+50)</f>
        <v>35.555327506837166</v>
      </c>
      <c r="Z657" s="35"/>
    </row>
    <row r="658" spans="1:26" ht="12" customHeight="1" x14ac:dyDescent="0.4">
      <c r="A658" s="9" t="s">
        <v>932</v>
      </c>
      <c r="B658" s="9" t="s">
        <v>335</v>
      </c>
      <c r="C658" s="9" t="s">
        <v>335</v>
      </c>
      <c r="D658" s="9" t="s">
        <v>2</v>
      </c>
      <c r="E658" s="10"/>
      <c r="F658" s="10"/>
      <c r="G658" s="10"/>
      <c r="H658" s="10"/>
      <c r="I658" s="10"/>
      <c r="J658" s="10"/>
      <c r="K658" s="10"/>
      <c r="L658" s="10"/>
      <c r="M658" s="20"/>
      <c r="N658" s="20"/>
      <c r="O658" s="28"/>
      <c r="P658" s="10"/>
      <c r="Q658" s="10" t="s">
        <v>3</v>
      </c>
      <c r="R658" s="10"/>
      <c r="S658" s="37">
        <v>3</v>
      </c>
      <c r="T658" s="37">
        <v>3</v>
      </c>
      <c r="U658" s="37">
        <v>3</v>
      </c>
      <c r="V658" s="37">
        <v>3</v>
      </c>
      <c r="W658" s="37">
        <v>3</v>
      </c>
      <c r="X658" s="22">
        <f t="shared" si="10"/>
        <v>30</v>
      </c>
      <c r="Y658" s="35">
        <f>IF(S658="","",(X658-統計!$B$106)*10/SQRT(統計!$B$107)+50)</f>
        <v>35.555327506837166</v>
      </c>
      <c r="Z658" s="35" t="str">
        <f>IF(X658="","",IF(((COUNTIF(視聴済作品!$X$2:$X$716,"&gt;="&amp;X658)+COUNTIF(視聴中作品!$X$29:$X$35,"&gt;="&amp;X658))/統計!$B$3)&lt;=0.05,"〇","-"))</f>
        <v>-</v>
      </c>
    </row>
    <row r="659" spans="1:26" ht="12" customHeight="1" x14ac:dyDescent="0.4">
      <c r="A659" s="9" t="s">
        <v>935</v>
      </c>
      <c r="B659" s="9" t="s">
        <v>338</v>
      </c>
      <c r="C659" s="9" t="s">
        <v>338</v>
      </c>
      <c r="D659" s="9" t="s">
        <v>2228</v>
      </c>
      <c r="E659" s="10"/>
      <c r="F659" s="10"/>
      <c r="G659" s="10"/>
      <c r="H659" s="10"/>
      <c r="I659" s="10"/>
      <c r="J659" s="10"/>
      <c r="K659" s="10"/>
      <c r="L659" s="10"/>
      <c r="M659" s="20"/>
      <c r="N659" s="20"/>
      <c r="O659" s="28"/>
      <c r="P659" s="10"/>
      <c r="Q659" s="10" t="s">
        <v>53</v>
      </c>
      <c r="R659" s="10"/>
      <c r="S659" s="37">
        <v>3</v>
      </c>
      <c r="T659" s="37">
        <v>2</v>
      </c>
      <c r="U659" s="37">
        <v>2</v>
      </c>
      <c r="V659" s="37">
        <v>4</v>
      </c>
      <c r="W659" s="37">
        <v>4</v>
      </c>
      <c r="X659" s="22">
        <f t="shared" si="10"/>
        <v>30</v>
      </c>
      <c r="Y659" s="35">
        <f>IF(S659="","",(X659-統計!$B$106)*10/SQRT(統計!$B$107)+50)</f>
        <v>35.555327506837166</v>
      </c>
      <c r="Z659" s="35" t="str">
        <f>IF(X659="","",IF(((COUNTIF(視聴済作品!$X$2:$X$716,"&gt;="&amp;X659)+COUNTIF(視聴中作品!$X$29:$X$35,"&gt;="&amp;X659))/統計!$B$3)&lt;=0.05,"〇","-"))</f>
        <v>-</v>
      </c>
    </row>
    <row r="660" spans="1:26" ht="12" customHeight="1" x14ac:dyDescent="0.4">
      <c r="A660" s="9" t="s">
        <v>946</v>
      </c>
      <c r="B660" s="9" t="s">
        <v>436</v>
      </c>
      <c r="C660" s="9" t="s">
        <v>437</v>
      </c>
      <c r="D660" s="9" t="s">
        <v>438</v>
      </c>
      <c r="E660" s="10"/>
      <c r="F660" s="10"/>
      <c r="G660" s="10"/>
      <c r="H660" s="10"/>
      <c r="I660" s="10"/>
      <c r="J660" s="10"/>
      <c r="K660" s="10"/>
      <c r="L660" s="10"/>
      <c r="M660" s="20"/>
      <c r="N660" s="20"/>
      <c r="O660" s="28"/>
      <c r="P660" s="10"/>
      <c r="Q660" s="10" t="s">
        <v>176</v>
      </c>
      <c r="R660" s="10"/>
      <c r="S660" s="37">
        <v>2</v>
      </c>
      <c r="T660" s="37">
        <v>4</v>
      </c>
      <c r="U660" s="37">
        <v>2</v>
      </c>
      <c r="V660" s="37">
        <v>3</v>
      </c>
      <c r="W660" s="37">
        <v>4</v>
      </c>
      <c r="X660" s="22">
        <f t="shared" si="10"/>
        <v>30</v>
      </c>
      <c r="Y660" s="35">
        <f>IF(S660="","",(X660-統計!$B$106)*10/SQRT(統計!$B$107)+50)</f>
        <v>35.555327506837166</v>
      </c>
      <c r="Z660" s="35" t="str">
        <f>IF(X660="","",IF(((COUNTIF(視聴済作品!$X$2:$X$716,"&gt;="&amp;X660)+COUNTIF(視聴中作品!$X$29:$X$35,"&gt;="&amp;X660))/統計!$B$3)&lt;=0.05,"〇","-"))</f>
        <v>-</v>
      </c>
    </row>
    <row r="661" spans="1:26" ht="12" customHeight="1" x14ac:dyDescent="0.4">
      <c r="A661" s="9" t="s">
        <v>968</v>
      </c>
      <c r="B661" s="9" t="s">
        <v>393</v>
      </c>
      <c r="C661" s="9" t="s">
        <v>393</v>
      </c>
      <c r="D661" s="9" t="s">
        <v>2241</v>
      </c>
      <c r="E661" s="10"/>
      <c r="F661" s="10"/>
      <c r="G661" s="10"/>
      <c r="H661" s="10"/>
      <c r="I661" s="10"/>
      <c r="J661" s="10"/>
      <c r="K661" s="10"/>
      <c r="L661" s="10"/>
      <c r="M661" s="20"/>
      <c r="N661" s="20"/>
      <c r="O661" s="28"/>
      <c r="P661" s="10"/>
      <c r="Q661" s="10" t="s">
        <v>176</v>
      </c>
      <c r="R661" s="10"/>
      <c r="S661" s="37">
        <v>2</v>
      </c>
      <c r="T661" s="37">
        <v>2</v>
      </c>
      <c r="U661" s="37">
        <v>2</v>
      </c>
      <c r="V661" s="37">
        <v>4</v>
      </c>
      <c r="W661" s="37">
        <v>5</v>
      </c>
      <c r="X661" s="22">
        <f t="shared" si="10"/>
        <v>30</v>
      </c>
      <c r="Y661" s="35">
        <f>IF(S661="","",(X661-統計!$B$106)*10/SQRT(統計!$B$107)+50)</f>
        <v>35.555327506837166</v>
      </c>
      <c r="Z661" s="35" t="str">
        <f>IF(X661="","",IF(((COUNTIF(視聴済作品!$X$2:$X$716,"&gt;="&amp;X661)+COUNTIF(視聴中作品!$X$29:$X$35,"&gt;="&amp;X661))/統計!$B$3)&lt;=0.05,"〇","-"))</f>
        <v>-</v>
      </c>
    </row>
    <row r="662" spans="1:26" ht="12" customHeight="1" x14ac:dyDescent="0.4">
      <c r="A662" s="9" t="s">
        <v>1091</v>
      </c>
      <c r="B662" s="9" t="s">
        <v>433</v>
      </c>
      <c r="C662" s="9" t="s">
        <v>433</v>
      </c>
      <c r="D662" s="9" t="s">
        <v>2249</v>
      </c>
      <c r="E662" s="10"/>
      <c r="F662" s="10"/>
      <c r="G662" s="10"/>
      <c r="H662" s="10"/>
      <c r="I662" s="10"/>
      <c r="J662" s="10"/>
      <c r="K662" s="10"/>
      <c r="L662" s="10"/>
      <c r="M662" s="20"/>
      <c r="N662" s="20"/>
      <c r="O662" s="28"/>
      <c r="P662" s="10"/>
      <c r="Q662" s="10" t="s">
        <v>189</v>
      </c>
      <c r="R662" s="10"/>
      <c r="S662" s="37">
        <v>2</v>
      </c>
      <c r="T662" s="37">
        <v>3</v>
      </c>
      <c r="U662" s="37">
        <v>2</v>
      </c>
      <c r="V662" s="37">
        <v>3</v>
      </c>
      <c r="W662" s="37">
        <v>5</v>
      </c>
      <c r="X662" s="22">
        <f t="shared" si="10"/>
        <v>30</v>
      </c>
      <c r="Y662" s="35">
        <f>IF(S662="","",(X662-統計!$B$106)*10/SQRT(統計!$B$107)+50)</f>
        <v>35.555327506837166</v>
      </c>
      <c r="Z662" s="35" t="str">
        <f>IF(X662="","",IF(((COUNTIF(視聴済作品!$X$2:$X$716,"&gt;="&amp;X662)+COUNTIF(視聴中作品!$X$29:$X$35,"&gt;="&amp;X662))/統計!$B$3)&lt;=0.05,"〇","-"))</f>
        <v>-</v>
      </c>
    </row>
    <row r="663" spans="1:26" ht="12" customHeight="1" x14ac:dyDescent="0.4">
      <c r="A663" s="9" t="s">
        <v>2701</v>
      </c>
      <c r="B663" s="9" t="s">
        <v>2700</v>
      </c>
      <c r="C663" s="9" t="s">
        <v>2700</v>
      </c>
      <c r="D663" s="9" t="s">
        <v>41</v>
      </c>
      <c r="E663" s="10" t="s">
        <v>2702</v>
      </c>
      <c r="F663" s="10" t="s">
        <v>2703</v>
      </c>
      <c r="G663" s="10" t="s">
        <v>2702</v>
      </c>
      <c r="H663" s="10" t="s">
        <v>2702</v>
      </c>
      <c r="I663" s="10" t="s">
        <v>2704</v>
      </c>
      <c r="J663" s="10" t="s">
        <v>2705</v>
      </c>
      <c r="K663" s="10" t="s">
        <v>2706</v>
      </c>
      <c r="L663" s="10" t="s">
        <v>19</v>
      </c>
      <c r="M663" s="19">
        <v>37538</v>
      </c>
      <c r="N663" s="20" t="s">
        <v>2708</v>
      </c>
      <c r="O663" s="42" t="s">
        <v>2707</v>
      </c>
      <c r="P663" s="10" t="s">
        <v>19</v>
      </c>
      <c r="Q663" s="10" t="s">
        <v>3</v>
      </c>
      <c r="R663" s="10"/>
      <c r="S663" s="37">
        <v>2</v>
      </c>
      <c r="T663" s="37">
        <v>2</v>
      </c>
      <c r="U663" s="37">
        <v>5</v>
      </c>
      <c r="V663" s="37">
        <v>3</v>
      </c>
      <c r="W663" s="37">
        <v>3</v>
      </c>
      <c r="X663" s="22">
        <f t="shared" si="10"/>
        <v>30</v>
      </c>
      <c r="Y663" s="35">
        <f>IF(S663="","",(X663-統計!$B$106)*10/SQRT(統計!$B$107)+50)</f>
        <v>35.555327506837166</v>
      </c>
      <c r="Z663" s="35" t="str">
        <f>IF(X663="","",IF(((COUNTIF(視聴済作品!$X$2:$X$716,"&gt;="&amp;X663)+COUNTIF(視聴中作品!$X$29:$X$35,"&gt;="&amp;X663))/統計!$B$3)&lt;=0.05,"〇","-"))</f>
        <v>-</v>
      </c>
    </row>
    <row r="664" spans="1:26" ht="12" customHeight="1" x14ac:dyDescent="0.4">
      <c r="A664" s="9" t="s">
        <v>1126</v>
      </c>
      <c r="B664" s="9" t="s">
        <v>531</v>
      </c>
      <c r="C664" s="9" t="s">
        <v>531</v>
      </c>
      <c r="D664" s="9" t="s">
        <v>488</v>
      </c>
      <c r="E664" s="10"/>
      <c r="F664" s="10"/>
      <c r="G664" s="10"/>
      <c r="H664" s="10"/>
      <c r="I664" s="10"/>
      <c r="J664" s="10"/>
      <c r="K664" s="10"/>
      <c r="L664" s="10"/>
      <c r="M664" s="20"/>
      <c r="N664" s="20"/>
      <c r="O664" s="28"/>
      <c r="P664" s="10"/>
      <c r="Q664" s="10" t="s">
        <v>189</v>
      </c>
      <c r="R664" s="10"/>
      <c r="S664" s="37">
        <v>2</v>
      </c>
      <c r="T664" s="37">
        <v>3</v>
      </c>
      <c r="U664" s="37">
        <v>3</v>
      </c>
      <c r="V664" s="37">
        <v>3</v>
      </c>
      <c r="W664" s="37">
        <v>4</v>
      </c>
      <c r="X664" s="22">
        <f t="shared" si="10"/>
        <v>30</v>
      </c>
      <c r="Y664" s="35">
        <f>IF(S664="","",(X664-統計!$B$106)*10/SQRT(統計!$B$107)+50)</f>
        <v>35.555327506837166</v>
      </c>
      <c r="Z664" s="35" t="str">
        <f>IF(X664="","",IF(((COUNTIF(視聴済作品!$X$2:$X$716,"&gt;="&amp;X664)+COUNTIF(視聴中作品!$X$29:$X$35,"&gt;="&amp;X664))/統計!$B$3)&lt;=0.05,"〇","-"))</f>
        <v>-</v>
      </c>
    </row>
    <row r="665" spans="1:26" ht="12" customHeight="1" x14ac:dyDescent="0.4">
      <c r="A665" s="9" t="s">
        <v>1129</v>
      </c>
      <c r="B665" s="9" t="s">
        <v>491</v>
      </c>
      <c r="C665" s="9" t="s">
        <v>2993</v>
      </c>
      <c r="D665" s="9" t="s">
        <v>88</v>
      </c>
      <c r="E665" s="10"/>
      <c r="F665" s="10"/>
      <c r="G665" s="10"/>
      <c r="H665" s="10"/>
      <c r="I665" s="10"/>
      <c r="J665" s="10"/>
      <c r="K665" s="10"/>
      <c r="L665" s="10"/>
      <c r="M665" s="20"/>
      <c r="N665" s="20"/>
      <c r="O665" s="28"/>
      <c r="P665" s="10"/>
      <c r="Q665" s="10" t="s">
        <v>3</v>
      </c>
      <c r="R665" s="10"/>
      <c r="S665" s="37">
        <v>2</v>
      </c>
      <c r="T665" s="37">
        <v>3</v>
      </c>
      <c r="U665" s="37">
        <v>2</v>
      </c>
      <c r="V665" s="37">
        <v>4</v>
      </c>
      <c r="W665" s="37">
        <v>4</v>
      </c>
      <c r="X665" s="22">
        <f t="shared" si="10"/>
        <v>30</v>
      </c>
      <c r="Y665" s="35">
        <f>IF(S665="","",(X665-統計!$B$106)*10/SQRT(統計!$B$107)+50)</f>
        <v>35.555327506837166</v>
      </c>
      <c r="Z665" s="35" t="str">
        <f>IF(X665="","",IF(((COUNTIF(視聴済作品!$X$2:$X$716,"&gt;="&amp;X665)+COUNTIF(視聴中作品!$X$29:$X$35,"&gt;="&amp;X665))/統計!$B$3)&lt;=0.05,"〇","-"))</f>
        <v>-</v>
      </c>
    </row>
    <row r="666" spans="1:26" ht="12" customHeight="1" x14ac:dyDescent="0.4">
      <c r="A666" s="9" t="s">
        <v>1134</v>
      </c>
      <c r="B666" s="9" t="s">
        <v>535</v>
      </c>
      <c r="C666" s="9" t="s">
        <v>578</v>
      </c>
      <c r="D666" s="9" t="s">
        <v>88</v>
      </c>
      <c r="E666" s="10"/>
      <c r="F666" s="10"/>
      <c r="G666" s="10"/>
      <c r="H666" s="10"/>
      <c r="I666" s="10"/>
      <c r="J666" s="10"/>
      <c r="K666" s="10"/>
      <c r="L666" s="10"/>
      <c r="M666" s="20"/>
      <c r="N666" s="20"/>
      <c r="O666" s="28"/>
      <c r="P666" s="10"/>
      <c r="Q666" s="10" t="s">
        <v>6</v>
      </c>
      <c r="R666" s="10"/>
      <c r="S666" s="37">
        <v>2</v>
      </c>
      <c r="T666" s="37">
        <v>2</v>
      </c>
      <c r="U666" s="37">
        <v>2</v>
      </c>
      <c r="V666" s="37">
        <v>5</v>
      </c>
      <c r="W666" s="37">
        <v>4</v>
      </c>
      <c r="X666" s="22">
        <f t="shared" si="10"/>
        <v>30</v>
      </c>
      <c r="Y666" s="35">
        <f>IF(S666="","",(X666-統計!$B$106)*10/SQRT(統計!$B$107)+50)</f>
        <v>35.555327506837166</v>
      </c>
      <c r="Z666" s="35" t="str">
        <f>IF(X666="","",IF(((COUNTIF(視聴済作品!$X$2:$X$716,"&gt;="&amp;X666)+COUNTIF(視聴中作品!$X$29:$X$35,"&gt;="&amp;X666))/統計!$B$3)&lt;=0.05,"〇","-"))</f>
        <v>-</v>
      </c>
    </row>
    <row r="667" spans="1:26" ht="12" customHeight="1" x14ac:dyDescent="0.4">
      <c r="A667" s="9" t="s">
        <v>1134</v>
      </c>
      <c r="B667" s="9" t="s">
        <v>535</v>
      </c>
      <c r="C667" s="9" t="s">
        <v>579</v>
      </c>
      <c r="D667" s="9" t="s">
        <v>88</v>
      </c>
      <c r="E667" s="10"/>
      <c r="F667" s="10"/>
      <c r="G667" s="10"/>
      <c r="H667" s="10"/>
      <c r="I667" s="10"/>
      <c r="J667" s="10"/>
      <c r="K667" s="10"/>
      <c r="L667" s="10"/>
      <c r="M667" s="20"/>
      <c r="N667" s="20"/>
      <c r="O667" s="28"/>
      <c r="P667" s="10"/>
      <c r="Q667" s="10" t="s">
        <v>6</v>
      </c>
      <c r="R667" s="10"/>
      <c r="S667" s="37">
        <v>2</v>
      </c>
      <c r="T667" s="37">
        <v>2</v>
      </c>
      <c r="U667" s="37">
        <v>2</v>
      </c>
      <c r="V667" s="37">
        <v>5</v>
      </c>
      <c r="W667" s="37">
        <v>4</v>
      </c>
      <c r="X667" s="22">
        <f t="shared" si="10"/>
        <v>30</v>
      </c>
      <c r="Y667" s="35">
        <f>IF(S667="","",(X667-統計!$B$106)*10/SQRT(統計!$B$107)+50)</f>
        <v>35.555327506837166</v>
      </c>
      <c r="Z667" s="35" t="str">
        <f>IF(X667="","",IF(((COUNTIF(視聴済作品!$X$2:$X$716,"&gt;="&amp;X667)+COUNTIF(視聴中作品!$X$29:$X$35,"&gt;="&amp;X667))/統計!$B$3)&lt;=0.05,"〇","-"))</f>
        <v>-</v>
      </c>
    </row>
    <row r="668" spans="1:26" ht="12" customHeight="1" x14ac:dyDescent="0.4">
      <c r="A668" s="9" t="s">
        <v>1134</v>
      </c>
      <c r="B668" s="9" t="s">
        <v>535</v>
      </c>
      <c r="C668" s="9" t="s">
        <v>582</v>
      </c>
      <c r="D668" s="9" t="s">
        <v>88</v>
      </c>
      <c r="E668" s="10"/>
      <c r="F668" s="10"/>
      <c r="G668" s="10"/>
      <c r="H668" s="10"/>
      <c r="I668" s="10"/>
      <c r="J668" s="10"/>
      <c r="K668" s="10"/>
      <c r="L668" s="10"/>
      <c r="M668" s="20"/>
      <c r="N668" s="20"/>
      <c r="O668" s="28"/>
      <c r="P668" s="10"/>
      <c r="Q668" s="10" t="s">
        <v>19</v>
      </c>
      <c r="R668" s="10"/>
      <c r="S668" s="37">
        <v>2</v>
      </c>
      <c r="T668" s="37">
        <v>2</v>
      </c>
      <c r="U668" s="37">
        <v>2</v>
      </c>
      <c r="V668" s="37">
        <v>5</v>
      </c>
      <c r="W668" s="37">
        <v>4</v>
      </c>
      <c r="X668" s="22">
        <f t="shared" si="10"/>
        <v>30</v>
      </c>
      <c r="Y668" s="35">
        <f>IF(S668="","",(X668-統計!$B$106)*10/SQRT(統計!$B$107)+50)</f>
        <v>35.555327506837166</v>
      </c>
      <c r="Z668" s="35" t="str">
        <f>IF(X668="","",IF(((COUNTIF(視聴済作品!$X$2:$X$716,"&gt;="&amp;X668)+COUNTIF(視聴中作品!$X$29:$X$35,"&gt;="&amp;X668))/統計!$B$3)&lt;=0.05,"〇","-"))</f>
        <v>-</v>
      </c>
    </row>
    <row r="669" spans="1:26" ht="12" customHeight="1" x14ac:dyDescent="0.4">
      <c r="A669" s="9" t="s">
        <v>1134</v>
      </c>
      <c r="B669" s="9" t="s">
        <v>535</v>
      </c>
      <c r="C669" s="9" t="s">
        <v>581</v>
      </c>
      <c r="D669" s="9" t="s">
        <v>565</v>
      </c>
      <c r="E669" s="10"/>
      <c r="F669" s="10"/>
      <c r="G669" s="10"/>
      <c r="H669" s="10"/>
      <c r="I669" s="10"/>
      <c r="J669" s="10"/>
      <c r="K669" s="10"/>
      <c r="L669" s="10"/>
      <c r="M669" s="20"/>
      <c r="N669" s="20"/>
      <c r="O669" s="28"/>
      <c r="P669" s="10"/>
      <c r="Q669" s="10" t="s">
        <v>295</v>
      </c>
      <c r="R669" s="10"/>
      <c r="S669" s="37">
        <v>2</v>
      </c>
      <c r="T669" s="37">
        <v>2</v>
      </c>
      <c r="U669" s="37">
        <v>2</v>
      </c>
      <c r="V669" s="37">
        <v>5</v>
      </c>
      <c r="W669" s="37">
        <v>4</v>
      </c>
      <c r="X669" s="22">
        <f t="shared" si="10"/>
        <v>30</v>
      </c>
      <c r="Y669" s="35">
        <f>IF(S669="","",(X669-統計!$B$106)*10/SQRT(統計!$B$107)+50)</f>
        <v>35.555327506837166</v>
      </c>
      <c r="Z669" s="35" t="str">
        <f>IF(X669="","",IF(((COUNTIF(視聴済作品!$X$2:$X$716,"&gt;="&amp;X669)+COUNTIF(視聴中作品!$X$29:$X$35,"&gt;="&amp;X669))/統計!$B$3)&lt;=0.05,"〇","-"))</f>
        <v>-</v>
      </c>
    </row>
    <row r="670" spans="1:26" ht="12" customHeight="1" x14ac:dyDescent="0.4">
      <c r="A670" s="9" t="s">
        <v>1134</v>
      </c>
      <c r="B670" s="9" t="s">
        <v>535</v>
      </c>
      <c r="C670" s="9" t="s">
        <v>580</v>
      </c>
      <c r="D670" s="9" t="s">
        <v>584</v>
      </c>
      <c r="E670" s="10"/>
      <c r="F670" s="10"/>
      <c r="G670" s="10"/>
      <c r="H670" s="10"/>
      <c r="I670" s="10"/>
      <c r="J670" s="10"/>
      <c r="K670" s="10"/>
      <c r="L670" s="10"/>
      <c r="M670" s="20"/>
      <c r="N670" s="20"/>
      <c r="O670" s="28"/>
      <c r="P670" s="10"/>
      <c r="Q670" s="10" t="s">
        <v>6</v>
      </c>
      <c r="R670" s="10"/>
      <c r="S670" s="37">
        <v>2</v>
      </c>
      <c r="T670" s="37">
        <v>2</v>
      </c>
      <c r="U670" s="37">
        <v>2</v>
      </c>
      <c r="V670" s="37">
        <v>5</v>
      </c>
      <c r="W670" s="37">
        <v>4</v>
      </c>
      <c r="X670" s="22">
        <f t="shared" si="10"/>
        <v>30</v>
      </c>
      <c r="Y670" s="35">
        <f>IF(S670="","",(X670-統計!$B$106)*10/SQRT(統計!$B$107)+50)</f>
        <v>35.555327506837166</v>
      </c>
      <c r="Z670" s="35" t="str">
        <f>IF(X670="","",IF(((COUNTIF(視聴済作品!$X$2:$X$716,"&gt;="&amp;X670)+COUNTIF(視聴中作品!$X$29:$X$35,"&gt;="&amp;X670))/統計!$B$3)&lt;=0.05,"〇","-"))</f>
        <v>-</v>
      </c>
    </row>
    <row r="671" spans="1:26" ht="12" customHeight="1" x14ac:dyDescent="0.4">
      <c r="A671" s="9" t="s">
        <v>1182</v>
      </c>
      <c r="B671" s="9" t="s">
        <v>653</v>
      </c>
      <c r="C671" s="9" t="s">
        <v>653</v>
      </c>
      <c r="D671" s="9" t="s">
        <v>2254</v>
      </c>
      <c r="E671" s="10"/>
      <c r="F671" s="10"/>
      <c r="G671" s="10"/>
      <c r="H671" s="10"/>
      <c r="I671" s="10"/>
      <c r="J671" s="10"/>
      <c r="K671" s="10"/>
      <c r="L671" s="10"/>
      <c r="M671" s="20"/>
      <c r="N671" s="20"/>
      <c r="O671" s="28"/>
      <c r="P671" s="10"/>
      <c r="Q671" s="10" t="s">
        <v>95</v>
      </c>
      <c r="R671" s="10"/>
      <c r="S671" s="37">
        <v>2</v>
      </c>
      <c r="T671" s="37">
        <v>3</v>
      </c>
      <c r="U671" s="37">
        <v>3</v>
      </c>
      <c r="V671" s="37">
        <v>3</v>
      </c>
      <c r="W671" s="37">
        <v>4</v>
      </c>
      <c r="X671" s="22">
        <f t="shared" si="10"/>
        <v>30</v>
      </c>
      <c r="Y671" s="35">
        <f>IF(S671="","",(X671-統計!$B$106)*10/SQRT(統計!$B$107)+50)</f>
        <v>35.555327506837166</v>
      </c>
      <c r="Z671" s="35" t="str">
        <f>IF(X671="","",IF(((COUNTIF(視聴済作品!$X$2:$X$716,"&gt;="&amp;X671)+COUNTIF(視聴中作品!$X$29:$X$35,"&gt;="&amp;X671))/統計!$B$3)&lt;=0.05,"〇","-"))</f>
        <v>-</v>
      </c>
    </row>
    <row r="672" spans="1:26" ht="12" customHeight="1" x14ac:dyDescent="0.4">
      <c r="A672" s="9" t="s">
        <v>2304</v>
      </c>
      <c r="B672" s="9" t="s">
        <v>2305</v>
      </c>
      <c r="C672" s="9" t="s">
        <v>2313</v>
      </c>
      <c r="D672" s="9" t="s">
        <v>1</v>
      </c>
      <c r="E672" s="10" t="s">
        <v>2306</v>
      </c>
      <c r="F672" s="10" t="s">
        <v>2307</v>
      </c>
      <c r="G672" s="10" t="s">
        <v>1815</v>
      </c>
      <c r="H672" s="10" t="s">
        <v>1815</v>
      </c>
      <c r="I672" s="10" t="s">
        <v>2308</v>
      </c>
      <c r="J672" s="10" t="s">
        <v>2309</v>
      </c>
      <c r="K672" s="10" t="s">
        <v>2310</v>
      </c>
      <c r="L672" s="10" t="s">
        <v>1858</v>
      </c>
      <c r="M672" s="20">
        <v>44745</v>
      </c>
      <c r="N672" s="20" t="s">
        <v>2311</v>
      </c>
      <c r="O672" s="28" t="s">
        <v>2312</v>
      </c>
      <c r="P672" s="10" t="s">
        <v>2098</v>
      </c>
      <c r="Q672" s="10" t="s">
        <v>2483</v>
      </c>
      <c r="R672" s="10"/>
      <c r="S672" s="37">
        <v>1</v>
      </c>
      <c r="T672" s="37">
        <v>2</v>
      </c>
      <c r="U672" s="37">
        <v>1</v>
      </c>
      <c r="V672" s="37">
        <v>6</v>
      </c>
      <c r="W672" s="37">
        <v>5</v>
      </c>
      <c r="X672" s="22">
        <f t="shared" si="10"/>
        <v>30</v>
      </c>
      <c r="Y672" s="35">
        <f>IF(S672="","",(X672-統計!$B$106)*10/SQRT(統計!$B$107)+50)</f>
        <v>35.555327506837166</v>
      </c>
      <c r="Z672" s="35" t="str">
        <f>IF(X672="","",IF(((COUNTIF(視聴済作品!$X$2:$X$716,"&gt;="&amp;X672)+COUNTIF(視聴中作品!$X$29:$X$35,"&gt;="&amp;X672))/統計!$B$3)&lt;=0.05,"〇","-"))</f>
        <v>-</v>
      </c>
    </row>
    <row r="673" spans="1:26" ht="12" customHeight="1" x14ac:dyDescent="0.4">
      <c r="A673" s="9" t="s">
        <v>1392</v>
      </c>
      <c r="B673" s="9" t="s">
        <v>1393</v>
      </c>
      <c r="C673" s="15" t="s">
        <v>1716</v>
      </c>
      <c r="D673" s="9" t="s">
        <v>2239</v>
      </c>
      <c r="E673" s="10" t="s">
        <v>1394</v>
      </c>
      <c r="F673" s="10" t="s">
        <v>1405</v>
      </c>
      <c r="G673" s="10" t="s">
        <v>1402</v>
      </c>
      <c r="H673" s="10" t="s">
        <v>1850</v>
      </c>
      <c r="I673" s="10" t="s">
        <v>1406</v>
      </c>
      <c r="J673" s="10" t="s">
        <v>1407</v>
      </c>
      <c r="K673" s="10" t="s">
        <v>1237</v>
      </c>
      <c r="L673" s="10" t="s">
        <v>1850</v>
      </c>
      <c r="M673" s="20">
        <v>42644</v>
      </c>
      <c r="N673" s="20" t="s">
        <v>1408</v>
      </c>
      <c r="O673" s="28" t="s">
        <v>1409</v>
      </c>
      <c r="P673" s="10" t="s">
        <v>1850</v>
      </c>
      <c r="Q673" s="10" t="s">
        <v>1790</v>
      </c>
      <c r="R673" s="10"/>
      <c r="S673" s="37">
        <v>1</v>
      </c>
      <c r="T673" s="37">
        <v>2</v>
      </c>
      <c r="U673" s="37">
        <v>2</v>
      </c>
      <c r="V673" s="37">
        <v>5</v>
      </c>
      <c r="W673" s="37">
        <v>5</v>
      </c>
      <c r="X673" s="22">
        <f t="shared" si="10"/>
        <v>30</v>
      </c>
      <c r="Y673" s="35">
        <f>IF(S673="","",(X673-統計!$B$106)*10/SQRT(統計!$B$107)+50)</f>
        <v>35.555327506837166</v>
      </c>
      <c r="Z673" s="35" t="str">
        <f>IF(X673="","",IF(((COUNTIF(視聴済作品!$X$2:$X$716,"&gt;="&amp;X673)+COUNTIF(視聴中作品!$X$29:$X$35,"&gt;="&amp;X673))/統計!$B$3)&lt;=0.05,"〇","-"))</f>
        <v>-</v>
      </c>
    </row>
    <row r="674" spans="1:26" ht="12" customHeight="1" x14ac:dyDescent="0.4">
      <c r="A674" s="9" t="s">
        <v>757</v>
      </c>
      <c r="B674" s="9" t="s">
        <v>20</v>
      </c>
      <c r="C674" s="9" t="s">
        <v>20</v>
      </c>
      <c r="D674" s="9" t="s">
        <v>2231</v>
      </c>
      <c r="E674" s="10"/>
      <c r="F674" s="10"/>
      <c r="G674" s="10"/>
      <c r="H674" s="10"/>
      <c r="I674" s="10"/>
      <c r="J674" s="10"/>
      <c r="K674" s="10"/>
      <c r="L674" s="10"/>
      <c r="M674" s="20"/>
      <c r="N674" s="20"/>
      <c r="O674" s="28"/>
      <c r="P674" s="10"/>
      <c r="Q674" s="10" t="s">
        <v>8</v>
      </c>
      <c r="R674" s="10"/>
      <c r="S674" s="37">
        <v>2</v>
      </c>
      <c r="T674" s="37">
        <v>3</v>
      </c>
      <c r="U674" s="37">
        <v>2</v>
      </c>
      <c r="V674" s="37">
        <v>3</v>
      </c>
      <c r="W674" s="37">
        <v>4</v>
      </c>
      <c r="X674" s="22">
        <f t="shared" si="10"/>
        <v>28</v>
      </c>
      <c r="Y674" s="35">
        <f>IF(S674="","",(X674-統計!$B$106)*10/SQRT(統計!$B$107)+50)</f>
        <v>34.332354294810209</v>
      </c>
      <c r="Z674" s="35" t="str">
        <f>IF(X674="","",IF(((COUNTIF(視聴済作品!$X$2:$X$716,"&gt;="&amp;X674)+COUNTIF(視聴中作品!$X$29:$X$35,"&gt;="&amp;X674))/統計!$B$3)&lt;=0.05,"〇","-"))</f>
        <v>-</v>
      </c>
    </row>
    <row r="675" spans="1:26" ht="12" customHeight="1" x14ac:dyDescent="0.4">
      <c r="A675" s="9" t="s">
        <v>777</v>
      </c>
      <c r="B675" s="9" t="s">
        <v>43</v>
      </c>
      <c r="C675" s="9" t="s">
        <v>43</v>
      </c>
      <c r="D675" s="9" t="s">
        <v>2231</v>
      </c>
      <c r="E675" s="10"/>
      <c r="F675" s="10"/>
      <c r="G675" s="10"/>
      <c r="H675" s="10"/>
      <c r="I675" s="10"/>
      <c r="J675" s="10"/>
      <c r="K675" s="10"/>
      <c r="L675" s="10"/>
      <c r="M675" s="20"/>
      <c r="N675" s="20"/>
      <c r="O675" s="47"/>
      <c r="P675" s="10"/>
      <c r="Q675" s="10" t="s">
        <v>8</v>
      </c>
      <c r="R675" s="10"/>
      <c r="S675" s="37">
        <v>2</v>
      </c>
      <c r="T675" s="37">
        <v>2</v>
      </c>
      <c r="U675" s="37">
        <v>2</v>
      </c>
      <c r="V675" s="37">
        <v>5</v>
      </c>
      <c r="W675" s="37">
        <v>3</v>
      </c>
      <c r="X675" s="22">
        <f t="shared" si="10"/>
        <v>28</v>
      </c>
      <c r="Y675" s="35">
        <f>IF(S675="","",(X675-統計!$B$106)*10/SQRT(統計!$B$107)+50)</f>
        <v>34.332354294810209</v>
      </c>
      <c r="Z675" s="35" t="str">
        <f>IF(X675="","",IF(((COUNTIF(視聴済作品!$X$2:$X$716,"&gt;="&amp;X675)+COUNTIF(視聴中作品!$X$29:$X$35,"&gt;="&amp;X675))/統計!$B$3)&lt;=0.05,"〇","-"))</f>
        <v>-</v>
      </c>
    </row>
    <row r="676" spans="1:26" ht="12" customHeight="1" x14ac:dyDescent="0.4">
      <c r="A676" s="9" t="s">
        <v>2510</v>
      </c>
      <c r="B676" s="9" t="s">
        <v>2511</v>
      </c>
      <c r="C676" s="9" t="s">
        <v>2511</v>
      </c>
      <c r="D676" s="9" t="s">
        <v>88</v>
      </c>
      <c r="E676" s="10" t="s">
        <v>2514</v>
      </c>
      <c r="F676" s="10" t="s">
        <v>2513</v>
      </c>
      <c r="G676" s="10" t="s">
        <v>19</v>
      </c>
      <c r="H676" s="10" t="s">
        <v>2514</v>
      </c>
      <c r="I676" s="10" t="s">
        <v>2515</v>
      </c>
      <c r="J676" s="10" t="s">
        <v>2516</v>
      </c>
      <c r="K676" s="10" t="s">
        <v>2517</v>
      </c>
      <c r="L676" s="10" t="s">
        <v>19</v>
      </c>
      <c r="M676" s="20">
        <v>44162</v>
      </c>
      <c r="N676" s="20" t="s">
        <v>2518</v>
      </c>
      <c r="O676" s="42" t="s">
        <v>2512</v>
      </c>
      <c r="P676" s="10" t="s">
        <v>19</v>
      </c>
      <c r="Q676" s="10" t="s">
        <v>3</v>
      </c>
      <c r="R676" s="10"/>
      <c r="S676" s="37">
        <v>2</v>
      </c>
      <c r="T676" s="37">
        <v>2</v>
      </c>
      <c r="U676" s="37">
        <v>2</v>
      </c>
      <c r="V676" s="37">
        <v>4</v>
      </c>
      <c r="W676" s="37">
        <v>4</v>
      </c>
      <c r="X676" s="22">
        <f t="shared" si="10"/>
        <v>28</v>
      </c>
      <c r="Y676" s="35">
        <f>IF(S676="","",(X676-統計!$B$106)*10/SQRT(統計!$B$107)+50)</f>
        <v>34.332354294810209</v>
      </c>
      <c r="Z676" s="35" t="str">
        <f>IF(X676="","",IF(((COUNTIF(視聴済作品!$X$2:$X$716,"&gt;="&amp;X676)+COUNTIF(視聴中作品!$X$29:$X$35,"&gt;="&amp;X676))/統計!$B$3)&lt;=0.05,"〇","-"))</f>
        <v>-</v>
      </c>
    </row>
    <row r="677" spans="1:26" ht="12" customHeight="1" x14ac:dyDescent="0.4">
      <c r="A677" s="9" t="s">
        <v>831</v>
      </c>
      <c r="B677" s="9" t="s">
        <v>182</v>
      </c>
      <c r="C677" s="9" t="s">
        <v>182</v>
      </c>
      <c r="D677" s="9" t="s">
        <v>2232</v>
      </c>
      <c r="E677" s="10"/>
      <c r="F677" s="10"/>
      <c r="G677" s="10"/>
      <c r="H677" s="10"/>
      <c r="I677" s="10"/>
      <c r="J677" s="10"/>
      <c r="K677" s="10"/>
      <c r="L677" s="10"/>
      <c r="M677" s="20"/>
      <c r="N677" s="20"/>
      <c r="O677" s="28"/>
      <c r="P677" s="10"/>
      <c r="Q677" s="10" t="s">
        <v>95</v>
      </c>
      <c r="R677" s="10"/>
      <c r="S677" s="37">
        <v>2</v>
      </c>
      <c r="T677" s="37">
        <v>2</v>
      </c>
      <c r="U677" s="37">
        <v>2</v>
      </c>
      <c r="V677" s="37">
        <v>3</v>
      </c>
      <c r="W677" s="37">
        <v>5</v>
      </c>
      <c r="X677" s="22">
        <f t="shared" si="10"/>
        <v>28</v>
      </c>
      <c r="Y677" s="35">
        <f>IF(S677="","",(X677-統計!$B$106)*10/SQRT(統計!$B$107)+50)</f>
        <v>34.332354294810209</v>
      </c>
      <c r="Z677" s="35" t="str">
        <f>IF(X677="","",IF(((COUNTIF(視聴済作品!$X$2:$X$716,"&gt;="&amp;X677)+COUNTIF(視聴中作品!$X$29:$X$35,"&gt;="&amp;X677))/統計!$B$3)&lt;=0.05,"〇","-"))</f>
        <v>-</v>
      </c>
    </row>
    <row r="678" spans="1:26" ht="12" customHeight="1" x14ac:dyDescent="0.4">
      <c r="A678" s="9" t="s">
        <v>2557</v>
      </c>
      <c r="B678" s="9" t="s">
        <v>2556</v>
      </c>
      <c r="C678" s="9" t="s">
        <v>2556</v>
      </c>
      <c r="D678" s="9" t="s">
        <v>2</v>
      </c>
      <c r="E678" s="10" t="s">
        <v>2553</v>
      </c>
      <c r="F678" s="10" t="s">
        <v>2555</v>
      </c>
      <c r="G678" s="10" t="s">
        <v>2554</v>
      </c>
      <c r="H678" s="10" t="s">
        <v>19</v>
      </c>
      <c r="I678" s="10" t="s">
        <v>2553</v>
      </c>
      <c r="J678" s="10" t="s">
        <v>2552</v>
      </c>
      <c r="K678" s="10" t="s">
        <v>2551</v>
      </c>
      <c r="L678" s="10" t="s">
        <v>1846</v>
      </c>
      <c r="M678" s="19">
        <v>42928</v>
      </c>
      <c r="N678" s="20" t="s">
        <v>2558</v>
      </c>
      <c r="O678" s="42" t="s">
        <v>2550</v>
      </c>
      <c r="P678" s="10" t="s">
        <v>19</v>
      </c>
      <c r="Q678" s="10" t="s">
        <v>3</v>
      </c>
      <c r="R678" s="10"/>
      <c r="S678" s="37">
        <v>3</v>
      </c>
      <c r="T678" s="37">
        <v>2</v>
      </c>
      <c r="U678" s="37">
        <v>3</v>
      </c>
      <c r="V678" s="37">
        <v>2</v>
      </c>
      <c r="W678" s="37">
        <v>4</v>
      </c>
      <c r="X678" s="22">
        <f t="shared" si="10"/>
        <v>28</v>
      </c>
      <c r="Y678" s="35">
        <f>IF(S678="","",(X678-統計!$B$106)*10/SQRT(統計!$B$107)+50)</f>
        <v>34.332354294810209</v>
      </c>
      <c r="Z678" s="35" t="str">
        <f>IF(X678="","",IF(((COUNTIF(視聴済作品!$X$2:$X$716,"&gt;="&amp;X678)+COUNTIF(視聴中作品!$X$29:$X$35,"&gt;="&amp;X678))/統計!$B$3)&lt;=0.05,"〇","-"))</f>
        <v>-</v>
      </c>
    </row>
    <row r="679" spans="1:26" ht="12" customHeight="1" x14ac:dyDescent="0.4">
      <c r="A679" s="9" t="s">
        <v>2397</v>
      </c>
      <c r="B679" s="9" t="s">
        <v>2396</v>
      </c>
      <c r="C679" s="9" t="s">
        <v>2396</v>
      </c>
      <c r="D679" s="9" t="s">
        <v>2629</v>
      </c>
      <c r="E679" s="10" t="s">
        <v>2451</v>
      </c>
      <c r="F679" s="10" t="s">
        <v>2452</v>
      </c>
      <c r="G679" s="10" t="s">
        <v>2453</v>
      </c>
      <c r="H679" s="10" t="s">
        <v>19</v>
      </c>
      <c r="I679" s="10" t="s">
        <v>2454</v>
      </c>
      <c r="J679" s="10" t="s">
        <v>2455</v>
      </c>
      <c r="K679" s="10" t="s">
        <v>2456</v>
      </c>
      <c r="L679" s="10" t="s">
        <v>1846</v>
      </c>
      <c r="M679" s="20">
        <v>44835</v>
      </c>
      <c r="N679" s="20" t="s">
        <v>2457</v>
      </c>
      <c r="O679" s="42" t="s">
        <v>2395</v>
      </c>
      <c r="P679" s="10" t="s">
        <v>19</v>
      </c>
      <c r="Q679" s="10" t="s">
        <v>3</v>
      </c>
      <c r="R679" s="10"/>
      <c r="S679" s="37">
        <v>2</v>
      </c>
      <c r="T679" s="37">
        <v>2</v>
      </c>
      <c r="U679" s="37">
        <v>2</v>
      </c>
      <c r="V679" s="37">
        <v>4</v>
      </c>
      <c r="W679" s="37">
        <v>4</v>
      </c>
      <c r="X679" s="22">
        <f t="shared" si="10"/>
        <v>28</v>
      </c>
      <c r="Y679" s="35">
        <f>IF(S679="","",(X679-統計!$B$106)*10/SQRT(統計!$B$107)+50)</f>
        <v>34.332354294810209</v>
      </c>
      <c r="Z679" s="35" t="str">
        <f>IF(X679="","",IF(((COUNTIF(視聴済作品!$X$2:$X$716,"&gt;="&amp;X679)+COUNTIF(視聴中作品!$X$29:$X$35,"&gt;="&amp;X679))/統計!$B$3)&lt;=0.05,"〇","-"))</f>
        <v>-</v>
      </c>
    </row>
    <row r="680" spans="1:26" ht="12" customHeight="1" x14ac:dyDescent="0.4">
      <c r="A680" s="9" t="s">
        <v>1823</v>
      </c>
      <c r="B680" s="9" t="s">
        <v>1831</v>
      </c>
      <c r="C680" s="9" t="s">
        <v>1824</v>
      </c>
      <c r="D680" s="9" t="s">
        <v>2241</v>
      </c>
      <c r="E680" s="10" t="s">
        <v>1825</v>
      </c>
      <c r="F680" s="10" t="s">
        <v>1826</v>
      </c>
      <c r="G680" s="10" t="s">
        <v>1827</v>
      </c>
      <c r="H680" s="10" t="s">
        <v>1827</v>
      </c>
      <c r="I680" s="10" t="s">
        <v>1828</v>
      </c>
      <c r="J680" s="10" t="s">
        <v>19</v>
      </c>
      <c r="K680" s="10" t="s">
        <v>1829</v>
      </c>
      <c r="L680" s="10" t="s">
        <v>19</v>
      </c>
      <c r="M680" s="20">
        <v>44751</v>
      </c>
      <c r="N680" s="20" t="s">
        <v>1830</v>
      </c>
      <c r="O680" s="42" t="s">
        <v>1832</v>
      </c>
      <c r="P680" s="10" t="s">
        <v>19</v>
      </c>
      <c r="Q680" s="10" t="s">
        <v>3</v>
      </c>
      <c r="R680" s="10"/>
      <c r="S680" s="37">
        <v>1</v>
      </c>
      <c r="T680" s="37">
        <v>2</v>
      </c>
      <c r="U680" s="37">
        <v>1</v>
      </c>
      <c r="V680" s="37">
        <v>5</v>
      </c>
      <c r="W680" s="37">
        <v>5</v>
      </c>
      <c r="X680" s="22">
        <f t="shared" si="10"/>
        <v>28</v>
      </c>
      <c r="Y680" s="35">
        <f>IF(S680="","",(X680-統計!$B$106)*10/SQRT(統計!$B$107)+50)</f>
        <v>34.332354294810209</v>
      </c>
      <c r="Z680" s="35" t="str">
        <f>IF(X680="","",IF(((COUNTIF(視聴済作品!$X$2:$X$716,"&gt;="&amp;X680)+COUNTIF(視聴中作品!$X$29:$X$35,"&gt;="&amp;X680))/統計!$B$3)&lt;=0.05,"〇","-"))</f>
        <v>-</v>
      </c>
    </row>
    <row r="681" spans="1:26" ht="12" customHeight="1" x14ac:dyDescent="0.4">
      <c r="A681" s="9" t="s">
        <v>1203</v>
      </c>
      <c r="B681" s="9" t="s">
        <v>633</v>
      </c>
      <c r="C681" s="9" t="s">
        <v>1876</v>
      </c>
      <c r="D681" s="9" t="s">
        <v>88</v>
      </c>
      <c r="E681" s="10"/>
      <c r="F681" s="10"/>
      <c r="G681" s="10"/>
      <c r="H681" s="10"/>
      <c r="I681" s="10"/>
      <c r="J681" s="10"/>
      <c r="K681" s="10"/>
      <c r="L681" s="10"/>
      <c r="M681" s="20"/>
      <c r="N681" s="20"/>
      <c r="O681" s="28"/>
      <c r="P681" s="10"/>
      <c r="Q681" s="10" t="s">
        <v>1929</v>
      </c>
      <c r="R681" s="10"/>
      <c r="S681" s="37">
        <v>3</v>
      </c>
      <c r="T681" s="37">
        <v>2</v>
      </c>
      <c r="U681" s="37">
        <v>2</v>
      </c>
      <c r="V681" s="37">
        <v>4</v>
      </c>
      <c r="W681" s="37">
        <v>3</v>
      </c>
      <c r="X681" s="22">
        <f t="shared" si="10"/>
        <v>28</v>
      </c>
      <c r="Y681" s="35">
        <f>IF(S681="","",(X681-統計!$B$106)*10/SQRT(統計!$B$107)+50)</f>
        <v>34.332354294810209</v>
      </c>
      <c r="Z681" s="35" t="str">
        <f>IF(X681="","",IF(((COUNTIF(視聴済作品!$X$2:$X$716,"&gt;="&amp;X681)+COUNTIF(視聴中作品!$X$29:$X$35,"&gt;="&amp;X681))/統計!$B$3)&lt;=0.05,"〇","-"))</f>
        <v>-</v>
      </c>
    </row>
    <row r="682" spans="1:26" ht="12" customHeight="1" x14ac:dyDescent="0.4">
      <c r="A682" s="9" t="s">
        <v>763</v>
      </c>
      <c r="B682" s="9" t="s">
        <v>28</v>
      </c>
      <c r="C682" s="9" t="s">
        <v>28</v>
      </c>
      <c r="D682" s="9" t="s">
        <v>2</v>
      </c>
      <c r="E682" s="10"/>
      <c r="F682" s="10"/>
      <c r="G682" s="10"/>
      <c r="H682" s="10"/>
      <c r="I682" s="10"/>
      <c r="J682" s="10"/>
      <c r="K682" s="10"/>
      <c r="L682" s="10"/>
      <c r="M682" s="20"/>
      <c r="N682" s="20"/>
      <c r="O682" s="28"/>
      <c r="P682" s="10"/>
      <c r="Q682" s="10" t="s">
        <v>6</v>
      </c>
      <c r="R682" s="10"/>
      <c r="S682" s="37">
        <v>2</v>
      </c>
      <c r="T682" s="37">
        <v>2</v>
      </c>
      <c r="U682" s="37">
        <v>3</v>
      </c>
      <c r="V682" s="37">
        <v>3</v>
      </c>
      <c r="W682" s="37">
        <v>3</v>
      </c>
      <c r="X682" s="22">
        <f t="shared" si="10"/>
        <v>26</v>
      </c>
      <c r="Y682" s="35">
        <f>IF(S682="","",(X682-統計!$B$106)*10/SQRT(統計!$B$107)+50)</f>
        <v>33.109381082783258</v>
      </c>
      <c r="Z682" s="35" t="str">
        <f>IF(X682="","",IF(((COUNTIF(視聴済作品!$X$2:$X$716,"&gt;="&amp;X682)+COUNTIF(視聴中作品!$X$29:$X$35,"&gt;="&amp;X682))/統計!$B$3)&lt;=0.05,"〇","-"))</f>
        <v>-</v>
      </c>
    </row>
    <row r="683" spans="1:26" ht="12" customHeight="1" x14ac:dyDescent="0.4">
      <c r="A683" s="9" t="s">
        <v>1932</v>
      </c>
      <c r="B683" s="9" t="s">
        <v>1933</v>
      </c>
      <c r="C683" s="9" t="s">
        <v>1988</v>
      </c>
      <c r="D683" s="9" t="s">
        <v>2231</v>
      </c>
      <c r="E683" s="10" t="s">
        <v>1934</v>
      </c>
      <c r="F683" s="10" t="s">
        <v>1935</v>
      </c>
      <c r="G683" s="10" t="s">
        <v>1780</v>
      </c>
      <c r="H683" s="10" t="s">
        <v>184</v>
      </c>
      <c r="I683" s="10" t="s">
        <v>1936</v>
      </c>
      <c r="J683" s="10" t="s">
        <v>1937</v>
      </c>
      <c r="K683" s="10" t="s">
        <v>1938</v>
      </c>
      <c r="L683" s="10" t="s">
        <v>1939</v>
      </c>
      <c r="M683" s="20">
        <v>43193</v>
      </c>
      <c r="N683" s="20" t="s">
        <v>1940</v>
      </c>
      <c r="O683" s="28" t="s">
        <v>1928</v>
      </c>
      <c r="P683" s="10" t="s">
        <v>184</v>
      </c>
      <c r="Q683" s="10" t="s">
        <v>189</v>
      </c>
      <c r="R683" s="10"/>
      <c r="S683" s="37">
        <v>2</v>
      </c>
      <c r="T683" s="37">
        <v>2</v>
      </c>
      <c r="U683" s="37">
        <v>2</v>
      </c>
      <c r="V683" s="37">
        <v>4</v>
      </c>
      <c r="W683" s="37">
        <v>3</v>
      </c>
      <c r="X683" s="22">
        <f t="shared" si="10"/>
        <v>26</v>
      </c>
      <c r="Y683" s="35">
        <f>IF(S683="","",(X683-統計!$B$106)*10/SQRT(統計!$B$107)+50)</f>
        <v>33.109381082783258</v>
      </c>
      <c r="Z683" s="35" t="str">
        <f>IF(X683="","",IF(((COUNTIF(視聴済作品!$X$2:$X$716,"&gt;="&amp;X683)+COUNTIF(視聴中作品!$X$29:$X$35,"&gt;="&amp;X683))/統計!$B$3)&lt;=0.05,"〇","-"))</f>
        <v>-</v>
      </c>
    </row>
    <row r="684" spans="1:26" ht="12" customHeight="1" x14ac:dyDescent="0.4">
      <c r="A684" s="9" t="s">
        <v>879</v>
      </c>
      <c r="B684" s="9" t="s">
        <v>272</v>
      </c>
      <c r="C684" s="9" t="s">
        <v>272</v>
      </c>
      <c r="D684" s="9" t="s">
        <v>2</v>
      </c>
      <c r="E684" s="10"/>
      <c r="F684" s="10"/>
      <c r="G684" s="10"/>
      <c r="H684" s="10"/>
      <c r="I684" s="10"/>
      <c r="J684" s="10"/>
      <c r="K684" s="10"/>
      <c r="L684" s="10"/>
      <c r="M684" s="20"/>
      <c r="N684" s="20"/>
      <c r="O684" s="28"/>
      <c r="P684" s="10"/>
      <c r="Q684" s="10" t="s">
        <v>6</v>
      </c>
      <c r="R684" s="10"/>
      <c r="S684" s="37">
        <v>2</v>
      </c>
      <c r="T684" s="37">
        <v>2</v>
      </c>
      <c r="U684" s="37">
        <v>2</v>
      </c>
      <c r="V684" s="37">
        <v>4</v>
      </c>
      <c r="W684" s="37">
        <v>3</v>
      </c>
      <c r="X684" s="22">
        <f t="shared" si="10"/>
        <v>26</v>
      </c>
      <c r="Y684" s="35">
        <f>IF(S684="","",(X684-統計!$B$106)*10/SQRT(統計!$B$107)+50)</f>
        <v>33.109381082783258</v>
      </c>
      <c r="Z684" s="35" t="str">
        <f>IF(X684="","",IF(((COUNTIF(視聴済作品!$X$2:$X$716,"&gt;="&amp;X684)+COUNTIF(視聴中作品!$X$29:$X$35,"&gt;="&amp;X684))/統計!$B$3)&lt;=0.05,"〇","-"))</f>
        <v>-</v>
      </c>
    </row>
    <row r="685" spans="1:26" ht="12" customHeight="1" x14ac:dyDescent="0.4">
      <c r="A685" s="9" t="s">
        <v>958</v>
      </c>
      <c r="B685" s="9" t="s">
        <v>414</v>
      </c>
      <c r="C685" s="9" t="s">
        <v>2991</v>
      </c>
      <c r="D685" s="9" t="s">
        <v>2229</v>
      </c>
      <c r="E685" s="10"/>
      <c r="F685" s="10"/>
      <c r="G685" s="10"/>
      <c r="H685" s="10"/>
      <c r="I685" s="10"/>
      <c r="J685" s="10"/>
      <c r="K685" s="10"/>
      <c r="L685" s="10"/>
      <c r="M685" s="20"/>
      <c r="N685" s="20"/>
      <c r="O685" s="28"/>
      <c r="P685" s="10"/>
      <c r="Q685" s="10" t="s">
        <v>53</v>
      </c>
      <c r="R685" s="10"/>
      <c r="S685" s="37">
        <v>2</v>
      </c>
      <c r="T685" s="37">
        <v>2</v>
      </c>
      <c r="U685" s="37">
        <v>1</v>
      </c>
      <c r="V685" s="37">
        <v>4</v>
      </c>
      <c r="W685" s="37">
        <v>4</v>
      </c>
      <c r="X685" s="22">
        <f t="shared" si="10"/>
        <v>26</v>
      </c>
      <c r="Y685" s="35">
        <f>IF(S685="","",(X685-統計!$B$106)*10/SQRT(統計!$B$107)+50)</f>
        <v>33.109381082783258</v>
      </c>
      <c r="Z685" s="35" t="str">
        <f>IF(X685="","",IF(((COUNTIF(視聴済作品!$X$2:$X$716,"&gt;="&amp;X685)+COUNTIF(視聴中作品!$X$29:$X$35,"&gt;="&amp;X685))/統計!$B$3)&lt;=0.05,"〇","-"))</f>
        <v>-</v>
      </c>
    </row>
    <row r="686" spans="1:26" ht="12" customHeight="1" x14ac:dyDescent="0.4">
      <c r="A686" s="9" t="s">
        <v>1079</v>
      </c>
      <c r="B686" s="9" t="s">
        <v>427</v>
      </c>
      <c r="C686" s="9" t="s">
        <v>395</v>
      </c>
      <c r="D686" s="9" t="s">
        <v>2237</v>
      </c>
      <c r="E686" s="10"/>
      <c r="F686" s="10"/>
      <c r="G686" s="10"/>
      <c r="H686" s="10"/>
      <c r="I686" s="10"/>
      <c r="J686" s="10"/>
      <c r="K686" s="10"/>
      <c r="L686" s="10"/>
      <c r="M686" s="20"/>
      <c r="N686" s="20"/>
      <c r="O686" s="28"/>
      <c r="P686" s="10"/>
      <c r="Q686" s="10" t="s">
        <v>94</v>
      </c>
      <c r="R686" s="10"/>
      <c r="S686" s="37">
        <v>2</v>
      </c>
      <c r="T686" s="37">
        <v>2</v>
      </c>
      <c r="U686" s="37">
        <v>1</v>
      </c>
      <c r="V686" s="37">
        <v>3</v>
      </c>
      <c r="W686" s="37">
        <v>5</v>
      </c>
      <c r="X686" s="22">
        <f t="shared" si="10"/>
        <v>26</v>
      </c>
      <c r="Y686" s="35">
        <f>IF(S686="","",(X686-統計!$B$106)*10/SQRT(統計!$B$107)+50)</f>
        <v>33.109381082783258</v>
      </c>
      <c r="Z686" s="35" t="str">
        <f>IF(X686="","",IF(((COUNTIF(視聴済作品!$X$2:$X$716,"&gt;="&amp;X686)+COUNTIF(視聴中作品!$X$29:$X$35,"&gt;="&amp;X686))/統計!$B$3)&lt;=0.05,"〇","-"))</f>
        <v>-</v>
      </c>
    </row>
    <row r="687" spans="1:26" ht="12" customHeight="1" x14ac:dyDescent="0.4">
      <c r="A687" s="9" t="s">
        <v>1117</v>
      </c>
      <c r="B687" s="9" t="s">
        <v>481</v>
      </c>
      <c r="C687" s="9" t="s">
        <v>481</v>
      </c>
      <c r="D687" s="9" t="s">
        <v>2223</v>
      </c>
      <c r="E687" s="10"/>
      <c r="F687" s="10"/>
      <c r="G687" s="10"/>
      <c r="H687" s="10"/>
      <c r="I687" s="10"/>
      <c r="J687" s="10"/>
      <c r="K687" s="10"/>
      <c r="L687" s="10"/>
      <c r="M687" s="20"/>
      <c r="N687" s="20"/>
      <c r="O687" s="28"/>
      <c r="P687" s="10"/>
      <c r="Q687" s="10" t="s">
        <v>2933</v>
      </c>
      <c r="R687" s="10"/>
      <c r="S687" s="37">
        <v>2</v>
      </c>
      <c r="T687" s="37">
        <v>2</v>
      </c>
      <c r="U687" s="37">
        <v>2</v>
      </c>
      <c r="V687" s="37">
        <v>4</v>
      </c>
      <c r="W687" s="37">
        <v>3</v>
      </c>
      <c r="X687" s="22">
        <f t="shared" si="10"/>
        <v>26</v>
      </c>
      <c r="Y687" s="35">
        <f>IF(S687="","",(X687-統計!$B$106)*10/SQRT(統計!$B$107)+50)</f>
        <v>33.109381082783258</v>
      </c>
      <c r="Z687" s="35" t="str">
        <f>IF(X687="","",IF(((COUNTIF(視聴済作品!$X$2:$X$716,"&gt;="&amp;X687)+COUNTIF(視聴中作品!$X$29:$X$35,"&gt;="&amp;X687))/統計!$B$3)&lt;=0.05,"〇","-"))</f>
        <v>-</v>
      </c>
    </row>
    <row r="688" spans="1:26" ht="12" customHeight="1" x14ac:dyDescent="0.4">
      <c r="A688" s="9" t="s">
        <v>3115</v>
      </c>
      <c r="B688" s="9" t="s">
        <v>3114</v>
      </c>
      <c r="C688" s="9" t="s">
        <v>3114</v>
      </c>
      <c r="D688" s="9" t="s">
        <v>3383</v>
      </c>
      <c r="E688" s="10" t="s">
        <v>3116</v>
      </c>
      <c r="F688" s="10" t="s">
        <v>3117</v>
      </c>
      <c r="G688" s="10" t="s">
        <v>3118</v>
      </c>
      <c r="H688" s="10" t="s">
        <v>3118</v>
      </c>
      <c r="I688" s="10" t="s">
        <v>3119</v>
      </c>
      <c r="J688" s="10" t="s">
        <v>3120</v>
      </c>
      <c r="K688" s="10" t="s">
        <v>2774</v>
      </c>
      <c r="L688" s="10" t="s">
        <v>19</v>
      </c>
      <c r="M688" s="20">
        <v>44940</v>
      </c>
      <c r="N688" s="20" t="s">
        <v>3122</v>
      </c>
      <c r="O688" s="40" t="s">
        <v>3121</v>
      </c>
      <c r="P688" s="10" t="s">
        <v>19</v>
      </c>
      <c r="Q688" s="10" t="s">
        <v>3246</v>
      </c>
      <c r="R688" s="10" t="s">
        <v>3199</v>
      </c>
      <c r="S688" s="37">
        <v>1</v>
      </c>
      <c r="T688" s="37">
        <v>2</v>
      </c>
      <c r="U688" s="37">
        <v>2</v>
      </c>
      <c r="V688" s="37">
        <v>4</v>
      </c>
      <c r="W688" s="37">
        <v>4</v>
      </c>
      <c r="X688" s="22">
        <f t="shared" si="10"/>
        <v>26</v>
      </c>
      <c r="Y688" s="35">
        <f>IF(S688="","",(X688-統計!$B$106)*10/SQRT(統計!$B$107)+50)</f>
        <v>33.109381082783258</v>
      </c>
      <c r="Z688" s="35"/>
    </row>
    <row r="689" spans="1:26" ht="12" customHeight="1" x14ac:dyDescent="0.4">
      <c r="A689" s="9" t="s">
        <v>3226</v>
      </c>
      <c r="B689" s="9" t="s">
        <v>3225</v>
      </c>
      <c r="C689" s="9" t="s">
        <v>3225</v>
      </c>
      <c r="D689" s="9" t="s">
        <v>2725</v>
      </c>
      <c r="E689" s="10" t="s">
        <v>3227</v>
      </c>
      <c r="F689" s="10" t="s">
        <v>3228</v>
      </c>
      <c r="G689" s="10" t="s">
        <v>3229</v>
      </c>
      <c r="H689" s="10" t="s">
        <v>3230</v>
      </c>
      <c r="I689" s="10" t="s">
        <v>3231</v>
      </c>
      <c r="J689" s="10" t="s">
        <v>3232</v>
      </c>
      <c r="K689" s="10" t="s">
        <v>1565</v>
      </c>
      <c r="L689" s="10" t="s">
        <v>3233</v>
      </c>
      <c r="M689" s="19">
        <v>43477</v>
      </c>
      <c r="N689" s="20" t="s">
        <v>3235</v>
      </c>
      <c r="O689" s="40" t="s">
        <v>3234</v>
      </c>
      <c r="P689" s="10" t="s">
        <v>19</v>
      </c>
      <c r="Q689" s="10" t="s">
        <v>3247</v>
      </c>
      <c r="R689" s="10" t="s">
        <v>3008</v>
      </c>
      <c r="S689" s="37">
        <v>2</v>
      </c>
      <c r="T689" s="37">
        <v>2</v>
      </c>
      <c r="U689" s="37">
        <v>2</v>
      </c>
      <c r="V689" s="37">
        <v>4</v>
      </c>
      <c r="W689" s="37">
        <v>3</v>
      </c>
      <c r="X689" s="22">
        <f t="shared" si="10"/>
        <v>26</v>
      </c>
      <c r="Y689" s="35">
        <f>IF(S689="","",(X689-統計!$B$106)*10/SQRT(統計!$B$107)+50)</f>
        <v>33.109381082783258</v>
      </c>
      <c r="Z689" s="35"/>
    </row>
    <row r="690" spans="1:26" ht="12" customHeight="1" x14ac:dyDescent="0.4">
      <c r="A690" s="9" t="s">
        <v>1560</v>
      </c>
      <c r="B690" s="9" t="s">
        <v>1560</v>
      </c>
      <c r="C690" s="9" t="s">
        <v>1560</v>
      </c>
      <c r="D690" s="9" t="s">
        <v>1</v>
      </c>
      <c r="E690" s="10" t="s">
        <v>1561</v>
      </c>
      <c r="F690" s="10" t="s">
        <v>1226</v>
      </c>
      <c r="G690" s="10" t="s">
        <v>1562</v>
      </c>
      <c r="H690" s="10" t="s">
        <v>19</v>
      </c>
      <c r="I690" s="10" t="s">
        <v>1563</v>
      </c>
      <c r="J690" s="10" t="s">
        <v>1564</v>
      </c>
      <c r="K690" s="10" t="s">
        <v>1565</v>
      </c>
      <c r="L690" s="10" t="s">
        <v>1873</v>
      </c>
      <c r="M690" s="20">
        <v>44750</v>
      </c>
      <c r="N690" s="20" t="s">
        <v>1566</v>
      </c>
      <c r="O690" s="42" t="s">
        <v>2500</v>
      </c>
      <c r="P690" s="10" t="s">
        <v>2097</v>
      </c>
      <c r="Q690" s="10" t="s">
        <v>3</v>
      </c>
      <c r="R690" s="10"/>
      <c r="S690" s="37">
        <v>1</v>
      </c>
      <c r="T690" s="37">
        <v>2</v>
      </c>
      <c r="U690" s="37">
        <v>2</v>
      </c>
      <c r="V690" s="37">
        <v>4</v>
      </c>
      <c r="W690" s="37">
        <v>4</v>
      </c>
      <c r="X690" s="22">
        <f t="shared" si="10"/>
        <v>26</v>
      </c>
      <c r="Y690" s="35">
        <f>IF(S690="","",(X690-統計!$B$106)*10/SQRT(統計!$B$107)+50)</f>
        <v>33.109381082783258</v>
      </c>
      <c r="Z690" s="35" t="str">
        <f>IF(X690="","",IF(((COUNTIF(視聴済作品!$X$2:$X$716,"&gt;="&amp;X690)+COUNTIF(視聴中作品!$X$29:$X$35,"&gt;="&amp;X690))/統計!$B$3)&lt;=0.05,"〇","-"))</f>
        <v>-</v>
      </c>
    </row>
    <row r="691" spans="1:26" ht="12" customHeight="1" x14ac:dyDescent="0.4">
      <c r="A691" s="9" t="s">
        <v>776</v>
      </c>
      <c r="B691" s="9" t="s">
        <v>42</v>
      </c>
      <c r="C691" s="9" t="s">
        <v>100</v>
      </c>
      <c r="D691" s="9" t="s">
        <v>101</v>
      </c>
      <c r="E691" s="10"/>
      <c r="F691" s="10"/>
      <c r="G691" s="10"/>
      <c r="H691" s="10"/>
      <c r="I691" s="10"/>
      <c r="J691" s="10"/>
      <c r="K691" s="10"/>
      <c r="L691" s="10"/>
      <c r="M691" s="20"/>
      <c r="N691" s="20"/>
      <c r="O691" s="28"/>
      <c r="P691" s="10"/>
      <c r="Q691" s="10" t="s">
        <v>8</v>
      </c>
      <c r="R691" s="10"/>
      <c r="S691" s="37">
        <v>2</v>
      </c>
      <c r="T691" s="37">
        <v>2</v>
      </c>
      <c r="U691" s="37">
        <v>2</v>
      </c>
      <c r="V691" s="37">
        <v>3</v>
      </c>
      <c r="W691" s="37">
        <v>3</v>
      </c>
      <c r="X691" s="22">
        <f t="shared" si="10"/>
        <v>24</v>
      </c>
      <c r="Y691" s="35">
        <f>IF(S691="","",(X691-統計!$B$106)*10/SQRT(統計!$B$107)+50)</f>
        <v>31.886407870756297</v>
      </c>
      <c r="Z691" s="35" t="str">
        <f>IF(X691="","",IF(((COUNTIF(視聴済作品!$X$2:$X$716,"&gt;="&amp;X691)+COUNTIF(視聴中作品!$X$29:$X$35,"&gt;="&amp;X691))/統計!$B$3)&lt;=0.05,"〇","-"))</f>
        <v>-</v>
      </c>
    </row>
    <row r="692" spans="1:26" ht="12" customHeight="1" x14ac:dyDescent="0.4">
      <c r="A692" s="9" t="s">
        <v>798</v>
      </c>
      <c r="B692" s="9" t="s">
        <v>72</v>
      </c>
      <c r="C692" s="9" t="s">
        <v>114</v>
      </c>
      <c r="D692" s="9" t="s">
        <v>15</v>
      </c>
      <c r="E692" s="10"/>
      <c r="F692" s="10"/>
      <c r="G692" s="10"/>
      <c r="H692" s="10"/>
      <c r="I692" s="10"/>
      <c r="J692" s="10"/>
      <c r="K692" s="10"/>
      <c r="L692" s="10"/>
      <c r="M692" s="20"/>
      <c r="N692" s="20"/>
      <c r="O692" s="28"/>
      <c r="P692" s="10"/>
      <c r="Q692" s="10" t="s">
        <v>6</v>
      </c>
      <c r="R692" s="10"/>
      <c r="S692" s="37">
        <v>2</v>
      </c>
      <c r="T692" s="37">
        <v>3</v>
      </c>
      <c r="U692" s="37">
        <v>2</v>
      </c>
      <c r="V692" s="37">
        <v>2</v>
      </c>
      <c r="W692" s="37">
        <v>3</v>
      </c>
      <c r="X692" s="22">
        <f t="shared" si="10"/>
        <v>24</v>
      </c>
      <c r="Y692" s="35">
        <f>IF(S692="","",(X692-統計!$B$106)*10/SQRT(統計!$B$107)+50)</f>
        <v>31.886407870756297</v>
      </c>
      <c r="Z692" s="35" t="str">
        <f>IF(X692="","",IF(((COUNTIF(視聴済作品!$X$2:$X$716,"&gt;="&amp;X692)+COUNTIF(視聴中作品!$X$29:$X$35,"&gt;="&amp;X692))/統計!$B$3)&lt;=0.05,"〇","-"))</f>
        <v>-</v>
      </c>
    </row>
    <row r="693" spans="1:26" ht="12" customHeight="1" x14ac:dyDescent="0.4">
      <c r="A693" s="9" t="s">
        <v>2787</v>
      </c>
      <c r="B693" s="9" t="s">
        <v>2788</v>
      </c>
      <c r="C693" s="9" t="s">
        <v>2394</v>
      </c>
      <c r="D693" s="9" t="s">
        <v>2786</v>
      </c>
      <c r="E693" s="10" t="s">
        <v>2789</v>
      </c>
      <c r="F693" s="10" t="s">
        <v>2790</v>
      </c>
      <c r="G693" s="10" t="s">
        <v>2791</v>
      </c>
      <c r="H693" s="10" t="s">
        <v>184</v>
      </c>
      <c r="I693" s="10" t="s">
        <v>2792</v>
      </c>
      <c r="J693" s="10" t="s">
        <v>2793</v>
      </c>
      <c r="K693" s="10" t="s">
        <v>2794</v>
      </c>
      <c r="L693" s="10" t="s">
        <v>184</v>
      </c>
      <c r="M693" s="20">
        <v>44839</v>
      </c>
      <c r="N693" s="20" t="s">
        <v>2795</v>
      </c>
      <c r="O693" s="28" t="s">
        <v>2796</v>
      </c>
      <c r="P693" s="10" t="s">
        <v>184</v>
      </c>
      <c r="Q693" s="10" t="s">
        <v>2861</v>
      </c>
      <c r="R693" s="10"/>
      <c r="S693" s="37">
        <v>1</v>
      </c>
      <c r="T693" s="37">
        <v>1</v>
      </c>
      <c r="U693" s="37">
        <v>1</v>
      </c>
      <c r="V693" s="37">
        <v>4</v>
      </c>
      <c r="W693" s="37">
        <v>5</v>
      </c>
      <c r="X693" s="22">
        <f t="shared" si="10"/>
        <v>24</v>
      </c>
      <c r="Y693" s="35">
        <f>IF(S693="","",(X693-統計!$B$106)*10/SQRT(統計!$B$107)+50)</f>
        <v>31.886407870756297</v>
      </c>
      <c r="Z693" s="35" t="str">
        <f>IF(X693="","",IF(((COUNTIF(視聴済作品!$X$2:$X$716,"&gt;="&amp;X693)+COUNTIF(視聴中作品!$X$29:$X$35,"&gt;="&amp;X693))/統計!$B$3)&lt;=0.05,"〇","-"))</f>
        <v>-</v>
      </c>
    </row>
    <row r="694" spans="1:26" ht="12" customHeight="1" x14ac:dyDescent="0.4">
      <c r="A694" s="9" t="s">
        <v>905</v>
      </c>
      <c r="B694" s="9" t="s">
        <v>299</v>
      </c>
      <c r="C694" s="9" t="s">
        <v>299</v>
      </c>
      <c r="D694" s="9" t="s">
        <v>25</v>
      </c>
      <c r="E694" s="10"/>
      <c r="F694" s="10"/>
      <c r="G694" s="10"/>
      <c r="H694" s="10"/>
      <c r="I694" s="10"/>
      <c r="J694" s="10"/>
      <c r="K694" s="10"/>
      <c r="L694" s="10"/>
      <c r="M694" s="20"/>
      <c r="N694" s="20"/>
      <c r="O694" s="28"/>
      <c r="P694" s="10"/>
      <c r="Q694" s="10" t="s">
        <v>3</v>
      </c>
      <c r="R694" s="10"/>
      <c r="S694" s="37">
        <v>2</v>
      </c>
      <c r="T694" s="37">
        <v>3</v>
      </c>
      <c r="U694" s="37">
        <v>3</v>
      </c>
      <c r="V694" s="37">
        <v>2</v>
      </c>
      <c r="W694" s="37">
        <v>2</v>
      </c>
      <c r="X694" s="22">
        <f t="shared" si="10"/>
        <v>24</v>
      </c>
      <c r="Y694" s="35">
        <f>IF(S694="","",(X694-統計!$B$106)*10/SQRT(統計!$B$107)+50)</f>
        <v>31.886407870756297</v>
      </c>
      <c r="Z694" s="35" t="str">
        <f>IF(X694="","",IF(((COUNTIF(視聴済作品!$X$2:$X$716,"&gt;="&amp;X694)+COUNTIF(視聴中作品!$X$29:$X$35,"&gt;="&amp;X694))/統計!$B$3)&lt;=0.05,"〇","-"))</f>
        <v>-</v>
      </c>
    </row>
    <row r="695" spans="1:26" ht="12" customHeight="1" x14ac:dyDescent="0.4">
      <c r="A695" s="9" t="s">
        <v>917</v>
      </c>
      <c r="B695" s="9" t="s">
        <v>314</v>
      </c>
      <c r="C695" s="9" t="s">
        <v>315</v>
      </c>
      <c r="D695" s="9" t="s">
        <v>374</v>
      </c>
      <c r="E695" s="10"/>
      <c r="F695" s="10"/>
      <c r="G695" s="10"/>
      <c r="H695" s="10"/>
      <c r="I695" s="10"/>
      <c r="J695" s="10"/>
      <c r="K695" s="10"/>
      <c r="L695" s="10"/>
      <c r="M695" s="20"/>
      <c r="N695" s="20"/>
      <c r="O695" s="28"/>
      <c r="P695" s="10"/>
      <c r="Q695" s="10" t="s">
        <v>6</v>
      </c>
      <c r="R695" s="10"/>
      <c r="S695" s="37">
        <v>1</v>
      </c>
      <c r="T695" s="37">
        <v>2</v>
      </c>
      <c r="U695" s="37">
        <v>1</v>
      </c>
      <c r="V695" s="37">
        <v>6</v>
      </c>
      <c r="W695" s="37">
        <v>2</v>
      </c>
      <c r="X695" s="22">
        <f t="shared" si="10"/>
        <v>24</v>
      </c>
      <c r="Y695" s="35">
        <f>IF(S695="","",(X695-統計!$B$106)*10/SQRT(統計!$B$107)+50)</f>
        <v>31.886407870756297</v>
      </c>
      <c r="Z695" s="35" t="str">
        <f>IF(X695="","",IF(((COUNTIF(視聴済作品!$X$2:$X$716,"&gt;="&amp;X695)+COUNTIF(視聴中作品!$X$29:$X$35,"&gt;="&amp;X695))/統計!$B$3)&lt;=0.05,"〇","-"))</f>
        <v>-</v>
      </c>
    </row>
    <row r="696" spans="1:26" ht="12" customHeight="1" x14ac:dyDescent="0.4">
      <c r="A696" s="9" t="s">
        <v>919</v>
      </c>
      <c r="B696" s="9" t="s">
        <v>319</v>
      </c>
      <c r="C696" s="9" t="s">
        <v>319</v>
      </c>
      <c r="D696" s="9" t="s">
        <v>2240</v>
      </c>
      <c r="E696" s="10"/>
      <c r="F696" s="10"/>
      <c r="G696" s="10"/>
      <c r="H696" s="10"/>
      <c r="I696" s="10"/>
      <c r="J696" s="10"/>
      <c r="K696" s="10"/>
      <c r="L696" s="10"/>
      <c r="M696" s="20"/>
      <c r="N696" s="20"/>
      <c r="O696" s="28"/>
      <c r="P696" s="10"/>
      <c r="Q696" s="10" t="s">
        <v>8</v>
      </c>
      <c r="R696" s="10"/>
      <c r="S696" s="37">
        <v>2</v>
      </c>
      <c r="T696" s="37">
        <v>2</v>
      </c>
      <c r="U696" s="37">
        <v>1</v>
      </c>
      <c r="V696" s="37">
        <v>3</v>
      </c>
      <c r="W696" s="37">
        <v>4</v>
      </c>
      <c r="X696" s="22">
        <f t="shared" si="10"/>
        <v>24</v>
      </c>
      <c r="Y696" s="35">
        <f>IF(S696="","",(X696-統計!$B$106)*10/SQRT(統計!$B$107)+50)</f>
        <v>31.886407870756297</v>
      </c>
      <c r="Z696" s="35" t="str">
        <f>IF(X696="","",IF(((COUNTIF(視聴済作品!$X$2:$X$716,"&gt;="&amp;X696)+COUNTIF(視聴中作品!$X$29:$X$35,"&gt;="&amp;X696))/統計!$B$3)&lt;=0.05,"〇","-"))</f>
        <v>-</v>
      </c>
    </row>
    <row r="697" spans="1:26" ht="12" customHeight="1" x14ac:dyDescent="0.4">
      <c r="A697" s="9" t="s">
        <v>930</v>
      </c>
      <c r="B697" s="9" t="s">
        <v>333</v>
      </c>
      <c r="C697" s="9" t="s">
        <v>333</v>
      </c>
      <c r="D697" s="9" t="s">
        <v>2228</v>
      </c>
      <c r="E697" s="10"/>
      <c r="F697" s="10"/>
      <c r="G697" s="10"/>
      <c r="H697" s="10"/>
      <c r="I697" s="10"/>
      <c r="J697" s="10"/>
      <c r="K697" s="10"/>
      <c r="L697" s="10"/>
      <c r="M697" s="20"/>
      <c r="N697" s="20"/>
      <c r="O697" s="28"/>
      <c r="P697" s="10"/>
      <c r="Q697" s="10" t="s">
        <v>53</v>
      </c>
      <c r="R697" s="10"/>
      <c r="S697" s="37">
        <v>1</v>
      </c>
      <c r="T697" s="37">
        <v>2</v>
      </c>
      <c r="U697" s="37">
        <v>2</v>
      </c>
      <c r="V697" s="37">
        <v>3</v>
      </c>
      <c r="W697" s="37">
        <v>4</v>
      </c>
      <c r="X697" s="22">
        <f t="shared" si="10"/>
        <v>24</v>
      </c>
      <c r="Y697" s="35">
        <f>IF(S697="","",(X697-統計!$B$106)*10/SQRT(統計!$B$107)+50)</f>
        <v>31.886407870756297</v>
      </c>
      <c r="Z697" s="35" t="str">
        <f>IF(X697="","",IF(((COUNTIF(視聴済作品!$X$2:$X$716,"&gt;="&amp;X697)+COUNTIF(視聴中作品!$X$29:$X$35,"&gt;="&amp;X697))/統計!$B$3)&lt;=0.05,"〇","-"))</f>
        <v>-</v>
      </c>
    </row>
    <row r="698" spans="1:26" ht="12" customHeight="1" x14ac:dyDescent="0.4">
      <c r="A698" s="9" t="s">
        <v>948</v>
      </c>
      <c r="B698" s="9" t="s">
        <v>405</v>
      </c>
      <c r="C698" s="9" t="s">
        <v>405</v>
      </c>
      <c r="D698" s="9" t="s">
        <v>390</v>
      </c>
      <c r="E698" s="10"/>
      <c r="F698" s="10"/>
      <c r="G698" s="10"/>
      <c r="H698" s="10"/>
      <c r="I698" s="10"/>
      <c r="J698" s="10"/>
      <c r="K698" s="10"/>
      <c r="L698" s="10"/>
      <c r="M698" s="20"/>
      <c r="N698" s="20"/>
      <c r="O698" s="28"/>
      <c r="P698" s="10"/>
      <c r="Q698" s="10" t="s">
        <v>189</v>
      </c>
      <c r="R698" s="10"/>
      <c r="S698" s="37">
        <v>1</v>
      </c>
      <c r="T698" s="37">
        <v>2</v>
      </c>
      <c r="U698" s="37">
        <v>2</v>
      </c>
      <c r="V698" s="37">
        <v>4</v>
      </c>
      <c r="W698" s="37">
        <v>3</v>
      </c>
      <c r="X698" s="22">
        <f t="shared" si="10"/>
        <v>24</v>
      </c>
      <c r="Y698" s="35">
        <f>IF(S698="","",(X698-統計!$B$106)*10/SQRT(統計!$B$107)+50)</f>
        <v>31.886407870756297</v>
      </c>
      <c r="Z698" s="35" t="str">
        <f>IF(X698="","",IF(((COUNTIF(視聴済作品!$X$2:$X$716,"&gt;="&amp;X698)+COUNTIF(視聴中作品!$X$29:$X$35,"&gt;="&amp;X698))/統計!$B$3)&lt;=0.05,"〇","-"))</f>
        <v>-</v>
      </c>
    </row>
    <row r="699" spans="1:26" ht="12" customHeight="1" x14ac:dyDescent="0.4">
      <c r="A699" s="9" t="s">
        <v>954</v>
      </c>
      <c r="B699" s="9" t="s">
        <v>411</v>
      </c>
      <c r="C699" s="9" t="s">
        <v>411</v>
      </c>
      <c r="D699" s="9" t="s">
        <v>2259</v>
      </c>
      <c r="E699" s="10"/>
      <c r="F699" s="10"/>
      <c r="G699" s="10"/>
      <c r="H699" s="10"/>
      <c r="I699" s="10"/>
      <c r="J699" s="10"/>
      <c r="K699" s="10"/>
      <c r="L699" s="10"/>
      <c r="M699" s="20"/>
      <c r="N699" s="20"/>
      <c r="O699" s="28"/>
      <c r="P699" s="10"/>
      <c r="Q699" s="10" t="s">
        <v>95</v>
      </c>
      <c r="R699" s="10"/>
      <c r="S699" s="37">
        <v>2</v>
      </c>
      <c r="T699" s="37">
        <v>3</v>
      </c>
      <c r="U699" s="37">
        <v>2</v>
      </c>
      <c r="V699" s="37">
        <v>2</v>
      </c>
      <c r="W699" s="37">
        <v>3</v>
      </c>
      <c r="X699" s="22">
        <f t="shared" si="10"/>
        <v>24</v>
      </c>
      <c r="Y699" s="35">
        <f>IF(S699="","",(X699-統計!$B$106)*10/SQRT(統計!$B$107)+50)</f>
        <v>31.886407870756297</v>
      </c>
      <c r="Z699" s="35" t="str">
        <f>IF(X699="","",IF(((COUNTIF(視聴済作品!$X$2:$X$716,"&gt;="&amp;X699)+COUNTIF(視聴中作品!$X$29:$X$35,"&gt;="&amp;X699))/統計!$B$3)&lt;=0.05,"〇","-"))</f>
        <v>-</v>
      </c>
    </row>
    <row r="700" spans="1:26" ht="12" customHeight="1" x14ac:dyDescent="0.4">
      <c r="A700" s="9" t="s">
        <v>955</v>
      </c>
      <c r="B700" s="9" t="s">
        <v>412</v>
      </c>
      <c r="C700" s="9" t="s">
        <v>412</v>
      </c>
      <c r="D700" s="9" t="s">
        <v>2229</v>
      </c>
      <c r="E700" s="10"/>
      <c r="F700" s="10"/>
      <c r="G700" s="10"/>
      <c r="H700" s="10"/>
      <c r="I700" s="10"/>
      <c r="J700" s="10"/>
      <c r="K700" s="10"/>
      <c r="L700" s="10"/>
      <c r="M700" s="20"/>
      <c r="N700" s="20"/>
      <c r="O700" s="28"/>
      <c r="P700" s="10"/>
      <c r="Q700" s="10" t="s">
        <v>189</v>
      </c>
      <c r="R700" s="10"/>
      <c r="S700" s="37">
        <v>1</v>
      </c>
      <c r="T700" s="37">
        <v>2</v>
      </c>
      <c r="U700" s="37">
        <v>2</v>
      </c>
      <c r="V700" s="37">
        <v>5</v>
      </c>
      <c r="W700" s="37">
        <v>2</v>
      </c>
      <c r="X700" s="22">
        <f t="shared" si="10"/>
        <v>24</v>
      </c>
      <c r="Y700" s="35">
        <f>IF(S700="","",(X700-統計!$B$106)*10/SQRT(統計!$B$107)+50)</f>
        <v>31.886407870756297</v>
      </c>
      <c r="Z700" s="35" t="str">
        <f>IF(X700="","",IF(((COUNTIF(視聴済作品!$X$2:$X$716,"&gt;="&amp;X700)+COUNTIF(視聴中作品!$X$29:$X$35,"&gt;="&amp;X700))/統計!$B$3)&lt;=0.05,"〇","-"))</f>
        <v>-</v>
      </c>
    </row>
    <row r="701" spans="1:26" ht="12" customHeight="1" x14ac:dyDescent="0.4">
      <c r="A701" s="9" t="s">
        <v>957</v>
      </c>
      <c r="B701" s="9" t="s">
        <v>413</v>
      </c>
      <c r="C701" s="9" t="s">
        <v>413</v>
      </c>
      <c r="D701" s="9" t="s">
        <v>2237</v>
      </c>
      <c r="E701" s="10"/>
      <c r="F701" s="10"/>
      <c r="G701" s="10"/>
      <c r="H701" s="10"/>
      <c r="I701" s="10"/>
      <c r="J701" s="10"/>
      <c r="K701" s="10" t="s">
        <v>2501</v>
      </c>
      <c r="L701" s="10"/>
      <c r="M701" s="20"/>
      <c r="N701" s="20"/>
      <c r="O701" s="28"/>
      <c r="P701" s="10"/>
      <c r="Q701" s="10" t="s">
        <v>176</v>
      </c>
      <c r="R701" s="10"/>
      <c r="S701" s="37">
        <v>1</v>
      </c>
      <c r="T701" s="37">
        <v>1</v>
      </c>
      <c r="U701" s="37">
        <v>1</v>
      </c>
      <c r="V701" s="37">
        <v>5</v>
      </c>
      <c r="W701" s="37">
        <v>4</v>
      </c>
      <c r="X701" s="22">
        <f t="shared" si="10"/>
        <v>24</v>
      </c>
      <c r="Y701" s="35">
        <f>IF(S701="","",(X701-統計!$B$106)*10/SQRT(統計!$B$107)+50)</f>
        <v>31.886407870756297</v>
      </c>
      <c r="Z701" s="35" t="str">
        <f>IF(X701="","",IF(((COUNTIF(視聴済作品!$X$2:$X$716,"&gt;="&amp;X701)+COUNTIF(視聴中作品!$X$29:$X$35,"&gt;="&amp;X701))/統計!$B$3)&lt;=0.05,"〇","-"))</f>
        <v>-</v>
      </c>
    </row>
    <row r="702" spans="1:26" ht="12" customHeight="1" x14ac:dyDescent="0.4">
      <c r="A702" s="9" t="s">
        <v>1147</v>
      </c>
      <c r="B702" s="9" t="s">
        <v>506</v>
      </c>
      <c r="C702" s="9" t="s">
        <v>506</v>
      </c>
      <c r="D702" s="9" t="s">
        <v>2235</v>
      </c>
      <c r="E702" s="10"/>
      <c r="F702" s="10"/>
      <c r="G702" s="10"/>
      <c r="H702" s="10"/>
      <c r="I702" s="10"/>
      <c r="J702" s="10"/>
      <c r="K702" s="10"/>
      <c r="L702" s="10"/>
      <c r="M702" s="20"/>
      <c r="N702" s="20"/>
      <c r="O702" s="28"/>
      <c r="P702" s="10"/>
      <c r="Q702" s="10" t="s">
        <v>95</v>
      </c>
      <c r="R702" s="10"/>
      <c r="S702" s="37">
        <v>1</v>
      </c>
      <c r="T702" s="37">
        <v>2</v>
      </c>
      <c r="U702" s="37">
        <v>1</v>
      </c>
      <c r="V702" s="37">
        <v>4</v>
      </c>
      <c r="W702" s="37">
        <v>4</v>
      </c>
      <c r="X702" s="22">
        <f t="shared" si="10"/>
        <v>24</v>
      </c>
      <c r="Y702" s="35">
        <f>IF(S702="","",(X702-統計!$B$106)*10/SQRT(統計!$B$107)+50)</f>
        <v>31.886407870756297</v>
      </c>
      <c r="Z702" s="35" t="str">
        <f>IF(X702="","",IF(((COUNTIF(視聴済作品!$X$2:$X$716,"&gt;="&amp;X702)+COUNTIF(視聴中作品!$X$29:$X$35,"&gt;="&amp;X702))/統計!$B$3)&lt;=0.05,"〇","-"))</f>
        <v>-</v>
      </c>
    </row>
    <row r="703" spans="1:26" ht="12" customHeight="1" x14ac:dyDescent="0.4">
      <c r="A703" s="9" t="s">
        <v>1159</v>
      </c>
      <c r="B703" s="9" t="s">
        <v>515</v>
      </c>
      <c r="C703" s="9" t="s">
        <v>515</v>
      </c>
      <c r="D703" s="9" t="s">
        <v>2230</v>
      </c>
      <c r="E703" s="10"/>
      <c r="F703" s="10"/>
      <c r="G703" s="10"/>
      <c r="H703" s="10"/>
      <c r="I703" s="10"/>
      <c r="J703" s="10"/>
      <c r="K703" s="10"/>
      <c r="L703" s="10"/>
      <c r="M703" s="20"/>
      <c r="N703" s="20"/>
      <c r="O703" s="28"/>
      <c r="P703" s="10"/>
      <c r="Q703" s="10" t="s">
        <v>95</v>
      </c>
      <c r="R703" s="10"/>
      <c r="S703" s="37">
        <v>2</v>
      </c>
      <c r="T703" s="37">
        <v>3</v>
      </c>
      <c r="U703" s="37">
        <v>2</v>
      </c>
      <c r="V703" s="37">
        <v>2</v>
      </c>
      <c r="W703" s="37">
        <v>3</v>
      </c>
      <c r="X703" s="22">
        <f t="shared" si="10"/>
        <v>24</v>
      </c>
      <c r="Y703" s="35">
        <f>IF(S703="","",(X703-統計!$B$106)*10/SQRT(統計!$B$107)+50)</f>
        <v>31.886407870756297</v>
      </c>
      <c r="Z703" s="35" t="str">
        <f>IF(X703="","",IF(((COUNTIF(視聴済作品!$X$2:$X$716,"&gt;="&amp;X703)+COUNTIF(視聴中作品!$X$29:$X$35,"&gt;="&amp;X703))/統計!$B$3)&lt;=0.05,"〇","-"))</f>
        <v>-</v>
      </c>
    </row>
    <row r="704" spans="1:26" ht="12" customHeight="1" x14ac:dyDescent="0.4">
      <c r="A704" s="9" t="s">
        <v>3146</v>
      </c>
      <c r="B704" s="9" t="s">
        <v>3145</v>
      </c>
      <c r="C704" s="9" t="s">
        <v>3145</v>
      </c>
      <c r="D704" s="9" t="s">
        <v>3352</v>
      </c>
      <c r="E704" s="10" t="s">
        <v>3148</v>
      </c>
      <c r="F704" s="10" t="s">
        <v>3149</v>
      </c>
      <c r="G704" s="10" t="s">
        <v>19</v>
      </c>
      <c r="H704" s="10" t="s">
        <v>19</v>
      </c>
      <c r="I704" s="10" t="s">
        <v>1556</v>
      </c>
      <c r="J704" s="10" t="s">
        <v>3150</v>
      </c>
      <c r="K704" s="10" t="s">
        <v>3151</v>
      </c>
      <c r="L704" s="10" t="s">
        <v>19</v>
      </c>
      <c r="M704" s="20">
        <v>44933</v>
      </c>
      <c r="N704" s="20" t="s">
        <v>3147</v>
      </c>
      <c r="O704" s="40" t="s">
        <v>3310</v>
      </c>
      <c r="P704" s="40" t="s">
        <v>19</v>
      </c>
      <c r="Q704" s="10" t="s">
        <v>3246</v>
      </c>
      <c r="R704" s="10" t="s">
        <v>3007</v>
      </c>
      <c r="S704" s="37">
        <v>1</v>
      </c>
      <c r="T704" s="37">
        <v>2</v>
      </c>
      <c r="U704" s="37">
        <v>1</v>
      </c>
      <c r="V704" s="37">
        <v>4</v>
      </c>
      <c r="W704" s="37">
        <v>3</v>
      </c>
      <c r="X704" s="22">
        <f t="shared" si="10"/>
        <v>22</v>
      </c>
      <c r="Y704" s="35">
        <f>IF(S704="","",(X704-統計!$B$106)*10/SQRT(統計!$B$107)+50)</f>
        <v>30.66343465872934</v>
      </c>
      <c r="Z704" s="35"/>
    </row>
    <row r="705" spans="1:26" ht="12" customHeight="1" x14ac:dyDescent="0.4">
      <c r="A705" s="9" t="s">
        <v>792</v>
      </c>
      <c r="B705" s="9" t="s">
        <v>743</v>
      </c>
      <c r="C705" s="9" t="s">
        <v>66</v>
      </c>
      <c r="D705" s="9" t="s">
        <v>2</v>
      </c>
      <c r="E705" s="10"/>
      <c r="F705" s="10"/>
      <c r="G705" s="10"/>
      <c r="H705" s="10"/>
      <c r="I705" s="10"/>
      <c r="J705" s="10"/>
      <c r="K705" s="10"/>
      <c r="L705" s="10"/>
      <c r="M705" s="20"/>
      <c r="N705" s="20"/>
      <c r="O705" s="28"/>
      <c r="P705" s="10"/>
      <c r="Q705" s="10" t="s">
        <v>6</v>
      </c>
      <c r="R705" s="10"/>
      <c r="S705" s="37">
        <v>2</v>
      </c>
      <c r="T705" s="37">
        <v>3</v>
      </c>
      <c r="U705" s="37">
        <v>2</v>
      </c>
      <c r="V705" s="37">
        <v>2</v>
      </c>
      <c r="W705" s="37">
        <v>2</v>
      </c>
      <c r="X705" s="22">
        <f t="shared" si="10"/>
        <v>22</v>
      </c>
      <c r="Y705" s="35">
        <f>IF(S705="","",(X705-統計!$B$106)*10/SQRT(統計!$B$107)+50)</f>
        <v>30.66343465872934</v>
      </c>
      <c r="Z705" s="35" t="str">
        <f>IF(X705="","",IF(((COUNTIF(視聴済作品!$X$2:$X$716,"&gt;="&amp;X705)+COUNTIF(視聴中作品!$X$29:$X$35,"&gt;="&amp;X705))/統計!$B$3)&lt;=0.05,"〇","-"))</f>
        <v>-</v>
      </c>
    </row>
    <row r="706" spans="1:26" ht="12" customHeight="1" x14ac:dyDescent="0.4">
      <c r="A706" s="9" t="s">
        <v>914</v>
      </c>
      <c r="B706" s="9" t="s">
        <v>308</v>
      </c>
      <c r="C706" s="9" t="s">
        <v>308</v>
      </c>
      <c r="D706" s="9" t="s">
        <v>2</v>
      </c>
      <c r="E706" s="10"/>
      <c r="F706" s="10"/>
      <c r="G706" s="10"/>
      <c r="H706" s="10"/>
      <c r="I706" s="10"/>
      <c r="J706" s="10"/>
      <c r="K706" s="10"/>
      <c r="L706" s="10"/>
      <c r="M706" s="20"/>
      <c r="N706" s="20"/>
      <c r="O706" s="28"/>
      <c r="P706" s="10"/>
      <c r="Q706" s="10" t="s">
        <v>3</v>
      </c>
      <c r="R706" s="10"/>
      <c r="S706" s="37">
        <v>2</v>
      </c>
      <c r="T706" s="37">
        <v>2</v>
      </c>
      <c r="U706" s="37">
        <v>1</v>
      </c>
      <c r="V706" s="37">
        <v>3</v>
      </c>
      <c r="W706" s="37">
        <v>3</v>
      </c>
      <c r="X706" s="22">
        <f t="shared" ref="X706:X769" si="11">IF(S706="","",(S706+T706+U706+V706+W706)*2)</f>
        <v>22</v>
      </c>
      <c r="Y706" s="35">
        <f>IF(S706="","",(X706-統計!$B$106)*10/SQRT(統計!$B$107)+50)</f>
        <v>30.66343465872934</v>
      </c>
      <c r="Z706" s="35" t="str">
        <f>IF(X706="","",IF(((COUNTIF(視聴済作品!$X$2:$X$716,"&gt;="&amp;X706)+COUNTIF(視聴中作品!$X$29:$X$35,"&gt;="&amp;X706))/統計!$B$3)&lt;=0.05,"〇","-"))</f>
        <v>-</v>
      </c>
    </row>
    <row r="707" spans="1:26" ht="12" customHeight="1" x14ac:dyDescent="0.4">
      <c r="A707" s="9" t="s">
        <v>1834</v>
      </c>
      <c r="B707" s="9" t="s">
        <v>1835</v>
      </c>
      <c r="C707" s="9" t="s">
        <v>1842</v>
      </c>
      <c r="D707" s="9" t="s">
        <v>2245</v>
      </c>
      <c r="E707" s="10" t="s">
        <v>1836</v>
      </c>
      <c r="F707" s="10" t="s">
        <v>1837</v>
      </c>
      <c r="G707" s="10" t="s">
        <v>1457</v>
      </c>
      <c r="H707" s="10" t="s">
        <v>1457</v>
      </c>
      <c r="I707" s="10" t="s">
        <v>1838</v>
      </c>
      <c r="J707" s="10" t="s">
        <v>1839</v>
      </c>
      <c r="K707" s="10" t="s">
        <v>1237</v>
      </c>
      <c r="L707" s="10" t="s">
        <v>19</v>
      </c>
      <c r="M707" s="20">
        <v>44745</v>
      </c>
      <c r="N707" s="20" t="s">
        <v>1840</v>
      </c>
      <c r="O707" s="28" t="s">
        <v>1841</v>
      </c>
      <c r="P707" s="10" t="s">
        <v>19</v>
      </c>
      <c r="Q707" s="10" t="s">
        <v>1929</v>
      </c>
      <c r="R707" s="10"/>
      <c r="S707" s="37">
        <v>1</v>
      </c>
      <c r="T707" s="37">
        <v>1</v>
      </c>
      <c r="U707" s="37">
        <v>1</v>
      </c>
      <c r="V707" s="37">
        <v>4</v>
      </c>
      <c r="W707" s="37">
        <v>4</v>
      </c>
      <c r="X707" s="22">
        <f t="shared" si="11"/>
        <v>22</v>
      </c>
      <c r="Y707" s="35">
        <f>IF(S707="","",(X707-統計!$B$106)*10/SQRT(統計!$B$107)+50)</f>
        <v>30.66343465872934</v>
      </c>
      <c r="Z707" s="35" t="str">
        <f>IF(X707="","",IF(((COUNTIF(視聴済作品!$X$2:$X$716,"&gt;="&amp;X707)+COUNTIF(視聴中作品!$X$29:$X$35,"&gt;="&amp;X707))/統計!$B$3)&lt;=0.05,"〇","-"))</f>
        <v>-</v>
      </c>
    </row>
    <row r="708" spans="1:26" ht="12" customHeight="1" x14ac:dyDescent="0.4">
      <c r="A708" s="9" t="s">
        <v>1766</v>
      </c>
      <c r="B708" s="9" t="s">
        <v>1767</v>
      </c>
      <c r="C708" s="9" t="s">
        <v>1767</v>
      </c>
      <c r="D708" s="9" t="s">
        <v>2237</v>
      </c>
      <c r="E708" s="10" t="s">
        <v>1768</v>
      </c>
      <c r="F708" s="10" t="s">
        <v>1769</v>
      </c>
      <c r="G708" s="10" t="s">
        <v>1770</v>
      </c>
      <c r="H708" s="10"/>
      <c r="I708" s="10" t="s">
        <v>1771</v>
      </c>
      <c r="J708" s="10" t="s">
        <v>1772</v>
      </c>
      <c r="K708" s="10" t="s">
        <v>1773</v>
      </c>
      <c r="L708" s="10" t="s">
        <v>1850</v>
      </c>
      <c r="M708" s="20">
        <v>44751</v>
      </c>
      <c r="N708" s="20" t="s">
        <v>1774</v>
      </c>
      <c r="O708" s="28" t="s">
        <v>1775</v>
      </c>
      <c r="P708" s="10" t="s">
        <v>1850</v>
      </c>
      <c r="Q708" s="10" t="s">
        <v>1788</v>
      </c>
      <c r="R708" s="10"/>
      <c r="S708" s="37">
        <v>1</v>
      </c>
      <c r="T708" s="37">
        <v>2</v>
      </c>
      <c r="U708" s="37">
        <v>2</v>
      </c>
      <c r="V708" s="37">
        <v>3</v>
      </c>
      <c r="W708" s="37">
        <v>3</v>
      </c>
      <c r="X708" s="22">
        <f t="shared" si="11"/>
        <v>22</v>
      </c>
      <c r="Y708" s="35">
        <f>IF(S708="","",(X708-統計!$B$106)*10/SQRT(統計!$B$107)+50)</f>
        <v>30.66343465872934</v>
      </c>
      <c r="Z708" s="35" t="str">
        <f>IF(X708="","",IF(((COUNTIF(視聴済作品!$X$2:$X$716,"&gt;="&amp;X708)+COUNTIF(視聴中作品!$X$29:$X$35,"&gt;="&amp;X708))/統計!$B$3)&lt;=0.05,"〇","-"))</f>
        <v>-</v>
      </c>
    </row>
    <row r="709" spans="1:26" ht="12" customHeight="1" x14ac:dyDescent="0.4">
      <c r="A709" s="9" t="s">
        <v>818</v>
      </c>
      <c r="B709" s="9" t="s">
        <v>177</v>
      </c>
      <c r="C709" s="9" t="s">
        <v>177</v>
      </c>
      <c r="D709" s="9" t="s">
        <v>88</v>
      </c>
      <c r="E709" s="10"/>
      <c r="F709" s="10"/>
      <c r="G709" s="10"/>
      <c r="H709" s="10"/>
      <c r="I709" s="10"/>
      <c r="J709" s="10"/>
      <c r="K709" s="10"/>
      <c r="L709" s="10"/>
      <c r="M709" s="20"/>
      <c r="N709" s="20"/>
      <c r="O709" s="28"/>
      <c r="P709" s="10"/>
      <c r="Q709" s="10" t="s">
        <v>94</v>
      </c>
      <c r="R709" s="10"/>
      <c r="S709" s="37">
        <v>1</v>
      </c>
      <c r="T709" s="37">
        <v>1</v>
      </c>
      <c r="U709" s="37">
        <v>1</v>
      </c>
      <c r="V709" s="37">
        <v>3</v>
      </c>
      <c r="W709" s="37">
        <v>4</v>
      </c>
      <c r="X709" s="22">
        <f t="shared" si="11"/>
        <v>20</v>
      </c>
      <c r="Y709" s="35">
        <f>IF(S709="","",(X709-統計!$B$106)*10/SQRT(統計!$B$107)+50)</f>
        <v>29.440461446702383</v>
      </c>
      <c r="Z709" s="35" t="str">
        <f>IF(X709="","",IF(((COUNTIF(視聴済作品!$X$2:$X$716,"&gt;="&amp;X709)+COUNTIF(視聴中作品!$X$29:$X$35,"&gt;="&amp;X709))/統計!$B$3)&lt;=0.05,"〇","-"))</f>
        <v>-</v>
      </c>
    </row>
    <row r="710" spans="1:26" ht="12" customHeight="1" x14ac:dyDescent="0.4">
      <c r="A710" s="9" t="s">
        <v>877</v>
      </c>
      <c r="B710" s="9" t="s">
        <v>270</v>
      </c>
      <c r="C710" s="9" t="s">
        <v>270</v>
      </c>
      <c r="D710" s="9" t="s">
        <v>354</v>
      </c>
      <c r="E710" s="10"/>
      <c r="F710" s="10"/>
      <c r="G710" s="10"/>
      <c r="H710" s="10"/>
      <c r="I710" s="10"/>
      <c r="J710" s="10"/>
      <c r="K710" s="10"/>
      <c r="L710" s="10"/>
      <c r="M710" s="20"/>
      <c r="N710" s="20"/>
      <c r="O710" s="28"/>
      <c r="P710" s="10"/>
      <c r="Q710" s="10" t="s">
        <v>3</v>
      </c>
      <c r="R710" s="10"/>
      <c r="S710" s="37">
        <v>1</v>
      </c>
      <c r="T710" s="37">
        <v>1</v>
      </c>
      <c r="U710" s="37">
        <v>2</v>
      </c>
      <c r="V710" s="37">
        <v>3</v>
      </c>
      <c r="W710" s="37">
        <v>3</v>
      </c>
      <c r="X710" s="22">
        <f t="shared" si="11"/>
        <v>20</v>
      </c>
      <c r="Y710" s="35">
        <f>IF(S710="","",(X710-統計!$B$106)*10/SQRT(統計!$B$107)+50)</f>
        <v>29.440461446702383</v>
      </c>
      <c r="Z710" s="35" t="str">
        <f>IF(X710="","",IF(((COUNTIF(視聴済作品!$X$2:$X$716,"&gt;="&amp;X710)+COUNTIF(視聴中作品!$X$29:$X$35,"&gt;="&amp;X710))/統計!$B$3)&lt;=0.05,"〇","-"))</f>
        <v>-</v>
      </c>
    </row>
    <row r="711" spans="1:26" ht="12" customHeight="1" x14ac:dyDescent="0.4">
      <c r="A711" s="9" t="s">
        <v>1060</v>
      </c>
      <c r="B711" s="9" t="s">
        <v>1058</v>
      </c>
      <c r="C711" s="9" t="s">
        <v>1058</v>
      </c>
      <c r="D711" s="9" t="s">
        <v>2257</v>
      </c>
      <c r="E711" s="10" t="s">
        <v>1068</v>
      </c>
      <c r="F711" s="10" t="s">
        <v>1069</v>
      </c>
      <c r="G711" s="10" t="s">
        <v>1070</v>
      </c>
      <c r="H711" s="10" t="s">
        <v>1070</v>
      </c>
      <c r="I711" s="10" t="s">
        <v>1071</v>
      </c>
      <c r="J711" s="10" t="s">
        <v>1072</v>
      </c>
      <c r="K711" s="10" t="s">
        <v>1073</v>
      </c>
      <c r="L711" s="10" t="s">
        <v>1850</v>
      </c>
      <c r="M711" s="20">
        <v>44657</v>
      </c>
      <c r="N711" s="9" t="s">
        <v>1074</v>
      </c>
      <c r="O711" s="42" t="s">
        <v>1067</v>
      </c>
      <c r="P711" s="10" t="s">
        <v>1850</v>
      </c>
      <c r="Q711" s="10" t="s">
        <v>3</v>
      </c>
      <c r="R711" s="10"/>
      <c r="S711" s="37">
        <v>1</v>
      </c>
      <c r="T711" s="37">
        <v>2</v>
      </c>
      <c r="U711" s="37">
        <v>1</v>
      </c>
      <c r="V711" s="37">
        <v>3</v>
      </c>
      <c r="W711" s="37">
        <v>3</v>
      </c>
      <c r="X711" s="22">
        <f t="shared" si="11"/>
        <v>20</v>
      </c>
      <c r="Y711" s="35">
        <f>IF(S711="","",(X711-統計!$B$106)*10/SQRT(統計!$B$107)+50)</f>
        <v>29.440461446702383</v>
      </c>
      <c r="Z711" s="35" t="str">
        <f>IF(X711="","",IF(((COUNTIF(視聴済作品!$X$2:$X$716,"&gt;="&amp;X711)+COUNTIF(視聴中作品!$X$29:$X$35,"&gt;="&amp;X711))/統計!$B$3)&lt;=0.05,"〇","-"))</f>
        <v>-</v>
      </c>
    </row>
    <row r="712" spans="1:26" ht="12" customHeight="1" x14ac:dyDescent="0.4">
      <c r="A712" s="9" t="s">
        <v>797</v>
      </c>
      <c r="B712" s="9" t="s">
        <v>71</v>
      </c>
      <c r="C712" s="9" t="s">
        <v>71</v>
      </c>
      <c r="D712" s="9" t="s">
        <v>2247</v>
      </c>
      <c r="E712" s="10"/>
      <c r="F712" s="10"/>
      <c r="G712" s="10"/>
      <c r="H712" s="10"/>
      <c r="I712" s="10"/>
      <c r="J712" s="10"/>
      <c r="K712" s="10"/>
      <c r="L712" s="10"/>
      <c r="M712" s="20"/>
      <c r="N712" s="20"/>
      <c r="O712" s="28"/>
      <c r="P712" s="10"/>
      <c r="Q712" s="10" t="s">
        <v>6</v>
      </c>
      <c r="R712" s="10"/>
      <c r="S712" s="37">
        <v>1</v>
      </c>
      <c r="T712" s="37">
        <v>1</v>
      </c>
      <c r="U712" s="37">
        <v>1</v>
      </c>
      <c r="V712" s="37">
        <v>3</v>
      </c>
      <c r="W712" s="37">
        <v>3</v>
      </c>
      <c r="X712" s="22">
        <f t="shared" si="11"/>
        <v>18</v>
      </c>
      <c r="Y712" s="35">
        <f>IF(S712="","",(X712-統計!$B$106)*10/SQRT(統計!$B$107)+50)</f>
        <v>28.217488234675425</v>
      </c>
      <c r="Z712" s="35" t="str">
        <f>IF(X712="","",IF(((COUNTIF(視聴済作品!$X$2:$X$716,"&gt;="&amp;X712)+COUNTIF(視聴中作品!$X$29:$X$35,"&gt;="&amp;X712))/統計!$B$3)&lt;=0.05,"〇","-"))</f>
        <v>-</v>
      </c>
    </row>
    <row r="713" spans="1:26" ht="12" customHeight="1" x14ac:dyDescent="0.4">
      <c r="A713" s="9" t="s">
        <v>3355</v>
      </c>
      <c r="B713" s="9" t="s">
        <v>3354</v>
      </c>
      <c r="C713" s="9" t="s">
        <v>3354</v>
      </c>
      <c r="D713" s="9" t="s">
        <v>3356</v>
      </c>
      <c r="E713" s="10" t="s">
        <v>3357</v>
      </c>
      <c r="F713" s="10" t="s">
        <v>3358</v>
      </c>
      <c r="G713" s="10" t="s">
        <v>3359</v>
      </c>
      <c r="H713" s="10" t="s">
        <v>19</v>
      </c>
      <c r="I713" s="10" t="s">
        <v>3360</v>
      </c>
      <c r="J713" s="10" t="s">
        <v>3361</v>
      </c>
      <c r="K713" s="10" t="s">
        <v>3362</v>
      </c>
      <c r="L713" s="10" t="s">
        <v>19</v>
      </c>
      <c r="M713" s="19">
        <v>38100</v>
      </c>
      <c r="N713" s="20" t="s">
        <v>3369</v>
      </c>
      <c r="O713" s="31" t="s">
        <v>3363</v>
      </c>
      <c r="P713" s="10" t="s">
        <v>19</v>
      </c>
      <c r="Q713" s="10" t="s">
        <v>3246</v>
      </c>
      <c r="R713" s="10" t="s">
        <v>3364</v>
      </c>
      <c r="S713" s="37">
        <v>1</v>
      </c>
      <c r="T713" s="37">
        <v>2</v>
      </c>
      <c r="U713" s="37">
        <v>1</v>
      </c>
      <c r="V713" s="37">
        <v>2</v>
      </c>
      <c r="W713" s="37">
        <v>2</v>
      </c>
      <c r="X713" s="22">
        <f t="shared" si="11"/>
        <v>16</v>
      </c>
      <c r="Y713" s="35">
        <f>IF(S713="","",(X713-統計!$B$106)*10/SQRT(統計!$B$107)+50)</f>
        <v>26.994515022648468</v>
      </c>
      <c r="Z713" s="35"/>
    </row>
    <row r="714" spans="1:26" ht="12" customHeight="1" x14ac:dyDescent="0.4">
      <c r="A714" s="9" t="s">
        <v>972</v>
      </c>
      <c r="B714" s="9" t="s">
        <v>426</v>
      </c>
      <c r="C714" s="9" t="s">
        <v>426</v>
      </c>
      <c r="D714" s="9" t="s">
        <v>1</v>
      </c>
      <c r="E714" s="10"/>
      <c r="F714" s="10"/>
      <c r="G714" s="10"/>
      <c r="H714" s="10"/>
      <c r="I714" s="10"/>
      <c r="J714" s="10"/>
      <c r="K714" s="10"/>
      <c r="L714" s="10"/>
      <c r="M714" s="20"/>
      <c r="N714" s="20"/>
      <c r="O714" s="28"/>
      <c r="P714" s="10"/>
      <c r="Q714" s="10" t="s">
        <v>94</v>
      </c>
      <c r="R714" s="10"/>
      <c r="S714" s="37">
        <v>0</v>
      </c>
      <c r="T714" s="37">
        <v>0</v>
      </c>
      <c r="U714" s="37">
        <v>0</v>
      </c>
      <c r="V714" s="37">
        <v>4</v>
      </c>
      <c r="W714" s="37">
        <v>3</v>
      </c>
      <c r="X714" s="22">
        <f t="shared" si="11"/>
        <v>14</v>
      </c>
      <c r="Y714" s="35">
        <f>IF(S714="","",(X714-統計!$B$106)*10/SQRT(統計!$B$107)+50)</f>
        <v>25.771541810621514</v>
      </c>
      <c r="Z714" s="35" t="str">
        <f>IF(X714="","",IF(((COUNTIF(視聴済作品!$X$2:$X$716,"&gt;="&amp;X714)+COUNTIF(視聴中作品!$X$29:$X$35,"&gt;="&amp;X714))/統計!$B$3)&lt;=0.05,"〇","-"))</f>
        <v>-</v>
      </c>
    </row>
    <row r="715" spans="1:26" ht="12" customHeight="1" x14ac:dyDescent="0.4">
      <c r="A715" s="9" t="s">
        <v>1092</v>
      </c>
      <c r="B715" s="9" t="s">
        <v>434</v>
      </c>
      <c r="C715" s="9" t="s">
        <v>434</v>
      </c>
      <c r="D715" s="9" t="s">
        <v>2229</v>
      </c>
      <c r="E715" s="10"/>
      <c r="F715" s="10"/>
      <c r="G715" s="10"/>
      <c r="H715" s="10"/>
      <c r="I715" s="10"/>
      <c r="J715" s="10"/>
      <c r="K715" s="10"/>
      <c r="L715" s="10"/>
      <c r="M715" s="20"/>
      <c r="N715" s="20"/>
      <c r="O715" s="28"/>
      <c r="P715" s="10"/>
      <c r="Q715" s="10" t="s">
        <v>94</v>
      </c>
      <c r="R715" s="10"/>
      <c r="S715" s="37">
        <v>0</v>
      </c>
      <c r="T715" s="37">
        <v>1</v>
      </c>
      <c r="U715" s="37">
        <v>1</v>
      </c>
      <c r="V715" s="37">
        <v>3</v>
      </c>
      <c r="W715" s="37">
        <v>2</v>
      </c>
      <c r="X715" s="22">
        <f t="shared" si="11"/>
        <v>14</v>
      </c>
      <c r="Y715" s="35">
        <f>IF(S715="","",(X715-統計!$B$106)*10/SQRT(統計!$B$107)+50)</f>
        <v>25.771541810621514</v>
      </c>
      <c r="Z715" s="35" t="str">
        <f>IF(X715="","",IF(((COUNTIF(視聴済作品!$X$2:$X$716,"&gt;="&amp;X715)+COUNTIF(視聴中作品!$X$29:$X$35,"&gt;="&amp;X715))/統計!$B$3)&lt;=0.05,"〇","-"))</f>
        <v>-</v>
      </c>
    </row>
    <row r="716" spans="1:26" ht="12" customHeight="1" x14ac:dyDescent="0.4">
      <c r="A716" s="9" t="s">
        <v>1082</v>
      </c>
      <c r="B716" s="9" t="s">
        <v>398</v>
      </c>
      <c r="C716" s="9" t="s">
        <v>398</v>
      </c>
      <c r="D716" s="9" t="s">
        <v>2232</v>
      </c>
      <c r="E716" s="10"/>
      <c r="F716" s="10"/>
      <c r="G716" s="10"/>
      <c r="H716" s="10"/>
      <c r="I716" s="10"/>
      <c r="J716" s="10"/>
      <c r="K716" s="10"/>
      <c r="L716" s="10"/>
      <c r="M716" s="20"/>
      <c r="N716" s="20"/>
      <c r="O716" s="28"/>
      <c r="P716" s="10"/>
      <c r="Q716" s="10" t="s">
        <v>95</v>
      </c>
      <c r="R716" s="10"/>
      <c r="S716" s="37">
        <v>0</v>
      </c>
      <c r="T716" s="37">
        <v>1</v>
      </c>
      <c r="U716" s="37">
        <v>1</v>
      </c>
      <c r="V716" s="37">
        <v>2</v>
      </c>
      <c r="W716" s="37">
        <v>2</v>
      </c>
      <c r="X716" s="22">
        <f t="shared" si="11"/>
        <v>12</v>
      </c>
      <c r="Y716" s="35">
        <f>IF(S716="","",(X716-統計!$B$106)*10/SQRT(統計!$B$107)+50)</f>
        <v>24.548568598594557</v>
      </c>
      <c r="Z716" s="35" t="str">
        <f>IF(X716="","",IF(((COUNTIF(視聴済作品!$X$2:$X$716,"&gt;="&amp;X716)+COUNTIF(視聴中作品!$X$29:$X$35,"&gt;="&amp;X716))/統計!$B$3)&lt;=0.05,"〇","-"))</f>
        <v>-</v>
      </c>
    </row>
  </sheetData>
  <autoFilter ref="A1:Z716" xr:uid="{1DA5F810-BCC0-438F-8CB7-A39D9639C815}">
    <sortState xmlns:xlrd2="http://schemas.microsoft.com/office/spreadsheetml/2017/richdata2" ref="A2:Z716">
      <sortCondition descending="1" ref="X1:X716"/>
    </sortState>
  </autoFilter>
  <phoneticPr fontId="2"/>
  <conditionalFormatting sqref="C2:C706 C716">
    <cfRule type="duplicateValues" dxfId="4" priority="10"/>
  </conditionalFormatting>
  <hyperlinks>
    <hyperlink ref="C673" r:id="rId1" xr:uid="{AF4FCE75-09F6-4C9A-8466-60EC504BF20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20C09-14FD-425D-A2D0-87BF5D3573E0}">
  <dimension ref="A1:F111"/>
  <sheetViews>
    <sheetView showGridLines="0" zoomScaleNormal="100" workbookViewId="0"/>
  </sheetViews>
  <sheetFormatPr defaultColWidth="20.625" defaultRowHeight="12" customHeight="1" x14ac:dyDescent="0.4"/>
  <cols>
    <col min="1" max="1" width="15" style="1" customWidth="1"/>
    <col min="2" max="3" width="15" style="2" customWidth="1"/>
    <col min="4" max="16384" width="20.625" style="2"/>
  </cols>
  <sheetData>
    <row r="1" spans="1:6" ht="12" customHeight="1" x14ac:dyDescent="0.4">
      <c r="A1" s="25" t="s">
        <v>1697</v>
      </c>
    </row>
    <row r="2" spans="1:6" ht="12" customHeight="1" x14ac:dyDescent="0.4">
      <c r="A2" s="5" t="s">
        <v>1693</v>
      </c>
      <c r="B2" s="22">
        <f>SUMPRODUCT((視聴済作品!B2:B716&lt;&gt;"")/COUNTIF(視聴済作品!B2:B716,視聴済作品!B2:B716&amp;""))+SUMPRODUCT((視聴中作品!B29:B35&lt;&gt;"")/COUNTIF(視聴中作品!B29:B35,視聴中作品!B29:B35&amp;""))</f>
        <v>550</v>
      </c>
    </row>
    <row r="3" spans="1:6" ht="12" customHeight="1" x14ac:dyDescent="0.4">
      <c r="A3" s="5" t="s">
        <v>1694</v>
      </c>
      <c r="B3" s="22">
        <f>COUNTA(視聴済作品!B2:B716)+COUNTA(視聴中作品!B29:B35)</f>
        <v>720</v>
      </c>
    </row>
    <row r="4" spans="1:6" ht="12" customHeight="1" x14ac:dyDescent="0.4">
      <c r="A4" s="7">
        <v>44720</v>
      </c>
      <c r="B4" s="9">
        <v>503</v>
      </c>
      <c r="C4" s="5" t="s">
        <v>1978</v>
      </c>
      <c r="E4" s="1" t="s">
        <v>3332</v>
      </c>
    </row>
    <row r="5" spans="1:6" ht="12" customHeight="1" x14ac:dyDescent="0.4">
      <c r="A5" s="7">
        <v>44743</v>
      </c>
      <c r="B5" s="9">
        <v>523</v>
      </c>
      <c r="C5" s="32" t="str">
        <f t="shared" ref="C5:C10" si="0">IF(B5-B4&gt;0,"+"&amp;(B5-B4),0)</f>
        <v>+20</v>
      </c>
      <c r="E5" s="17" t="s">
        <v>3333</v>
      </c>
      <c r="F5" s="22">
        <f>B3</f>
        <v>720</v>
      </c>
    </row>
    <row r="6" spans="1:6" ht="12" customHeight="1" x14ac:dyDescent="0.4">
      <c r="A6" s="7">
        <v>44774</v>
      </c>
      <c r="B6" s="9">
        <v>546</v>
      </c>
      <c r="C6" s="32" t="str">
        <f t="shared" si="0"/>
        <v>+23</v>
      </c>
      <c r="E6" s="17" t="s">
        <v>1075</v>
      </c>
      <c r="F6" s="44">
        <f>B106</f>
        <v>53.62222222222222</v>
      </c>
    </row>
    <row r="7" spans="1:6" ht="12" customHeight="1" x14ac:dyDescent="0.4">
      <c r="A7" s="7">
        <v>44805</v>
      </c>
      <c r="B7" s="9">
        <v>565</v>
      </c>
      <c r="C7" s="32" t="str">
        <f t="shared" si="0"/>
        <v>+19</v>
      </c>
      <c r="E7" s="17" t="s">
        <v>1076</v>
      </c>
      <c r="F7" s="45">
        <f>B107</f>
        <v>267.43983928295484</v>
      </c>
    </row>
    <row r="8" spans="1:6" ht="12" customHeight="1" x14ac:dyDescent="0.4">
      <c r="A8" s="7">
        <v>44835</v>
      </c>
      <c r="B8" s="9">
        <v>600</v>
      </c>
      <c r="C8" s="32" t="str">
        <f t="shared" si="0"/>
        <v>+35</v>
      </c>
    </row>
    <row r="9" spans="1:6" ht="12" customHeight="1" x14ac:dyDescent="0.4">
      <c r="A9" s="7">
        <v>44866</v>
      </c>
      <c r="B9" s="9">
        <v>632</v>
      </c>
      <c r="C9" s="32" t="str">
        <f t="shared" si="0"/>
        <v>+32</v>
      </c>
    </row>
    <row r="10" spans="1:6" ht="12" customHeight="1" x14ac:dyDescent="0.4">
      <c r="A10" s="7">
        <v>44896</v>
      </c>
      <c r="B10" s="9">
        <v>653</v>
      </c>
      <c r="C10" s="32" t="str">
        <f t="shared" si="0"/>
        <v>+21</v>
      </c>
    </row>
    <row r="11" spans="1:6" ht="12" customHeight="1" x14ac:dyDescent="0.4">
      <c r="A11" s="7">
        <v>44927</v>
      </c>
      <c r="B11" s="9">
        <v>674</v>
      </c>
      <c r="C11" s="32" t="str">
        <f t="shared" ref="C11" si="1">IF(B11-B10&gt;0,"+"&amp;(B11-B10),0)</f>
        <v>+21</v>
      </c>
    </row>
    <row r="12" spans="1:6" ht="12" customHeight="1" x14ac:dyDescent="0.4">
      <c r="A12" s="7">
        <v>44958</v>
      </c>
      <c r="B12" s="9">
        <v>693</v>
      </c>
      <c r="C12" s="32" t="str">
        <f t="shared" ref="C12" si="2">IF(B12-B11&gt;0,"+"&amp;(B12-B11),0)</f>
        <v>+19</v>
      </c>
    </row>
    <row r="13" spans="1:6" ht="12" customHeight="1" x14ac:dyDescent="0.4">
      <c r="A13" s="7">
        <v>44986</v>
      </c>
      <c r="B13" s="9">
        <v>711</v>
      </c>
      <c r="C13" s="32" t="str">
        <f>IF(B13-B12&gt;0,"+"&amp;(B13-B12),0)</f>
        <v>+18</v>
      </c>
    </row>
    <row r="14" spans="1:6" ht="12" customHeight="1" x14ac:dyDescent="0.4">
      <c r="A14" s="1" t="s">
        <v>1698</v>
      </c>
    </row>
    <row r="15" spans="1:6" ht="12" customHeight="1" x14ac:dyDescent="0.4">
      <c r="A15" s="17" t="s">
        <v>1695</v>
      </c>
      <c r="B15" s="22">
        <f>COUNTIF(視聴済作品!Q2:Q716, "*1*")</f>
        <v>325</v>
      </c>
    </row>
    <row r="16" spans="1:6" ht="12" customHeight="1" x14ac:dyDescent="0.4">
      <c r="A16" s="17" t="s">
        <v>1696</v>
      </c>
      <c r="B16" s="22">
        <f>COUNTIF(視聴済作品!Q2:Q716, "*2*")</f>
        <v>321</v>
      </c>
    </row>
    <row r="17" spans="1:3" ht="12" customHeight="1" x14ac:dyDescent="0.4">
      <c r="A17" s="17" t="s">
        <v>3321</v>
      </c>
      <c r="B17" s="22">
        <f>COUNTIF(視聴済作品!Q2:Q716, "*3*")</f>
        <v>51</v>
      </c>
    </row>
    <row r="18" spans="1:3" ht="12" customHeight="1" x14ac:dyDescent="0.4">
      <c r="A18" s="1" t="s">
        <v>1748</v>
      </c>
    </row>
    <row r="19" spans="1:3" s="1" customFormat="1" ht="12" customHeight="1" x14ac:dyDescent="0.4">
      <c r="A19" s="17"/>
      <c r="B19" s="5" t="s">
        <v>1078</v>
      </c>
      <c r="C19" s="5" t="s">
        <v>1710</v>
      </c>
    </row>
    <row r="20" spans="1:3" ht="12" customHeight="1" x14ac:dyDescent="0.4">
      <c r="A20" s="5">
        <v>0</v>
      </c>
      <c r="B20" s="22">
        <f>COUNTIFS(視聴済作品!S2:S716,"=0")+COUNTIFS(視聴中作品!S29:S35,"=0")</f>
        <v>3</v>
      </c>
      <c r="C20" s="33">
        <f>B20/$B$3</f>
        <v>4.1666666666666666E-3</v>
      </c>
    </row>
    <row r="21" spans="1:3" ht="12" customHeight="1" x14ac:dyDescent="0.4">
      <c r="A21" s="5">
        <v>1</v>
      </c>
      <c r="B21" s="22">
        <f>COUNTIFS(視聴済作品!S2:S716,"=1")+COUNTIFS(視聴中作品!S29:S35,"=1")</f>
        <v>23</v>
      </c>
      <c r="C21" s="33">
        <f t="shared" ref="C21:C30" si="3">B21/$B$3</f>
        <v>3.1944444444444442E-2</v>
      </c>
    </row>
    <row r="22" spans="1:3" ht="12" customHeight="1" x14ac:dyDescent="0.4">
      <c r="A22" s="5">
        <v>2</v>
      </c>
      <c r="B22" s="22">
        <f>COUNTIFS(視聴済作品!S2:S716,"=2")+COUNTIFS(視聴中作品!S29:S35,"=2")</f>
        <v>90</v>
      </c>
      <c r="C22" s="33">
        <f t="shared" si="3"/>
        <v>0.125</v>
      </c>
    </row>
    <row r="23" spans="1:3" ht="12" customHeight="1" x14ac:dyDescent="0.4">
      <c r="A23" s="5">
        <v>3</v>
      </c>
      <c r="B23" s="22">
        <f>COUNTIFS(視聴済作品!S2:S716,"=3")+COUNTIFS(視聴中作品!S29:S35,"=3")</f>
        <v>92</v>
      </c>
      <c r="C23" s="33">
        <f t="shared" si="3"/>
        <v>0.12777777777777777</v>
      </c>
    </row>
    <row r="24" spans="1:3" ht="12" customHeight="1" x14ac:dyDescent="0.4">
      <c r="A24" s="5">
        <v>4</v>
      </c>
      <c r="B24" s="22">
        <f>COUNTIFS(視聴済作品!S2:S716,"=4")+COUNTIFS(視聴中作品!S29:S35,"=4")</f>
        <v>77</v>
      </c>
      <c r="C24" s="33">
        <f t="shared" si="3"/>
        <v>0.10694444444444444</v>
      </c>
    </row>
    <row r="25" spans="1:3" ht="12" customHeight="1" x14ac:dyDescent="0.4">
      <c r="A25" s="5">
        <v>5</v>
      </c>
      <c r="B25" s="22">
        <f>COUNTIFS(視聴済作品!S2:S716,"=5")+COUNTIFS(視聴中作品!S29:S35,"=5")</f>
        <v>82</v>
      </c>
      <c r="C25" s="33">
        <f t="shared" si="3"/>
        <v>0.11388888888888889</v>
      </c>
    </row>
    <row r="26" spans="1:3" ht="12" customHeight="1" x14ac:dyDescent="0.4">
      <c r="A26" s="5">
        <v>6</v>
      </c>
      <c r="B26" s="22">
        <f>COUNTIFS(視聴済作品!S2:S716,"=6")+COUNTIFS(視聴中作品!S29:S35,"=6")</f>
        <v>135</v>
      </c>
      <c r="C26" s="33">
        <f t="shared" si="3"/>
        <v>0.1875</v>
      </c>
    </row>
    <row r="27" spans="1:3" ht="12" customHeight="1" x14ac:dyDescent="0.4">
      <c r="A27" s="5">
        <v>7</v>
      </c>
      <c r="B27" s="22">
        <f>COUNTIFS(視聴済作品!S2:S716,"=7")+COUNTIFS(視聴中作品!S29:S35,"=7")</f>
        <v>125</v>
      </c>
      <c r="C27" s="33">
        <f t="shared" si="3"/>
        <v>0.1736111111111111</v>
      </c>
    </row>
    <row r="28" spans="1:3" ht="12" customHeight="1" x14ac:dyDescent="0.4">
      <c r="A28" s="5">
        <v>8</v>
      </c>
      <c r="B28" s="22">
        <f>COUNTIFS(視聴済作品!S2:S716,"=8")+COUNTIFS(視聴中作品!S29:S35,"=8")</f>
        <v>71</v>
      </c>
      <c r="C28" s="33">
        <f t="shared" si="3"/>
        <v>9.8611111111111108E-2</v>
      </c>
    </row>
    <row r="29" spans="1:3" ht="12" customHeight="1" x14ac:dyDescent="0.4">
      <c r="A29" s="5">
        <v>9</v>
      </c>
      <c r="B29" s="22">
        <f>COUNTIFS(視聴済作品!S2:S716,"=9")+COUNTIFS(視聴中作品!S29:S35,"=9")</f>
        <v>19</v>
      </c>
      <c r="C29" s="33">
        <f t="shared" si="3"/>
        <v>2.6388888888888889E-2</v>
      </c>
    </row>
    <row r="30" spans="1:3" ht="12" customHeight="1" x14ac:dyDescent="0.4">
      <c r="A30" s="5">
        <v>10</v>
      </c>
      <c r="B30" s="22">
        <f>COUNTIFS(視聴済作品!S2:S716,"=10")+COUNTIFS(視聴中作品!S29:S35,"=10")</f>
        <v>3</v>
      </c>
      <c r="C30" s="33">
        <f t="shared" si="3"/>
        <v>4.1666666666666666E-3</v>
      </c>
    </row>
    <row r="31" spans="1:3" ht="12" customHeight="1" x14ac:dyDescent="0.4">
      <c r="A31" s="5" t="s">
        <v>1075</v>
      </c>
      <c r="B31" s="34">
        <f>AVERAGE(視聴済作品!S2:S716,視聴中作品!S29:S35)</f>
        <v>5.0708333333333337</v>
      </c>
      <c r="C31" s="23" t="s">
        <v>2996</v>
      </c>
    </row>
    <row r="32" spans="1:3" ht="12" customHeight="1" x14ac:dyDescent="0.4">
      <c r="A32" s="5" t="s">
        <v>1076</v>
      </c>
      <c r="B32" s="34">
        <f>VAR(視聴済作品!S2:S716,視聴中作品!S29:S35)</f>
        <v>4.6556154381084847</v>
      </c>
      <c r="C32" s="24" t="str">
        <f>IF(AND(B32&gt;=2.56,B32&lt;=4),"O","X")</f>
        <v>X</v>
      </c>
    </row>
    <row r="33" spans="1:3" ht="12" customHeight="1" x14ac:dyDescent="0.4">
      <c r="A33" s="1" t="s">
        <v>1749</v>
      </c>
    </row>
    <row r="34" spans="1:3" ht="12" customHeight="1" x14ac:dyDescent="0.4">
      <c r="A34" s="5"/>
      <c r="B34" s="5" t="s">
        <v>1078</v>
      </c>
      <c r="C34" s="5" t="s">
        <v>1710</v>
      </c>
    </row>
    <row r="35" spans="1:3" ht="12" customHeight="1" x14ac:dyDescent="0.4">
      <c r="A35" s="5">
        <v>0</v>
      </c>
      <c r="B35" s="22">
        <f>COUNTIFS(視聴済作品!T2:T716,"=0")+COUNTIFS(視聴中作品!T29:T35,"=0")</f>
        <v>1</v>
      </c>
      <c r="C35" s="33">
        <f>B35/$B$3</f>
        <v>1.3888888888888889E-3</v>
      </c>
    </row>
    <row r="36" spans="1:3" ht="12" customHeight="1" x14ac:dyDescent="0.4">
      <c r="A36" s="5">
        <v>1</v>
      </c>
      <c r="B36" s="22">
        <f>COUNTIFS(視聴済作品!T2:T716,"=1")+COUNTIFS(視聴中作品!T29:T35,"=1")</f>
        <v>9</v>
      </c>
      <c r="C36" s="33">
        <f t="shared" ref="C36:C45" si="4">B36/$B$3</f>
        <v>1.2500000000000001E-2</v>
      </c>
    </row>
    <row r="37" spans="1:3" ht="12" customHeight="1" x14ac:dyDescent="0.4">
      <c r="A37" s="5">
        <v>2</v>
      </c>
      <c r="B37" s="22">
        <f>COUNTIFS(視聴済作品!T2:T716,"=2")+COUNTIFS(視聴中作品!T29:T35,"=2")</f>
        <v>65</v>
      </c>
      <c r="C37" s="33">
        <f t="shared" si="4"/>
        <v>9.0277777777777776E-2</v>
      </c>
    </row>
    <row r="38" spans="1:3" ht="12" customHeight="1" x14ac:dyDescent="0.4">
      <c r="A38" s="5">
        <v>3</v>
      </c>
      <c r="B38" s="22">
        <f>COUNTIFS(視聴済作品!T2:T716,"=3")+COUNTIFS(視聴中作品!T29:T35,"=3")</f>
        <v>82</v>
      </c>
      <c r="C38" s="33">
        <f t="shared" si="4"/>
        <v>0.11388888888888889</v>
      </c>
    </row>
    <row r="39" spans="1:3" ht="12" customHeight="1" x14ac:dyDescent="0.4">
      <c r="A39" s="5">
        <v>4</v>
      </c>
      <c r="B39" s="22">
        <f>COUNTIFS(視聴済作品!T2:T716,"=4")+COUNTIFS(視聴中作品!T29:T35,"=4")</f>
        <v>90</v>
      </c>
      <c r="C39" s="33">
        <f t="shared" si="4"/>
        <v>0.125</v>
      </c>
    </row>
    <row r="40" spans="1:3" ht="12" customHeight="1" x14ac:dyDescent="0.4">
      <c r="A40" s="5">
        <v>5</v>
      </c>
      <c r="B40" s="22">
        <f>COUNTIFS(視聴済作品!T2:T716,"=5")+COUNTIFS(視聴中作品!T29:T35,"=5")</f>
        <v>106</v>
      </c>
      <c r="C40" s="33">
        <f t="shared" si="4"/>
        <v>0.14722222222222223</v>
      </c>
    </row>
    <row r="41" spans="1:3" ht="12" customHeight="1" x14ac:dyDescent="0.4">
      <c r="A41" s="5">
        <v>6</v>
      </c>
      <c r="B41" s="22">
        <f>COUNTIFS(視聴済作品!T2:T716,"=6")+COUNTIFS(視聴中作品!T29:T35,"=6")</f>
        <v>151</v>
      </c>
      <c r="C41" s="33">
        <f t="shared" si="4"/>
        <v>0.20972222222222223</v>
      </c>
    </row>
    <row r="42" spans="1:3" ht="12" customHeight="1" x14ac:dyDescent="0.4">
      <c r="A42" s="5">
        <v>7</v>
      </c>
      <c r="B42" s="22">
        <f>COUNTIFS(視聴済作品!T2:T716,"=7")+COUNTIFS(視聴中作品!T29:T35,"=7")</f>
        <v>103</v>
      </c>
      <c r="C42" s="33">
        <f t="shared" si="4"/>
        <v>0.14305555555555555</v>
      </c>
    </row>
    <row r="43" spans="1:3" ht="12" customHeight="1" x14ac:dyDescent="0.4">
      <c r="A43" s="5">
        <v>8</v>
      </c>
      <c r="B43" s="22">
        <f>COUNTIFS(視聴済作品!T2:T716,"=8")+COUNTIFS(視聴中作品!T29:T35,"=8")</f>
        <v>96</v>
      </c>
      <c r="C43" s="33">
        <f t="shared" si="4"/>
        <v>0.13333333333333333</v>
      </c>
    </row>
    <row r="44" spans="1:3" ht="12" customHeight="1" x14ac:dyDescent="0.4">
      <c r="A44" s="5">
        <v>9</v>
      </c>
      <c r="B44" s="22">
        <f>COUNTIFS(視聴済作品!T2:T716,"=9")+COUNTIFS(視聴中作品!T29:T35,"=9")</f>
        <v>15</v>
      </c>
      <c r="C44" s="33">
        <f t="shared" si="4"/>
        <v>2.0833333333333332E-2</v>
      </c>
    </row>
    <row r="45" spans="1:3" ht="12" customHeight="1" x14ac:dyDescent="0.4">
      <c r="A45" s="5">
        <v>10</v>
      </c>
      <c r="B45" s="22">
        <f>COUNTIFS(視聴済作品!T2:T716,"=10")+COUNTIFS(視聴中作品!T29:T35,"=10")</f>
        <v>2</v>
      </c>
      <c r="C45" s="33">
        <f t="shared" si="4"/>
        <v>2.7777777777777779E-3</v>
      </c>
    </row>
    <row r="46" spans="1:3" ht="12" customHeight="1" x14ac:dyDescent="0.4">
      <c r="A46" s="5" t="s">
        <v>1075</v>
      </c>
      <c r="B46" s="34">
        <f>AVERAGE(視聴済作品!T2:T716,視聴中作品!T29:T35)</f>
        <v>5.3125</v>
      </c>
      <c r="C46" s="23" t="s">
        <v>2996</v>
      </c>
    </row>
    <row r="47" spans="1:3" ht="12" customHeight="1" x14ac:dyDescent="0.4">
      <c r="A47" s="5" t="s">
        <v>1076</v>
      </c>
      <c r="B47" s="34">
        <f>VAR(視聴済作品!T2:T716,視聴中作品!T29:T35)</f>
        <v>3.9202885952712099</v>
      </c>
      <c r="C47" s="24" t="str">
        <f>IF(AND(B47&gt;=2.56,B47&lt;=4),"O","X")</f>
        <v>O</v>
      </c>
    </row>
    <row r="48" spans="1:3" ht="12" customHeight="1" x14ac:dyDescent="0.4">
      <c r="A48" s="1" t="s">
        <v>1750</v>
      </c>
    </row>
    <row r="49" spans="1:3" ht="12" customHeight="1" x14ac:dyDescent="0.4">
      <c r="A49" s="5"/>
      <c r="B49" s="5" t="s">
        <v>1078</v>
      </c>
      <c r="C49" s="5" t="s">
        <v>1710</v>
      </c>
    </row>
    <row r="50" spans="1:3" ht="12" customHeight="1" x14ac:dyDescent="0.4">
      <c r="A50" s="5">
        <v>0</v>
      </c>
      <c r="B50" s="22">
        <f>COUNTIFS(視聴済作品!U2:U716,"=0")+COUNTIFS(視聴中作品!U29:U35,"=0")</f>
        <v>1</v>
      </c>
      <c r="C50" s="33">
        <f>B50/$B$3</f>
        <v>1.3888888888888889E-3</v>
      </c>
    </row>
    <row r="51" spans="1:3" ht="12" customHeight="1" x14ac:dyDescent="0.4">
      <c r="A51" s="5">
        <v>1</v>
      </c>
      <c r="B51" s="22">
        <f>COUNTIFS(視聴済作品!U2:U716,"=1")+COUNTIFS(視聴中作品!U29:U35,"=1")</f>
        <v>21</v>
      </c>
      <c r="C51" s="33">
        <f t="shared" ref="C51:C60" si="5">B51/$B$3</f>
        <v>2.9166666666666667E-2</v>
      </c>
    </row>
    <row r="52" spans="1:3" ht="12" customHeight="1" x14ac:dyDescent="0.4">
      <c r="A52" s="5">
        <v>2</v>
      </c>
      <c r="B52" s="22">
        <f>COUNTIFS(視聴済作品!U2:U716,"=2")+COUNTIFS(視聴中作品!U29:U35,"=2")</f>
        <v>73</v>
      </c>
      <c r="C52" s="33">
        <f t="shared" si="5"/>
        <v>0.10138888888888889</v>
      </c>
    </row>
    <row r="53" spans="1:3" ht="12" customHeight="1" x14ac:dyDescent="0.4">
      <c r="A53" s="5">
        <v>3</v>
      </c>
      <c r="B53" s="22">
        <f>COUNTIFS(視聴済作品!U2:U716,"=3")+COUNTIFS(視聴中作品!U29:U35,"=3")</f>
        <v>102</v>
      </c>
      <c r="C53" s="33">
        <f t="shared" si="5"/>
        <v>0.14166666666666666</v>
      </c>
    </row>
    <row r="54" spans="1:3" ht="12" customHeight="1" x14ac:dyDescent="0.4">
      <c r="A54" s="5">
        <v>4</v>
      </c>
      <c r="B54" s="22">
        <f>COUNTIFS(視聴済作品!U2:U716,"=4")+COUNTIFS(視聴中作品!U29:U35,"=4")</f>
        <v>82</v>
      </c>
      <c r="C54" s="33">
        <f t="shared" si="5"/>
        <v>0.11388888888888889</v>
      </c>
    </row>
    <row r="55" spans="1:3" ht="12" customHeight="1" x14ac:dyDescent="0.4">
      <c r="A55" s="5">
        <v>5</v>
      </c>
      <c r="B55" s="22">
        <f>COUNTIFS(視聴済作品!U2:U716,"=5")+COUNTIFS(視聴中作品!U29:U35,"=5")</f>
        <v>100</v>
      </c>
      <c r="C55" s="33">
        <f t="shared" si="5"/>
        <v>0.1388888888888889</v>
      </c>
    </row>
    <row r="56" spans="1:3" ht="12" customHeight="1" x14ac:dyDescent="0.4">
      <c r="A56" s="5">
        <v>6</v>
      </c>
      <c r="B56" s="22">
        <f>COUNTIFS(視聴済作品!U2:U716,"=6")+COUNTIFS(視聴中作品!U29:U35,"=6")</f>
        <v>159</v>
      </c>
      <c r="C56" s="33">
        <f t="shared" si="5"/>
        <v>0.22083333333333333</v>
      </c>
    </row>
    <row r="57" spans="1:3" ht="12" customHeight="1" x14ac:dyDescent="0.4">
      <c r="A57" s="5">
        <v>7</v>
      </c>
      <c r="B57" s="22">
        <f>COUNTIFS(視聴済作品!U2:U716,"=7")+COUNTIFS(視聴中作品!U29:U35,"=7")</f>
        <v>96</v>
      </c>
      <c r="C57" s="33">
        <f t="shared" si="5"/>
        <v>0.13333333333333333</v>
      </c>
    </row>
    <row r="58" spans="1:3" ht="12" customHeight="1" x14ac:dyDescent="0.4">
      <c r="A58" s="5">
        <v>8</v>
      </c>
      <c r="B58" s="22">
        <f>COUNTIFS(視聴済作品!U2:U716,"=8")+COUNTIFS(視聴中作品!U29:U35,"=8")</f>
        <v>70</v>
      </c>
      <c r="C58" s="33">
        <f t="shared" si="5"/>
        <v>9.7222222222222224E-2</v>
      </c>
    </row>
    <row r="59" spans="1:3" ht="12" customHeight="1" x14ac:dyDescent="0.4">
      <c r="A59" s="5">
        <v>9</v>
      </c>
      <c r="B59" s="22">
        <f>COUNTIFS(視聴済作品!U2:U716,"=9")+COUNTIFS(視聴中作品!U29:U35,"=9")</f>
        <v>13</v>
      </c>
      <c r="C59" s="33">
        <f t="shared" si="5"/>
        <v>1.8055555555555554E-2</v>
      </c>
    </row>
    <row r="60" spans="1:3" ht="12" customHeight="1" x14ac:dyDescent="0.4">
      <c r="A60" s="5">
        <v>10</v>
      </c>
      <c r="B60" s="22">
        <f>COUNTIFS(視聴済作品!U2:U716,"=10")+COUNTIFS(視聴中作品!U29:U35,"=10")</f>
        <v>3</v>
      </c>
      <c r="C60" s="33">
        <f t="shared" si="5"/>
        <v>4.1666666666666666E-3</v>
      </c>
    </row>
    <row r="61" spans="1:3" ht="12" customHeight="1" x14ac:dyDescent="0.4">
      <c r="A61" s="5" t="s">
        <v>1075</v>
      </c>
      <c r="B61" s="34">
        <f>AVERAGE(視聴済作品!U2:U716,視聴中作品!U29:U35)</f>
        <v>5.0472222222222225</v>
      </c>
      <c r="C61" s="23" t="s">
        <v>2996</v>
      </c>
    </row>
    <row r="62" spans="1:3" ht="12" customHeight="1" x14ac:dyDescent="0.4">
      <c r="A62" s="5" t="s">
        <v>1076</v>
      </c>
      <c r="B62" s="34">
        <f>VAR(視聴済作品!U2:U716,視聴中作品!U29:U35)</f>
        <v>4.1201591716890764</v>
      </c>
      <c r="C62" s="24" t="str">
        <f>IF(AND(B62&gt;=2.56,B62&lt;=4),"O","X")</f>
        <v>X</v>
      </c>
    </row>
    <row r="63" spans="1:3" ht="12" customHeight="1" x14ac:dyDescent="0.4">
      <c r="A63" s="1" t="s">
        <v>1751</v>
      </c>
    </row>
    <row r="64" spans="1:3" ht="12" customHeight="1" x14ac:dyDescent="0.4">
      <c r="A64" s="5"/>
      <c r="B64" s="5" t="s">
        <v>1078</v>
      </c>
      <c r="C64" s="5" t="s">
        <v>1710</v>
      </c>
    </row>
    <row r="65" spans="1:3" ht="12" customHeight="1" x14ac:dyDescent="0.4">
      <c r="A65" s="5">
        <v>0</v>
      </c>
      <c r="B65" s="22">
        <f>COUNTIFS(視聴済作品!V2:V716,"=0")+COUNTIFS(視聴中作品!V29:V35,"=0")</f>
        <v>0</v>
      </c>
      <c r="C65" s="33">
        <f>B65/$B$3</f>
        <v>0</v>
      </c>
    </row>
    <row r="66" spans="1:3" ht="12" customHeight="1" x14ac:dyDescent="0.4">
      <c r="A66" s="5">
        <v>1</v>
      </c>
      <c r="B66" s="22">
        <f>COUNTIFS(視聴済作品!V2:V716,"=1")+COUNTIFS(視聴中作品!V29:V35,"=1")</f>
        <v>2</v>
      </c>
      <c r="C66" s="33">
        <f t="shared" ref="C66:C75" si="6">B66/$B$3</f>
        <v>2.7777777777777779E-3</v>
      </c>
    </row>
    <row r="67" spans="1:3" ht="12" customHeight="1" x14ac:dyDescent="0.4">
      <c r="A67" s="5">
        <v>2</v>
      </c>
      <c r="B67" s="22">
        <f>COUNTIFS(視聴済作品!V2:V716,"=2")+COUNTIFS(視聴中作品!V29:V35,"=2")</f>
        <v>12</v>
      </c>
      <c r="C67" s="33">
        <f t="shared" si="6"/>
        <v>1.6666666666666666E-2</v>
      </c>
    </row>
    <row r="68" spans="1:3" ht="12" customHeight="1" x14ac:dyDescent="0.4">
      <c r="A68" s="5">
        <v>3</v>
      </c>
      <c r="B68" s="22">
        <f>COUNTIFS(視聴済作品!V2:V716,"=3")+COUNTIFS(視聴中作品!V29:V35,"=3")</f>
        <v>60</v>
      </c>
      <c r="C68" s="33">
        <f t="shared" si="6"/>
        <v>8.3333333333333329E-2</v>
      </c>
    </row>
    <row r="69" spans="1:3" ht="12" customHeight="1" x14ac:dyDescent="0.4">
      <c r="A69" s="5">
        <v>4</v>
      </c>
      <c r="B69" s="22">
        <f>COUNTIFS(視聴済作品!V2:V716,"=4")+COUNTIFS(視聴中作品!V29:V35,"=4")</f>
        <v>100</v>
      </c>
      <c r="C69" s="33">
        <f t="shared" si="6"/>
        <v>0.1388888888888889</v>
      </c>
    </row>
    <row r="70" spans="1:3" ht="12" customHeight="1" x14ac:dyDescent="0.4">
      <c r="A70" s="5">
        <v>5</v>
      </c>
      <c r="B70" s="22">
        <f>COUNTIFS(視聴済作品!V2:V716,"=5")+COUNTIFS(視聴中作品!V29:V35,"=5")</f>
        <v>174</v>
      </c>
      <c r="C70" s="33">
        <f t="shared" si="6"/>
        <v>0.24166666666666667</v>
      </c>
    </row>
    <row r="71" spans="1:3" ht="12" customHeight="1" x14ac:dyDescent="0.4">
      <c r="A71" s="5">
        <v>6</v>
      </c>
      <c r="B71" s="22">
        <f>COUNTIFS(視聴済作品!V2:V716,"=6")+COUNTIFS(視聴中作品!V29:V35,"=6")</f>
        <v>152</v>
      </c>
      <c r="C71" s="33">
        <f t="shared" si="6"/>
        <v>0.21111111111111111</v>
      </c>
    </row>
    <row r="72" spans="1:3" ht="12" customHeight="1" x14ac:dyDescent="0.4">
      <c r="A72" s="5">
        <v>7</v>
      </c>
      <c r="B72" s="22">
        <f>COUNTIFS(視聴済作品!V2:V716,"=7")+COUNTIFS(視聴中作品!V29:V35,"=7")</f>
        <v>130</v>
      </c>
      <c r="C72" s="33">
        <f t="shared" si="6"/>
        <v>0.18055555555555555</v>
      </c>
    </row>
    <row r="73" spans="1:3" ht="12" customHeight="1" x14ac:dyDescent="0.4">
      <c r="A73" s="5">
        <v>8</v>
      </c>
      <c r="B73" s="22">
        <f>COUNTIFS(視聴済作品!V2:V716,"=8")+COUNTIFS(視聴中作品!V29:V35,"=8")</f>
        <v>50</v>
      </c>
      <c r="C73" s="33">
        <f t="shared" si="6"/>
        <v>6.9444444444444448E-2</v>
      </c>
    </row>
    <row r="74" spans="1:3" ht="12" customHeight="1" x14ac:dyDescent="0.4">
      <c r="A74" s="5">
        <v>9</v>
      </c>
      <c r="B74" s="22">
        <f>COUNTIFS(視聴済作品!V2:V716,"=9")+COUNTIFS(視聴中作品!V29:V35,"=9")</f>
        <v>29</v>
      </c>
      <c r="C74" s="33">
        <f t="shared" si="6"/>
        <v>4.027777777777778E-2</v>
      </c>
    </row>
    <row r="75" spans="1:3" ht="12" customHeight="1" x14ac:dyDescent="0.4">
      <c r="A75" s="5">
        <v>10</v>
      </c>
      <c r="B75" s="22">
        <f>COUNTIFS(視聴済作品!V2:V716,"=10")+COUNTIFS(視聴中作品!V29:V35,"=10")</f>
        <v>11</v>
      </c>
      <c r="C75" s="33">
        <f t="shared" si="6"/>
        <v>1.5277777777777777E-2</v>
      </c>
    </row>
    <row r="76" spans="1:3" ht="12" customHeight="1" x14ac:dyDescent="0.4">
      <c r="A76" s="5" t="s">
        <v>1075</v>
      </c>
      <c r="B76" s="34">
        <f>AVERAGE(視聴済作品!V2:V716,視聴中作品!V29:V35)</f>
        <v>5.6513888888888886</v>
      </c>
      <c r="C76" s="23" t="s">
        <v>2996</v>
      </c>
    </row>
    <row r="77" spans="1:3" ht="12" customHeight="1" x14ac:dyDescent="0.4">
      <c r="A77" s="5" t="s">
        <v>1076</v>
      </c>
      <c r="B77" s="34">
        <f>VAR(視聴済作品!V2:V716,視聴中作品!V29:V35)</f>
        <v>2.8310133673311686</v>
      </c>
      <c r="C77" s="24" t="str">
        <f>IF(AND(B77&gt;=2.56,B77&lt;=4),"O","X")</f>
        <v>O</v>
      </c>
    </row>
    <row r="78" spans="1:3" ht="12" customHeight="1" x14ac:dyDescent="0.4">
      <c r="A78" s="1" t="s">
        <v>1752</v>
      </c>
    </row>
    <row r="79" spans="1:3" ht="12" customHeight="1" x14ac:dyDescent="0.4">
      <c r="A79" s="5"/>
      <c r="B79" s="5" t="s">
        <v>1078</v>
      </c>
      <c r="C79" s="5" t="s">
        <v>1710</v>
      </c>
    </row>
    <row r="80" spans="1:3" ht="12" customHeight="1" x14ac:dyDescent="0.4">
      <c r="A80" s="5">
        <v>0</v>
      </c>
      <c r="B80" s="22">
        <f>COUNTIFS(視聴済作品!W2:W716,"=0")+COUNTIFS(視聴中作品!W29:W35,"=0")</f>
        <v>0</v>
      </c>
      <c r="C80" s="33">
        <f>B80/$B$3</f>
        <v>0</v>
      </c>
    </row>
    <row r="81" spans="1:3" ht="12" customHeight="1" x14ac:dyDescent="0.4">
      <c r="A81" s="5">
        <v>1</v>
      </c>
      <c r="B81" s="22">
        <f>COUNTIFS(視聴済作品!W2:W716,"=1")+COUNTIFS(視聴中作品!W29:W35,"=1")</f>
        <v>0</v>
      </c>
      <c r="C81" s="33">
        <f t="shared" ref="C81:C90" si="7">B81/$B$3</f>
        <v>0</v>
      </c>
    </row>
    <row r="82" spans="1:3" ht="12" customHeight="1" x14ac:dyDescent="0.4">
      <c r="A82" s="5">
        <v>2</v>
      </c>
      <c r="B82" s="22">
        <f>COUNTIFS(視聴済作品!W2:W716,"=2")+COUNTIFS(視聴中作品!W29:W35,"=2")</f>
        <v>7</v>
      </c>
      <c r="C82" s="33">
        <f t="shared" si="7"/>
        <v>9.7222222222222224E-3</v>
      </c>
    </row>
    <row r="83" spans="1:3" ht="12" customHeight="1" x14ac:dyDescent="0.4">
      <c r="A83" s="5">
        <v>3</v>
      </c>
      <c r="B83" s="22">
        <f>COUNTIFS(視聴済作品!W2:W716,"=3")+COUNTIFS(視聴中作品!W29:W35,"=3")</f>
        <v>40</v>
      </c>
      <c r="C83" s="33">
        <f t="shared" si="7"/>
        <v>5.5555555555555552E-2</v>
      </c>
    </row>
    <row r="84" spans="1:3" ht="12" customHeight="1" x14ac:dyDescent="0.4">
      <c r="A84" s="5">
        <v>4</v>
      </c>
      <c r="B84" s="22">
        <f>COUNTIFS(視聴済作品!W2:W716,"=4")+COUNTIFS(視聴中作品!W29:W35,"=4")</f>
        <v>105</v>
      </c>
      <c r="C84" s="33">
        <f t="shared" si="7"/>
        <v>0.14583333333333334</v>
      </c>
    </row>
    <row r="85" spans="1:3" ht="12" customHeight="1" x14ac:dyDescent="0.4">
      <c r="A85" s="5">
        <v>5</v>
      </c>
      <c r="B85" s="22">
        <f>COUNTIFS(視聴済作品!W2:W716,"=5")+COUNTIFS(視聴中作品!W29:W35,"=5")</f>
        <v>198</v>
      </c>
      <c r="C85" s="33">
        <f t="shared" si="7"/>
        <v>0.27500000000000002</v>
      </c>
    </row>
    <row r="86" spans="1:3" ht="12" customHeight="1" x14ac:dyDescent="0.4">
      <c r="A86" s="5">
        <v>6</v>
      </c>
      <c r="B86" s="22">
        <f>COUNTIFS(視聴済作品!W2:W716,"=6")+COUNTIFS(視聴中作品!W29:W35,"=6")</f>
        <v>166</v>
      </c>
      <c r="C86" s="33">
        <f t="shared" si="7"/>
        <v>0.23055555555555557</v>
      </c>
    </row>
    <row r="87" spans="1:3" ht="12" customHeight="1" x14ac:dyDescent="0.4">
      <c r="A87" s="5">
        <v>7</v>
      </c>
      <c r="B87" s="22">
        <f>COUNTIFS(視聴済作品!W2:W716,"=7")+COUNTIFS(視聴中作品!W29:W35,"=7")</f>
        <v>107</v>
      </c>
      <c r="C87" s="33">
        <f t="shared" si="7"/>
        <v>0.14861111111111111</v>
      </c>
    </row>
    <row r="88" spans="1:3" ht="12" customHeight="1" x14ac:dyDescent="0.4">
      <c r="A88" s="5">
        <v>8</v>
      </c>
      <c r="B88" s="22">
        <f>COUNTIFS(視聴済作品!W2:W716,"=8")+COUNTIFS(視聴中作品!W29:W35,"=8")</f>
        <v>57</v>
      </c>
      <c r="C88" s="33">
        <f t="shared" si="7"/>
        <v>7.9166666666666663E-2</v>
      </c>
    </row>
    <row r="89" spans="1:3" ht="12" customHeight="1" x14ac:dyDescent="0.4">
      <c r="A89" s="5">
        <v>9</v>
      </c>
      <c r="B89" s="22">
        <f>COUNTIFS(視聴済作品!W2:W716,"=9")+COUNTIFS(視聴中作品!W29:W35,"=9")</f>
        <v>20</v>
      </c>
      <c r="C89" s="33">
        <f t="shared" si="7"/>
        <v>2.7777777777777776E-2</v>
      </c>
    </row>
    <row r="90" spans="1:3" ht="12" customHeight="1" x14ac:dyDescent="0.4">
      <c r="A90" s="5">
        <v>10</v>
      </c>
      <c r="B90" s="22">
        <f>COUNTIFS(視聴済作品!W2:W716,"=10")+COUNTIFS(視聴中作品!W29:W35,"=10")</f>
        <v>20</v>
      </c>
      <c r="C90" s="33">
        <f t="shared" si="7"/>
        <v>2.7777777777777776E-2</v>
      </c>
    </row>
    <row r="91" spans="1:3" ht="12" customHeight="1" x14ac:dyDescent="0.4">
      <c r="A91" s="5" t="s">
        <v>1075</v>
      </c>
      <c r="B91" s="34">
        <f>AVERAGE(視聴済作品!W2:W716,視聴中作品!W29:W35)</f>
        <v>5.729166666666667</v>
      </c>
      <c r="C91" s="23" t="s">
        <v>2996</v>
      </c>
    </row>
    <row r="92" spans="1:3" ht="12" customHeight="1" x14ac:dyDescent="0.4">
      <c r="A92" s="5" t="s">
        <v>1076</v>
      </c>
      <c r="B92" s="34">
        <f>VAR(視聴済作品!W2:W716,視聴中作品!W29:W35)</f>
        <v>2.6038769123783032</v>
      </c>
      <c r="C92" s="24" t="str">
        <f>IF(AND(B92&gt;=2.56,B92&lt;=4),"O","X")</f>
        <v>O</v>
      </c>
    </row>
    <row r="93" spans="1:3" ht="12" customHeight="1" x14ac:dyDescent="0.4">
      <c r="A93" s="1" t="s">
        <v>1747</v>
      </c>
    </row>
    <row r="94" spans="1:3" ht="12" customHeight="1" x14ac:dyDescent="0.4">
      <c r="A94" s="5"/>
      <c r="B94" s="5" t="s">
        <v>1078</v>
      </c>
      <c r="C94" s="5" t="s">
        <v>1710</v>
      </c>
    </row>
    <row r="95" spans="1:3" ht="12" customHeight="1" x14ac:dyDescent="0.4">
      <c r="A95" s="5" t="s">
        <v>1699</v>
      </c>
      <c r="B95" s="22">
        <f>COUNTIFS(視聴済作品!X2:X716,"&gt;=0",視聴済作品!X2:X716,"&lt;10")+COUNTIFS(視聴中作品!X29:X35,"&gt;=0",視聴中作品!X29:X35,"&lt;10")</f>
        <v>0</v>
      </c>
      <c r="C95" s="33">
        <f>B95/$B$3</f>
        <v>0</v>
      </c>
    </row>
    <row r="96" spans="1:3" ht="12" customHeight="1" x14ac:dyDescent="0.4">
      <c r="A96" s="26" t="s">
        <v>1700</v>
      </c>
      <c r="B96" s="22">
        <f>COUNTIFS(視聴済作品!X2:X716,"&gt;=10",視聴済作品!X2:X716,"&lt;20")+COUNTIFS(視聴中作品!X29:X35,"&gt;=10",視聴中作品!X29:X35,"&lt;20")</f>
        <v>5</v>
      </c>
      <c r="C96" s="33">
        <f t="shared" ref="C96:C105" si="8">B96/$B$3</f>
        <v>6.9444444444444441E-3</v>
      </c>
    </row>
    <row r="97" spans="1:3" ht="12" customHeight="1" x14ac:dyDescent="0.4">
      <c r="A97" s="27" t="s">
        <v>1701</v>
      </c>
      <c r="B97" s="22">
        <f>COUNTIFS(視聴済作品!X2:X716,"&gt;=20",視聴済作品!X2:X716,"&lt;30")+COUNTIFS(視聴中作品!X29:X35,"&gt;=20",視聴中作品!X29:X35,"&lt;30")</f>
        <v>39</v>
      </c>
      <c r="C97" s="33">
        <f t="shared" si="8"/>
        <v>5.4166666666666669E-2</v>
      </c>
    </row>
    <row r="98" spans="1:3" ht="12" customHeight="1" x14ac:dyDescent="0.4">
      <c r="A98" s="27" t="s">
        <v>1702</v>
      </c>
      <c r="B98" s="22">
        <f>COUNTIFS(視聴済作品!X2:X716,"&gt;=30",視聴済作品!X2:X716,"&lt;40")+COUNTIFS(視聴中作品!X29:X35,"&gt;=30",視聴中作品!X29:X35,"&lt;40")</f>
        <v>104</v>
      </c>
      <c r="C98" s="33">
        <f t="shared" si="8"/>
        <v>0.14444444444444443</v>
      </c>
    </row>
    <row r="99" spans="1:3" ht="12" customHeight="1" x14ac:dyDescent="0.4">
      <c r="A99" s="27" t="s">
        <v>1703</v>
      </c>
      <c r="B99" s="22">
        <f>COUNTIFS(視聴済作品!X2:X716,"&gt;=40",視聴済作品!X2:X716,"&lt;50")+COUNTIFS(視聴中作品!X29:X35,"&gt;=40",視聴中作品!X29:X35,"&lt;50")</f>
        <v>138</v>
      </c>
      <c r="C99" s="33">
        <f t="shared" si="8"/>
        <v>0.19166666666666668</v>
      </c>
    </row>
    <row r="100" spans="1:3" ht="12" customHeight="1" x14ac:dyDescent="0.4">
      <c r="A100" s="27" t="s">
        <v>1704</v>
      </c>
      <c r="B100" s="22">
        <f>COUNTIFS(視聴済作品!X2:X716,"&gt;=50",視聴済作品!X2:X716,"&lt;60")+COUNTIFS(視聴中作品!X29:X35,"&gt;=50",視聴中作品!X29:X35,"&lt;60")</f>
        <v>149</v>
      </c>
      <c r="C100" s="33">
        <f t="shared" si="8"/>
        <v>0.20694444444444443</v>
      </c>
    </row>
    <row r="101" spans="1:3" ht="12" customHeight="1" x14ac:dyDescent="0.4">
      <c r="A101" s="27" t="s">
        <v>1705</v>
      </c>
      <c r="B101" s="22">
        <f>COUNTIFS(視聴済作品!X2:X716,"&gt;=60",視聴済作品!X2:X716,"&lt;70")+COUNTIFS(視聴中作品!X29:X35,"&gt;=60",視聴中作品!X29:X35,"&lt;70")</f>
        <v>150</v>
      </c>
      <c r="C101" s="33">
        <f t="shared" si="8"/>
        <v>0.20833333333333334</v>
      </c>
    </row>
    <row r="102" spans="1:3" ht="12" customHeight="1" x14ac:dyDescent="0.4">
      <c r="A102" s="27" t="s">
        <v>1706</v>
      </c>
      <c r="B102" s="22">
        <f>COUNTIFS(視聴済作品!X2:X716,"&gt;=70",視聴済作品!X2:X716,"&lt;80")+COUNTIFS(視聴中作品!X29:X35,"&gt;=70",視聴中作品!X29:X35,"&lt;80")</f>
        <v>91</v>
      </c>
      <c r="C102" s="33">
        <f t="shared" si="8"/>
        <v>0.12638888888888888</v>
      </c>
    </row>
    <row r="103" spans="1:3" ht="12" customHeight="1" x14ac:dyDescent="0.4">
      <c r="A103" s="27" t="s">
        <v>1707</v>
      </c>
      <c r="B103" s="22">
        <f>COUNTIFS(視聴済作品!X2:X716,"&gt;=80",視聴済作品!X2:X716,"&lt;90")+COUNTIFS(視聴中作品!X29:X35,"&gt;=80",視聴中作品!X29:X35,"&lt;90")</f>
        <v>40</v>
      </c>
      <c r="C103" s="33">
        <f t="shared" si="8"/>
        <v>5.5555555555555552E-2</v>
      </c>
    </row>
    <row r="104" spans="1:3" ht="12" customHeight="1" x14ac:dyDescent="0.4">
      <c r="A104" s="27" t="s">
        <v>1708</v>
      </c>
      <c r="B104" s="22">
        <f>COUNTIFS(視聴済作品!X2:X716,"&gt;=90",視聴済作品!X2:X716,"&lt;=100")+COUNTIFS(視聴中作品!X29:X35,"&gt;=90",視聴中作品!X29:X35,"&lt;=100")</f>
        <v>4</v>
      </c>
      <c r="C104" s="33">
        <f t="shared" si="8"/>
        <v>5.5555555555555558E-3</v>
      </c>
    </row>
    <row r="105" spans="1:3" ht="12" customHeight="1" x14ac:dyDescent="0.4">
      <c r="A105" s="27" t="s">
        <v>1709</v>
      </c>
      <c r="B105" s="22">
        <f>SUM(B95:B104)</f>
        <v>720</v>
      </c>
      <c r="C105" s="18">
        <f t="shared" si="8"/>
        <v>1</v>
      </c>
    </row>
    <row r="106" spans="1:3" ht="12" customHeight="1" x14ac:dyDescent="0.4">
      <c r="A106" s="5" t="s">
        <v>1075</v>
      </c>
      <c r="B106" s="34">
        <f>AVERAGE(視聴済作品!X2:X716,視聴中作品!X29:X35)</f>
        <v>53.62222222222222</v>
      </c>
      <c r="C106" s="23" t="s">
        <v>2996</v>
      </c>
    </row>
    <row r="107" spans="1:3" ht="12" customHeight="1" x14ac:dyDescent="0.4">
      <c r="A107" s="5" t="s">
        <v>1076</v>
      </c>
      <c r="B107" s="34">
        <f>VAR(視聴済作品!X2:X716,視聴中作品!X29:X35)</f>
        <v>267.43983928295484</v>
      </c>
      <c r="C107" s="24" t="str">
        <f>IF(AND(B107&gt;=256,B107&lt;=400),"O","X")</f>
        <v>O</v>
      </c>
    </row>
    <row r="108" spans="1:3" ht="12" customHeight="1" x14ac:dyDescent="0.4">
      <c r="A108" s="5" t="s">
        <v>1711</v>
      </c>
      <c r="B108" s="22">
        <f>MAX(視聴済作品!X2:X716,視聴中作品!X29:X35)</f>
        <v>92</v>
      </c>
    </row>
    <row r="109" spans="1:3" ht="12" customHeight="1" x14ac:dyDescent="0.4">
      <c r="A109" s="5" t="s">
        <v>1712</v>
      </c>
      <c r="B109" s="22">
        <f>MIN(視聴済作品!X2:X716,視聴中作品!X29:X35)</f>
        <v>12</v>
      </c>
    </row>
    <row r="110" spans="1:3" ht="12" customHeight="1" x14ac:dyDescent="0.4">
      <c r="A110" s="5" t="s">
        <v>1713</v>
      </c>
      <c r="B110" s="35">
        <f>MAX(視聴済作品!Y2:Y716,視聴中作品!Y29:Y35)</f>
        <v>73.467497079672825</v>
      </c>
    </row>
    <row r="111" spans="1:3" ht="12" customHeight="1" x14ac:dyDescent="0.4">
      <c r="A111" s="5" t="s">
        <v>1714</v>
      </c>
      <c r="B111" s="35">
        <f>MIN(視聴済作品!Y2:Y716,視聴中作品!Y29:Y35)</f>
        <v>24.548568598594557</v>
      </c>
    </row>
  </sheetData>
  <phoneticPr fontId="2"/>
  <conditionalFormatting sqref="C32 C47 C62 C77 C92 C107">
    <cfRule type="containsText" dxfId="3" priority="3" operator="containsText" text="O">
      <formula>NOT(ISERROR(SEARCH("O",C32)))</formula>
    </cfRule>
    <cfRule type="containsText" dxfId="2" priority="4" operator="containsText" text="X">
      <formula>NOT(ISERROR(SEARCH("X",C32)))</formula>
    </cfRule>
  </conditionalFormatting>
  <conditionalFormatting sqref="C105">
    <cfRule type="expression" dxfId="1" priority="1">
      <formula>NOT(100%)</formula>
    </cfRule>
    <cfRule type="expression" dxfId="0" priority="2">
      <formula>100%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06797-DA74-4177-B276-4713A8C345A6}">
  <dimension ref="B2:K22"/>
  <sheetViews>
    <sheetView showGridLines="0" workbookViewId="0"/>
  </sheetViews>
  <sheetFormatPr defaultColWidth="2" defaultRowHeight="12" x14ac:dyDescent="0.4"/>
  <cols>
    <col min="1" max="16384" width="2" style="30"/>
  </cols>
  <sheetData>
    <row r="2" spans="2:11" x14ac:dyDescent="0.4">
      <c r="B2" s="30" t="s">
        <v>3011</v>
      </c>
      <c r="D2" s="30" t="s">
        <v>1628</v>
      </c>
    </row>
    <row r="3" spans="2:11" x14ac:dyDescent="0.4">
      <c r="D3" s="30" t="s">
        <v>3018</v>
      </c>
    </row>
    <row r="4" spans="2:11" x14ac:dyDescent="0.4">
      <c r="D4" s="30" t="s">
        <v>3019</v>
      </c>
    </row>
    <row r="6" spans="2:11" x14ac:dyDescent="0.4">
      <c r="D6" s="30" t="s">
        <v>3008</v>
      </c>
      <c r="I6" s="30" t="s">
        <v>3012</v>
      </c>
      <c r="K6" s="30" t="s">
        <v>3015</v>
      </c>
    </row>
    <row r="7" spans="2:11" x14ac:dyDescent="0.4">
      <c r="D7" s="30" t="s">
        <v>3007</v>
      </c>
      <c r="I7" s="30" t="s">
        <v>3012</v>
      </c>
      <c r="K7" s="30" t="s">
        <v>3014</v>
      </c>
    </row>
    <row r="8" spans="2:11" x14ac:dyDescent="0.4">
      <c r="D8" s="30" t="s">
        <v>3009</v>
      </c>
      <c r="I8" s="30" t="s">
        <v>3012</v>
      </c>
      <c r="K8" s="30" t="s">
        <v>3016</v>
      </c>
    </row>
    <row r="9" spans="2:11" x14ac:dyDescent="0.4">
      <c r="D9" s="30" t="s">
        <v>3013</v>
      </c>
      <c r="I9" s="30" t="s">
        <v>3012</v>
      </c>
      <c r="K9" s="30" t="s">
        <v>3017</v>
      </c>
    </row>
    <row r="10" spans="2:11" x14ac:dyDescent="0.4">
      <c r="D10" s="30" t="s">
        <v>3023</v>
      </c>
      <c r="I10" s="30" t="s">
        <v>3012</v>
      </c>
      <c r="K10" s="30" t="s">
        <v>3024</v>
      </c>
    </row>
    <row r="11" spans="2:11" x14ac:dyDescent="0.4">
      <c r="D11" s="30" t="s">
        <v>3200</v>
      </c>
      <c r="I11" s="30" t="s">
        <v>3012</v>
      </c>
      <c r="K11" s="30" t="s">
        <v>3196</v>
      </c>
    </row>
    <row r="12" spans="2:11" x14ac:dyDescent="0.4">
      <c r="D12" s="30" t="s">
        <v>3201</v>
      </c>
      <c r="I12" s="30" t="s">
        <v>3012</v>
      </c>
      <c r="K12" s="30" t="s">
        <v>3197</v>
      </c>
    </row>
    <row r="13" spans="2:11" x14ac:dyDescent="0.4">
      <c r="D13" s="30" t="s">
        <v>3204</v>
      </c>
      <c r="I13" s="30" t="s">
        <v>3012</v>
      </c>
      <c r="K13" s="30" t="s">
        <v>3022</v>
      </c>
    </row>
    <row r="14" spans="2:11" x14ac:dyDescent="0.4">
      <c r="D14" s="30" t="s">
        <v>3198</v>
      </c>
      <c r="I14" s="30" t="s">
        <v>3012</v>
      </c>
      <c r="K14" s="30" t="s">
        <v>3020</v>
      </c>
    </row>
    <row r="15" spans="2:11" x14ac:dyDescent="0.4">
      <c r="D15" s="30" t="s">
        <v>3021</v>
      </c>
      <c r="I15" s="30" t="s">
        <v>3012</v>
      </c>
      <c r="K15" s="30" t="s">
        <v>3021</v>
      </c>
    </row>
    <row r="17" spans="4:11" x14ac:dyDescent="0.4">
      <c r="D17" s="30" t="s">
        <v>3029</v>
      </c>
    </row>
    <row r="19" spans="4:11" x14ac:dyDescent="0.4">
      <c r="D19" s="30" t="s">
        <v>3033</v>
      </c>
      <c r="I19" s="30" t="s">
        <v>3012</v>
      </c>
      <c r="K19" s="30" t="s">
        <v>3025</v>
      </c>
    </row>
    <row r="20" spans="4:11" x14ac:dyDescent="0.4">
      <c r="D20" s="30" t="s">
        <v>3034</v>
      </c>
      <c r="I20" s="30" t="s">
        <v>3012</v>
      </c>
      <c r="K20" s="30" t="s">
        <v>3026</v>
      </c>
    </row>
    <row r="21" spans="4:11" x14ac:dyDescent="0.4">
      <c r="D21" s="30" t="s">
        <v>3035</v>
      </c>
      <c r="I21" s="30" t="s">
        <v>3012</v>
      </c>
      <c r="K21" s="30" t="s">
        <v>3027</v>
      </c>
    </row>
    <row r="22" spans="4:11" x14ac:dyDescent="0.4">
      <c r="D22" s="30" t="s">
        <v>3036</v>
      </c>
      <c r="I22" s="30" t="s">
        <v>3012</v>
      </c>
      <c r="K22" s="30" t="s">
        <v>3028</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ワークシート</vt:lpstr>
      </vt:variant>
      <vt:variant>
        <vt:i4>4</vt:i4>
      </vt:variant>
    </vt:vector>
  </HeadingPairs>
  <TitlesOfParts>
    <vt:vector size="4" baseType="lpstr">
      <vt:lpstr>視聴中作品</vt:lpstr>
      <vt:lpstr>視聴済作品</vt:lpstr>
      <vt:lpstr>統計</vt:lpstr>
      <vt:lpstr>メモ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2022-06-07T13:44:11Z</dcterms:created>
  <dcterms:modified xsi:type="dcterms:W3CDTF">2023-03-13T14:41:42Z</dcterms:modified>
</cp:coreProperties>
</file>