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i\Desktop\DA\"/>
    </mc:Choice>
  </mc:AlternateContent>
  <xr:revisionPtr revIDLastSave="0" documentId="13_ncr:1_{17A18A90-FA71-4D0E-A0DB-D81A855CA112}" xr6:coauthVersionLast="47" xr6:coauthVersionMax="47" xr10:uidLastSave="{00000000-0000-0000-0000-000000000000}"/>
  <bookViews>
    <workbookView xWindow="-108" yWindow="-108" windowWidth="23256" windowHeight="13176" tabRatio="752" firstSheet="7" activeTab="9" xr2:uid="{6EF6A1F1-B466-46D9-875F-EB41FA30E782}"/>
  </bookViews>
  <sheets>
    <sheet name="Basics" sheetId="2" r:id="rId1"/>
    <sheet name="Basic_Functions_Day 1" sheetId="3" r:id="rId2"/>
    <sheet name="Text-Functions" sheetId="4" r:id="rId3"/>
    <sheet name="Transpose" sheetId="5" r:id="rId4"/>
    <sheet name="Paste Link" sheetId="6" r:id="rId5"/>
    <sheet name="Skip Blank" sheetId="7" r:id="rId6"/>
    <sheet name="Paste Special Operations" sheetId="8" r:id="rId7"/>
    <sheet name="IFS Function" sheetId="9" r:id="rId8"/>
    <sheet name="Practice_ifs" sheetId="21" r:id="rId9"/>
    <sheet name="Math &amp; Trigo" sheetId="10" r:id="rId10"/>
    <sheet name="Refrencing" sheetId="11" r:id="rId11"/>
    <sheet name="Mixed Refrencing" sheetId="12" r:id="rId12"/>
    <sheet name="Naming Range" sheetId="13" r:id="rId13"/>
    <sheet name="Date &amp; TIme" sheetId="14" r:id="rId14"/>
    <sheet name="Fill Series" sheetId="15" r:id="rId15"/>
    <sheet name="Flash Fill" sheetId="17" r:id="rId16"/>
    <sheet name="Text To Column" sheetId="16" r:id="rId17"/>
    <sheet name="SUMPRODUCT" sheetId="18" r:id="rId18"/>
    <sheet name="INDIRECT" sheetId="19" r:id="rId19"/>
    <sheet name="Information" sheetId="20" r:id="rId20"/>
  </sheets>
  <definedNames>
    <definedName name="_xlnm._FilterDatabase" localSheetId="7" hidden="1">'IFS Function'!$A$2:$G$18</definedName>
    <definedName name="_xlnm._FilterDatabase" localSheetId="18" hidden="1">INDIRECT!$A$1:$G$17</definedName>
    <definedName name="Salary">INDIRECT!$G$2:$G$17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2" i="10" l="1"/>
  <c r="AA2" i="10"/>
  <c r="V18" i="10"/>
  <c r="V19" i="10"/>
  <c r="V20" i="10"/>
  <c r="V21" i="10"/>
  <c r="V22" i="10"/>
  <c r="V23" i="10"/>
  <c r="V24" i="10"/>
  <c r="V25" i="10"/>
  <c r="V26" i="10"/>
  <c r="V27" i="10"/>
  <c r="V28" i="10"/>
  <c r="V29" i="10"/>
  <c r="V30" i="10"/>
  <c r="V17" i="10"/>
  <c r="W2" i="10"/>
  <c r="J25" i="9"/>
  <c r="Q10" i="11"/>
  <c r="P10" i="11"/>
  <c r="J4" i="11"/>
  <c r="J5" i="11"/>
  <c r="J6" i="11"/>
  <c r="J7" i="11"/>
  <c r="J8" i="11"/>
  <c r="D4" i="11"/>
  <c r="D3" i="11"/>
  <c r="G16" i="6"/>
  <c r="G17" i="6"/>
  <c r="G18" i="6"/>
  <c r="G19" i="6"/>
  <c r="G20" i="6"/>
  <c r="G21" i="6"/>
  <c r="G22" i="6"/>
  <c r="G23" i="6"/>
  <c r="G24" i="6"/>
  <c r="G25" i="6"/>
  <c r="G26" i="6"/>
  <c r="K11" i="4"/>
  <c r="G4" i="3"/>
  <c r="G3" i="3"/>
  <c r="I15" i="19"/>
  <c r="K3" i="19"/>
  <c r="F24" i="18"/>
  <c r="C23" i="18"/>
  <c r="D15" i="18"/>
  <c r="D16" i="18"/>
  <c r="D17" i="18"/>
  <c r="D18" i="18"/>
  <c r="D19" i="18"/>
  <c r="D20" i="18"/>
  <c r="D21" i="18"/>
  <c r="D14" i="18"/>
  <c r="V17" i="14"/>
  <c r="J13" i="13"/>
  <c r="J12" i="13"/>
  <c r="J11" i="13"/>
  <c r="AD27" i="10"/>
  <c r="AD19" i="10"/>
  <c r="AD20" i="10"/>
  <c r="AD21" i="10"/>
  <c r="AD22" i="10"/>
  <c r="AD23" i="10"/>
  <c r="AD24" i="10"/>
  <c r="AD25" i="10"/>
  <c r="AD26" i="10"/>
  <c r="AD18" i="10"/>
  <c r="I28" i="21" a="1"/>
  <c r="I28" i="21" s="1"/>
  <c r="I27" i="21"/>
  <c r="I26" i="21"/>
  <c r="I22" i="21"/>
  <c r="I21" i="21"/>
  <c r="I20" i="21"/>
  <c r="I17" i="21"/>
  <c r="I16" i="21"/>
  <c r="I19" i="21"/>
  <c r="I18" i="21"/>
  <c r="I15" i="21"/>
  <c r="I14" i="21"/>
  <c r="I24" i="21"/>
  <c r="I23" i="21"/>
  <c r="I13" i="21"/>
  <c r="I12" i="21"/>
  <c r="I11" i="21"/>
  <c r="I10" i="21"/>
  <c r="I9" i="21"/>
  <c r="I8" i="21"/>
  <c r="I7" i="21"/>
  <c r="I6" i="21"/>
  <c r="I5" i="21"/>
  <c r="I4" i="21"/>
  <c r="I3" i="21"/>
  <c r="I2" i="21"/>
  <c r="I1" i="21"/>
  <c r="D1" i="6"/>
  <c r="D2" i="6"/>
  <c r="D3" i="6"/>
  <c r="D4" i="6"/>
  <c r="D5" i="6"/>
  <c r="D6" i="6"/>
  <c r="D7" i="6"/>
  <c r="D8" i="6"/>
  <c r="D9" i="6"/>
  <c r="D10" i="6"/>
  <c r="D15" i="6"/>
  <c r="D14" i="6"/>
  <c r="D16" i="6"/>
  <c r="D17" i="6"/>
  <c r="D18" i="6"/>
  <c r="D19" i="6"/>
  <c r="D20" i="6"/>
  <c r="D21" i="6"/>
  <c r="D22" i="6"/>
  <c r="D23" i="6"/>
  <c r="D24" i="6"/>
  <c r="S27" i="4"/>
  <c r="S24" i="4"/>
  <c r="S25" i="4"/>
  <c r="S26" i="4"/>
  <c r="S28" i="4"/>
  <c r="S29" i="4"/>
  <c r="S30" i="4"/>
  <c r="S31" i="4"/>
  <c r="S32" i="4"/>
  <c r="S33" i="4"/>
  <c r="S23" i="4"/>
  <c r="I17" i="4"/>
  <c r="I18" i="4"/>
  <c r="I19" i="4"/>
  <c r="I20" i="4"/>
  <c r="I21" i="4"/>
  <c r="I22" i="4"/>
  <c r="I23" i="4"/>
  <c r="I24" i="4"/>
  <c r="I25" i="4"/>
  <c r="I16" i="4"/>
  <c r="H17" i="4"/>
  <c r="H18" i="4"/>
  <c r="H19" i="4"/>
  <c r="H20" i="4"/>
  <c r="H21" i="4"/>
  <c r="H22" i="4"/>
  <c r="H23" i="4"/>
  <c r="H24" i="4"/>
  <c r="H25" i="4"/>
  <c r="H16" i="4"/>
  <c r="G17" i="4"/>
  <c r="G18" i="4"/>
  <c r="G19" i="4"/>
  <c r="G20" i="4"/>
  <c r="G21" i="4"/>
  <c r="G22" i="4"/>
  <c r="G23" i="4"/>
  <c r="G24" i="4"/>
  <c r="G25" i="4"/>
  <c r="G16" i="4"/>
  <c r="F17" i="4"/>
  <c r="F18" i="4"/>
  <c r="F19" i="4"/>
  <c r="F20" i="4"/>
  <c r="F21" i="4"/>
  <c r="F22" i="4"/>
  <c r="F23" i="4"/>
  <c r="F24" i="4"/>
  <c r="F25" i="4"/>
  <c r="F16" i="4"/>
  <c r="E17" i="4"/>
  <c r="E18" i="4"/>
  <c r="E19" i="4"/>
  <c r="E20" i="4"/>
  <c r="E21" i="4"/>
  <c r="E22" i="4"/>
  <c r="E23" i="4"/>
  <c r="E24" i="4"/>
  <c r="E25" i="4"/>
  <c r="E16" i="4"/>
  <c r="E2" i="4"/>
  <c r="D16" i="4" a="1"/>
  <c r="D16" i="4" s="1"/>
  <c r="C16" i="4" a="1"/>
  <c r="C16" i="4" s="1"/>
  <c r="B16" i="4" a="1"/>
  <c r="B16" i="4" s="1"/>
  <c r="S2" i="4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2" i="3"/>
  <c r="H4" i="20"/>
  <c r="H5" i="20"/>
  <c r="H6" i="20"/>
  <c r="H7" i="20"/>
  <c r="H8" i="20"/>
  <c r="H9" i="20"/>
  <c r="H10" i="20"/>
  <c r="H12" i="20"/>
  <c r="H13" i="20"/>
  <c r="H14" i="20"/>
  <c r="H2" i="20"/>
  <c r="G3" i="20"/>
  <c r="G4" i="20"/>
  <c r="G5" i="20"/>
  <c r="G6" i="20"/>
  <c r="G7" i="20"/>
  <c r="G8" i="20"/>
  <c r="G9" i="20"/>
  <c r="G10" i="20"/>
  <c r="G11" i="20"/>
  <c r="G12" i="20"/>
  <c r="G13" i="20"/>
  <c r="G14" i="20"/>
  <c r="G2" i="20"/>
  <c r="F4" i="20"/>
  <c r="F5" i="20"/>
  <c r="F6" i="20"/>
  <c r="F7" i="20"/>
  <c r="F8" i="20"/>
  <c r="F9" i="20"/>
  <c r="F10" i="20"/>
  <c r="F12" i="20"/>
  <c r="F13" i="20"/>
  <c r="F14" i="20"/>
  <c r="F2" i="20"/>
  <c r="E4" i="20"/>
  <c r="E5" i="20"/>
  <c r="E6" i="20"/>
  <c r="E7" i="20"/>
  <c r="E8" i="20"/>
  <c r="E9" i="20"/>
  <c r="E10" i="20"/>
  <c r="E12" i="20"/>
  <c r="E13" i="20"/>
  <c r="E14" i="20"/>
  <c r="E2" i="20"/>
  <c r="D4" i="20"/>
  <c r="D5" i="20"/>
  <c r="D6" i="20"/>
  <c r="D7" i="20"/>
  <c r="D8" i="20"/>
  <c r="D9" i="20"/>
  <c r="D10" i="20"/>
  <c r="D12" i="20"/>
  <c r="D13" i="20"/>
  <c r="D14" i="20"/>
  <c r="D2" i="20"/>
  <c r="C4" i="20"/>
  <c r="C5" i="20"/>
  <c r="C6" i="20"/>
  <c r="C7" i="20"/>
  <c r="C8" i="20"/>
  <c r="C9" i="20"/>
  <c r="C10" i="20"/>
  <c r="C12" i="20"/>
  <c r="C13" i="20"/>
  <c r="C14" i="20"/>
  <c r="C2" i="20"/>
  <c r="B4" i="20"/>
  <c r="B5" i="20"/>
  <c r="B6" i="20"/>
  <c r="B7" i="20"/>
  <c r="B8" i="20"/>
  <c r="B9" i="20"/>
  <c r="B10" i="20"/>
  <c r="B12" i="20"/>
  <c r="B13" i="20"/>
  <c r="B14" i="20"/>
  <c r="B2" i="20"/>
  <c r="H14" i="18"/>
  <c r="H9" i="18"/>
  <c r="F6" i="18"/>
  <c r="F7" i="18"/>
  <c r="F8" i="18"/>
  <c r="F9" i="18"/>
  <c r="F10" i="18"/>
  <c r="F11" i="18"/>
  <c r="F12" i="18"/>
  <c r="F5" i="18"/>
  <c r="N17" i="14"/>
  <c r="N16" i="14"/>
  <c r="E24" i="14"/>
  <c r="H38" i="14" s="1"/>
  <c r="H18" i="14"/>
  <c r="G18" i="14"/>
  <c r="F18" i="14"/>
  <c r="E18" i="14"/>
  <c r="H15" i="14"/>
  <c r="H14" i="14"/>
  <c r="H2" i="14"/>
  <c r="G2" i="14"/>
  <c r="F2" i="14"/>
  <c r="E2" i="14"/>
  <c r="J5" i="13"/>
  <c r="J4" i="13"/>
  <c r="J3" i="13"/>
  <c r="P10" i="12"/>
  <c r="O10" i="12"/>
  <c r="N10" i="12"/>
  <c r="M10" i="12"/>
  <c r="L10" i="12"/>
  <c r="K10" i="12"/>
  <c r="J10" i="12"/>
  <c r="I10" i="12"/>
  <c r="H10" i="12"/>
  <c r="P9" i="12"/>
  <c r="O9" i="12"/>
  <c r="N9" i="12"/>
  <c r="M9" i="12"/>
  <c r="L9" i="12"/>
  <c r="K9" i="12"/>
  <c r="J9" i="12"/>
  <c r="I9" i="12"/>
  <c r="H9" i="12"/>
  <c r="P8" i="12"/>
  <c r="O8" i="12"/>
  <c r="N8" i="12"/>
  <c r="M8" i="12"/>
  <c r="L8" i="12"/>
  <c r="K8" i="12"/>
  <c r="J8" i="12"/>
  <c r="I8" i="12"/>
  <c r="H8" i="12"/>
  <c r="P7" i="12"/>
  <c r="O7" i="12"/>
  <c r="N7" i="12"/>
  <c r="M7" i="12"/>
  <c r="L7" i="12"/>
  <c r="K7" i="12"/>
  <c r="J7" i="12"/>
  <c r="I7" i="12"/>
  <c r="H7" i="12"/>
  <c r="P6" i="12"/>
  <c r="O6" i="12"/>
  <c r="N6" i="12"/>
  <c r="M6" i="12"/>
  <c r="L6" i="12"/>
  <c r="K6" i="12"/>
  <c r="J6" i="12"/>
  <c r="I6" i="12"/>
  <c r="H6" i="12"/>
  <c r="P5" i="12"/>
  <c r="O5" i="12"/>
  <c r="N5" i="12"/>
  <c r="M5" i="12"/>
  <c r="L5" i="12"/>
  <c r="K5" i="12"/>
  <c r="J5" i="12"/>
  <c r="I5" i="12"/>
  <c r="H5" i="12"/>
  <c r="P4" i="12"/>
  <c r="O4" i="12"/>
  <c r="N4" i="12"/>
  <c r="M4" i="12"/>
  <c r="L4" i="12"/>
  <c r="K4" i="12"/>
  <c r="J4" i="12"/>
  <c r="I4" i="12"/>
  <c r="H4" i="12"/>
  <c r="P3" i="12"/>
  <c r="O3" i="12"/>
  <c r="N3" i="12"/>
  <c r="M3" i="12"/>
  <c r="L3" i="12"/>
  <c r="K3" i="12"/>
  <c r="J3" i="12"/>
  <c r="I3" i="12"/>
  <c r="H3" i="12"/>
  <c r="P2" i="12"/>
  <c r="O2" i="12"/>
  <c r="N2" i="12"/>
  <c r="M2" i="12"/>
  <c r="L2" i="12"/>
  <c r="K2" i="12"/>
  <c r="J2" i="12"/>
  <c r="I2" i="12"/>
  <c r="H2" i="12"/>
  <c r="R10" i="11"/>
  <c r="S10" i="11"/>
  <c r="T10" i="11"/>
  <c r="U10" i="11"/>
  <c r="Q8" i="11"/>
  <c r="R8" i="11"/>
  <c r="S8" i="11"/>
  <c r="T8" i="11"/>
  <c r="U8" i="11"/>
  <c r="P8" i="11"/>
  <c r="J3" i="11"/>
  <c r="I4" i="11"/>
  <c r="I5" i="11"/>
  <c r="I6" i="11"/>
  <c r="I7" i="11"/>
  <c r="I8" i="11"/>
  <c r="I3" i="11"/>
  <c r="D5" i="11"/>
  <c r="D6" i="11"/>
  <c r="D7" i="11"/>
  <c r="D8" i="11"/>
  <c r="D9" i="11"/>
  <c r="AE3" i="10"/>
  <c r="AE4" i="10"/>
  <c r="AE5" i="10"/>
  <c r="AE6" i="10"/>
  <c r="AE7" i="10"/>
  <c r="AE8" i="10"/>
  <c r="AE9" i="10"/>
  <c r="AE10" i="10"/>
  <c r="AE11" i="10"/>
  <c r="AA3" i="10"/>
  <c r="AA4" i="10"/>
  <c r="AA5" i="10"/>
  <c r="AA6" i="10"/>
  <c r="AA7" i="10"/>
  <c r="AA8" i="10"/>
  <c r="AA9" i="10"/>
  <c r="AA10" i="10"/>
  <c r="AA11" i="10"/>
  <c r="W3" i="10"/>
  <c r="W4" i="10"/>
  <c r="W5" i="10"/>
  <c r="W6" i="10"/>
  <c r="W7" i="10"/>
  <c r="W8" i="10"/>
  <c r="W9" i="10"/>
  <c r="W10" i="10"/>
  <c r="W11" i="10"/>
  <c r="S3" i="10"/>
  <c r="S4" i="10"/>
  <c r="S5" i="10"/>
  <c r="S6" i="10"/>
  <c r="S7" i="10"/>
  <c r="S8" i="10"/>
  <c r="S9" i="10"/>
  <c r="S10" i="10"/>
  <c r="S11" i="10"/>
  <c r="S2" i="10"/>
  <c r="O3" i="10"/>
  <c r="O4" i="10"/>
  <c r="O5" i="10"/>
  <c r="O6" i="10"/>
  <c r="O7" i="10"/>
  <c r="O8" i="10"/>
  <c r="O9" i="10"/>
  <c r="O10" i="10"/>
  <c r="O11" i="10"/>
  <c r="O2" i="10"/>
  <c r="L3" i="10"/>
  <c r="L4" i="10"/>
  <c r="L5" i="10"/>
  <c r="L6" i="10"/>
  <c r="L7" i="10"/>
  <c r="L8" i="10"/>
  <c r="L9" i="10"/>
  <c r="L10" i="10"/>
  <c r="L11" i="10"/>
  <c r="L2" i="10"/>
  <c r="K3" i="10"/>
  <c r="K4" i="10"/>
  <c r="K5" i="10"/>
  <c r="K6" i="10"/>
  <c r="K7" i="10"/>
  <c r="K8" i="10"/>
  <c r="K9" i="10"/>
  <c r="K10" i="10"/>
  <c r="K11" i="10"/>
  <c r="K2" i="10"/>
  <c r="E3" i="10"/>
  <c r="E4" i="10"/>
  <c r="E5" i="10"/>
  <c r="E6" i="10"/>
  <c r="E7" i="10"/>
  <c r="E8" i="10"/>
  <c r="E9" i="10"/>
  <c r="E10" i="10"/>
  <c r="E11" i="10"/>
  <c r="E2" i="10"/>
  <c r="D3" i="10"/>
  <c r="D4" i="10"/>
  <c r="D5" i="10"/>
  <c r="D6" i="10"/>
  <c r="D7" i="10"/>
  <c r="D8" i="10"/>
  <c r="D9" i="10"/>
  <c r="D10" i="10"/>
  <c r="D11" i="10"/>
  <c r="D2" i="10"/>
  <c r="C3" i="10"/>
  <c r="C4" i="10"/>
  <c r="C5" i="10"/>
  <c r="C6" i="10"/>
  <c r="C7" i="10"/>
  <c r="C8" i="10"/>
  <c r="C9" i="10"/>
  <c r="C10" i="10"/>
  <c r="C11" i="10"/>
  <c r="C2" i="10"/>
  <c r="B3" i="10"/>
  <c r="B4" i="10"/>
  <c r="B5" i="10"/>
  <c r="B6" i="10"/>
  <c r="B7" i="10"/>
  <c r="B8" i="10"/>
  <c r="B9" i="10"/>
  <c r="B10" i="10"/>
  <c r="B11" i="10"/>
  <c r="B2" i="10"/>
  <c r="J29" i="9" a="1"/>
  <c r="J29" i="9" s="1"/>
  <c r="J28" i="9"/>
  <c r="J27" i="9"/>
  <c r="J26" i="9"/>
  <c r="J24" i="9"/>
  <c r="J23" i="9"/>
  <c r="J22" i="9"/>
  <c r="J21" i="9"/>
  <c r="J20" i="9"/>
  <c r="J19" i="9"/>
  <c r="J18" i="9"/>
  <c r="J17" i="9"/>
  <c r="J16" i="9"/>
  <c r="J12" i="9"/>
  <c r="J15" i="9"/>
  <c r="J14" i="9"/>
  <c r="J13" i="9"/>
  <c r="J11" i="9"/>
  <c r="J10" i="9"/>
  <c r="J9" i="9"/>
  <c r="J8" i="9"/>
  <c r="J7" i="9"/>
  <c r="J6" i="9"/>
  <c r="J5" i="9"/>
  <c r="J4" i="9"/>
  <c r="J3" i="9"/>
  <c r="L1" i="6"/>
  <c r="L2" i="6"/>
  <c r="L3" i="6"/>
  <c r="L4" i="6"/>
  <c r="L5" i="6"/>
  <c r="L6" i="6"/>
  <c r="L7" i="6"/>
  <c r="L8" i="6"/>
  <c r="L9" i="6"/>
  <c r="L10" i="6"/>
  <c r="L11" i="6"/>
  <c r="S3" i="4"/>
  <c r="S4" i="4"/>
  <c r="S5" i="4"/>
  <c r="S6" i="4"/>
  <c r="S7" i="4"/>
  <c r="S8" i="4"/>
  <c r="S9" i="4"/>
  <c r="S10" i="4"/>
  <c r="S11" i="4"/>
  <c r="Q2" i="4"/>
  <c r="Q3" i="4"/>
  <c r="Q4" i="4"/>
  <c r="Q5" i="4"/>
  <c r="Q6" i="4"/>
  <c r="Q7" i="4"/>
  <c r="Q8" i="4"/>
  <c r="Q9" i="4"/>
  <c r="Q10" i="4"/>
  <c r="Q11" i="4"/>
  <c r="P3" i="4"/>
  <c r="P4" i="4"/>
  <c r="P5" i="4"/>
  <c r="P6" i="4"/>
  <c r="P7" i="4"/>
  <c r="P8" i="4"/>
  <c r="P9" i="4"/>
  <c r="P10" i="4"/>
  <c r="P2" i="4"/>
  <c r="O3" i="4"/>
  <c r="O4" i="4"/>
  <c r="O5" i="4"/>
  <c r="O6" i="4"/>
  <c r="O7" i="4"/>
  <c r="O8" i="4"/>
  <c r="O9" i="4"/>
  <c r="O10" i="4"/>
  <c r="O11" i="4"/>
  <c r="O2" i="4"/>
  <c r="L3" i="4"/>
  <c r="L4" i="4"/>
  <c r="L5" i="4"/>
  <c r="L6" i="4"/>
  <c r="L7" i="4"/>
  <c r="L8" i="4"/>
  <c r="L9" i="4"/>
  <c r="L10" i="4"/>
  <c r="L11" i="4"/>
  <c r="L2" i="4"/>
  <c r="K3" i="4"/>
  <c r="K4" i="4"/>
  <c r="K5" i="4"/>
  <c r="K6" i="4"/>
  <c r="K7" i="4"/>
  <c r="K8" i="4"/>
  <c r="K9" i="4"/>
  <c r="K10" i="4"/>
  <c r="K2" i="4"/>
  <c r="H3" i="4"/>
  <c r="H4" i="4"/>
  <c r="H5" i="4"/>
  <c r="H6" i="4"/>
  <c r="H7" i="4"/>
  <c r="H8" i="4"/>
  <c r="H9" i="4"/>
  <c r="H10" i="4"/>
  <c r="H11" i="4"/>
  <c r="H2" i="4"/>
  <c r="AE13" i="10"/>
  <c r="K25" i="9"/>
  <c r="H13" i="4"/>
  <c r="O17" i="14"/>
  <c r="H20" i="14"/>
  <c r="H10" i="3"/>
  <c r="P13" i="4"/>
  <c r="F20" i="14"/>
  <c r="E20" i="14"/>
  <c r="I14" i="18"/>
  <c r="K9" i="19"/>
  <c r="O16" i="14"/>
  <c r="L13" i="4"/>
  <c r="E4" i="14"/>
  <c r="L3" i="19"/>
  <c r="W11" i="14"/>
  <c r="W12" i="14"/>
  <c r="L9" i="19"/>
  <c r="G20" i="14"/>
  <c r="I9" i="18"/>
  <c r="J17" i="19"/>
  <c r="I17" i="19"/>
  <c r="H39" i="14" l="1"/>
  <c r="H24" i="14"/>
  <c r="H37" i="14"/>
  <c r="F3" i="4"/>
  <c r="G3" i="4"/>
  <c r="G4" i="4"/>
  <c r="G5" i="4"/>
  <c r="G6" i="4"/>
  <c r="G7" i="4"/>
  <c r="G8" i="4"/>
  <c r="G9" i="4"/>
  <c r="G10" i="4"/>
  <c r="G11" i="4"/>
  <c r="G2" i="4"/>
  <c r="F4" i="4"/>
  <c r="F5" i="4"/>
  <c r="F6" i="4"/>
  <c r="F7" i="4"/>
  <c r="F8" i="4"/>
  <c r="F9" i="4"/>
  <c r="F10" i="4"/>
  <c r="F11" i="4"/>
  <c r="F2" i="4"/>
  <c r="E3" i="4"/>
  <c r="E4" i="4"/>
  <c r="E5" i="4"/>
  <c r="E6" i="4"/>
  <c r="E7" i="4"/>
  <c r="E8" i="4"/>
  <c r="E9" i="4"/>
  <c r="E10" i="4"/>
  <c r="E11" i="4"/>
  <c r="D3" i="4"/>
  <c r="D4" i="4"/>
  <c r="D5" i="4"/>
  <c r="D6" i="4"/>
  <c r="D7" i="4"/>
  <c r="D8" i="4"/>
  <c r="D9" i="4"/>
  <c r="D10" i="4"/>
  <c r="D11" i="4"/>
  <c r="D2" i="4"/>
  <c r="C3" i="4"/>
  <c r="C4" i="4"/>
  <c r="C5" i="4"/>
  <c r="C6" i="4"/>
  <c r="C7" i="4"/>
  <c r="C8" i="4"/>
  <c r="C9" i="4"/>
  <c r="C10" i="4"/>
  <c r="C11" i="4"/>
  <c r="C2" i="4"/>
  <c r="B3" i="4"/>
  <c r="B4" i="4"/>
  <c r="B5" i="4"/>
  <c r="B6" i="4"/>
  <c r="B7" i="4"/>
  <c r="B8" i="4"/>
  <c r="B9" i="4"/>
  <c r="B10" i="4"/>
  <c r="B11" i="4"/>
  <c r="B2" i="4"/>
  <c r="H41" i="14" l="1"/>
  <c r="V12" i="14"/>
  <c r="A3" i="20"/>
  <c r="A11" i="20"/>
  <c r="V11" i="14"/>
  <c r="V9" i="14"/>
  <c r="N10" i="14"/>
  <c r="N9" i="14"/>
  <c r="F39" i="14"/>
  <c r="F38" i="14"/>
  <c r="F37" i="14"/>
  <c r="F32" i="14"/>
  <c r="F31" i="14"/>
  <c r="F30" i="14"/>
  <c r="F29" i="14"/>
  <c r="F28" i="14"/>
  <c r="F27" i="14"/>
  <c r="F26" i="14"/>
  <c r="F25" i="14"/>
  <c r="F24" i="14"/>
  <c r="D15" i="14"/>
  <c r="D14" i="14"/>
  <c r="H17" i="3"/>
  <c r="K3" i="9"/>
  <c r="B13" i="4"/>
  <c r="K22" i="9"/>
  <c r="K26" i="9"/>
  <c r="D16" i="20"/>
  <c r="K8" i="9"/>
  <c r="E16" i="20"/>
  <c r="G4" i="14"/>
  <c r="K20" i="9"/>
  <c r="AA13" i="10"/>
  <c r="K24" i="9"/>
  <c r="K17" i="9"/>
  <c r="G16" i="20"/>
  <c r="H11" i="3"/>
  <c r="F4" i="14"/>
  <c r="G38" i="14"/>
  <c r="G24" i="14"/>
  <c r="E13" i="4"/>
  <c r="E14" i="14"/>
  <c r="G31" i="14"/>
  <c r="H16" i="3"/>
  <c r="H13" i="3"/>
  <c r="H8" i="3"/>
  <c r="K9" i="9"/>
  <c r="K14" i="9"/>
  <c r="G27" i="14"/>
  <c r="G28" i="14"/>
  <c r="K13" i="9"/>
  <c r="W9" i="14"/>
  <c r="G37" i="14"/>
  <c r="G29" i="14"/>
  <c r="K10" i="9"/>
  <c r="G39" i="14"/>
  <c r="K16" i="9"/>
  <c r="K4" i="9"/>
  <c r="K19" i="9"/>
  <c r="H14" i="3"/>
  <c r="K18" i="9"/>
  <c r="S13" i="4"/>
  <c r="C16" i="20"/>
  <c r="G13" i="4"/>
  <c r="K5" i="9"/>
  <c r="K21" i="9"/>
  <c r="H12" i="3"/>
  <c r="F16" i="20"/>
  <c r="W13" i="10"/>
  <c r="K28" i="9"/>
  <c r="K13" i="4"/>
  <c r="H5" i="3"/>
  <c r="H3" i="3"/>
  <c r="H2" i="3"/>
  <c r="K6" i="9"/>
  <c r="H7" i="3"/>
  <c r="D13" i="4"/>
  <c r="H6" i="3"/>
  <c r="K29" i="9"/>
  <c r="H16" i="20"/>
  <c r="O13" i="4"/>
  <c r="O9" i="14"/>
  <c r="E13" i="10"/>
  <c r="F13" i="4"/>
  <c r="K23" i="9"/>
  <c r="H4" i="14"/>
  <c r="Q13" i="4"/>
  <c r="S13" i="10"/>
  <c r="C13" i="4"/>
  <c r="D13" i="10"/>
  <c r="O13" i="10"/>
  <c r="K12" i="9"/>
  <c r="K27" i="9"/>
  <c r="K7" i="9"/>
  <c r="H4" i="3"/>
  <c r="G26" i="14"/>
  <c r="L13" i="10"/>
  <c r="C13" i="10"/>
  <c r="E15" i="14"/>
  <c r="B13" i="10"/>
  <c r="O10" i="14"/>
  <c r="K11" i="9"/>
  <c r="G25" i="14"/>
  <c r="H15" i="3"/>
  <c r="G30" i="14"/>
  <c r="K13" i="10"/>
  <c r="B16" i="20"/>
  <c r="H9" i="3"/>
  <c r="K15" i="9"/>
  <c r="G32" i="14"/>
  <c r="B24" i="20" l="1" a="1"/>
  <c r="B24" i="20" s="1"/>
  <c r="D38" i="14"/>
  <c r="F11" i="20"/>
  <c r="H11" i="20"/>
  <c r="F3" i="20"/>
  <c r="H3" i="20"/>
  <c r="D3" i="20"/>
  <c r="E3" i="20"/>
  <c r="D11" i="20"/>
  <c r="E11" i="20"/>
  <c r="B11" i="20"/>
  <c r="C11" i="20"/>
  <c r="B3" i="20"/>
  <c r="C3" i="20"/>
  <c r="G41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<sst xmlns="http://schemas.openxmlformats.org/spreadsheetml/2006/main" count="1381" uniqueCount="482">
  <si>
    <t>Region</t>
  </si>
  <si>
    <t>Sales Value</t>
  </si>
  <si>
    <t>North</t>
  </si>
  <si>
    <t>East</t>
  </si>
  <si>
    <t>South</t>
  </si>
  <si>
    <t>West</t>
  </si>
  <si>
    <t>Central</t>
  </si>
  <si>
    <t>North-East</t>
  </si>
  <si>
    <t>South-West</t>
  </si>
  <si>
    <t>South-Central</t>
  </si>
  <si>
    <t>North-West</t>
  </si>
  <si>
    <t>Total</t>
  </si>
  <si>
    <t>Sum</t>
  </si>
  <si>
    <t>Average</t>
  </si>
  <si>
    <t>MAX</t>
  </si>
  <si>
    <t>MIN</t>
  </si>
  <si>
    <t>Count</t>
  </si>
  <si>
    <t>Counta</t>
  </si>
  <si>
    <t>Countblank</t>
  </si>
  <si>
    <t>Countif</t>
  </si>
  <si>
    <t>sumif</t>
  </si>
  <si>
    <t>Averageif</t>
  </si>
  <si>
    <t>Large</t>
  </si>
  <si>
    <t>Small</t>
  </si>
  <si>
    <t>Worksheet Operations</t>
  </si>
  <si>
    <t>Insert Worksheet</t>
  </si>
  <si>
    <t>Rename Worksheet</t>
  </si>
  <si>
    <t>Delete Worksheet</t>
  </si>
  <si>
    <t>Hide/Unhide Worksheet</t>
  </si>
  <si>
    <t>Protect Worksheet</t>
  </si>
  <si>
    <t>Tab Color</t>
  </si>
  <si>
    <t>Move Worksheet</t>
  </si>
  <si>
    <t>Workbook Level Protection</t>
  </si>
  <si>
    <t>Rows</t>
  </si>
  <si>
    <t>Columns</t>
  </si>
  <si>
    <t>Virat Kohli</t>
  </si>
  <si>
    <t>Shubman Gill</t>
  </si>
  <si>
    <t>Ravindra Jadeja</t>
  </si>
  <si>
    <t>Suresh Raina</t>
  </si>
  <si>
    <t>Yuvraj Singh</t>
  </si>
  <si>
    <t>Bhuvneshwar Kumar</t>
  </si>
  <si>
    <t>Yuzvendra Chahal</t>
  </si>
  <si>
    <t>Upper</t>
  </si>
  <si>
    <t>Lower</t>
  </si>
  <si>
    <t>Proper</t>
  </si>
  <si>
    <t>Jasprit BuMRah</t>
  </si>
  <si>
    <t>Rohit SharMa</t>
  </si>
  <si>
    <t>Len</t>
  </si>
  <si>
    <t>Left</t>
  </si>
  <si>
    <t>Right</t>
  </si>
  <si>
    <t>MID</t>
  </si>
  <si>
    <t>First Name</t>
  </si>
  <si>
    <t>Last Name</t>
  </si>
  <si>
    <t>Full Name</t>
  </si>
  <si>
    <t>Exact</t>
  </si>
  <si>
    <t>Find</t>
  </si>
  <si>
    <t>Indian Cricket Team</t>
  </si>
  <si>
    <t>Virat       Kohli</t>
  </si>
  <si>
    <t>MS   Dhoni</t>
  </si>
  <si>
    <t>Shubman        Gill</t>
  </si>
  <si>
    <t>Rohit   SharMa</t>
  </si>
  <si>
    <t>Ravindra         Jadeja</t>
  </si>
  <si>
    <t>Suresh       Raina</t>
  </si>
  <si>
    <t>Yuvraj       Singh</t>
  </si>
  <si>
    <t>Jasprit            BuMRah</t>
  </si>
  <si>
    <t>Bhuvneshwar        Kumar</t>
  </si>
  <si>
    <t>Yuzvendra     Chahal</t>
  </si>
  <si>
    <t>Trim</t>
  </si>
  <si>
    <t>Virat</t>
  </si>
  <si>
    <t>Kohli</t>
  </si>
  <si>
    <t>Shubman</t>
  </si>
  <si>
    <t>Gill</t>
  </si>
  <si>
    <t>Rohit</t>
  </si>
  <si>
    <t>SharMa</t>
  </si>
  <si>
    <t>Ravindra</t>
  </si>
  <si>
    <t>Jadeja</t>
  </si>
  <si>
    <t>Suresh</t>
  </si>
  <si>
    <t>Raina</t>
  </si>
  <si>
    <t>Yuvraj</t>
  </si>
  <si>
    <t>Singh</t>
  </si>
  <si>
    <t>Jasprit</t>
  </si>
  <si>
    <t>BuMRah</t>
  </si>
  <si>
    <t>Bhuvneshwar</t>
  </si>
  <si>
    <t>Kumar</t>
  </si>
  <si>
    <t>Yuzvendra</t>
  </si>
  <si>
    <t>Chahal</t>
  </si>
  <si>
    <t>Jasprit Bumrah</t>
  </si>
  <si>
    <t>Rohit Kumar</t>
  </si>
  <si>
    <t>Suryakumar Yadav</t>
  </si>
  <si>
    <t>Suryakumar YadaV</t>
  </si>
  <si>
    <t>Suryakumar</t>
  </si>
  <si>
    <t>Yadav</t>
  </si>
  <si>
    <t>Pune</t>
  </si>
  <si>
    <t>Q-1</t>
  </si>
  <si>
    <t>Q-2</t>
  </si>
  <si>
    <t>Suppose we get a project where we have to transpose the Column Data into Horizontal Format</t>
  </si>
  <si>
    <t>Transpose 18 Row data into vertical Format</t>
  </si>
  <si>
    <t>Qtr1</t>
  </si>
  <si>
    <t>Qtr2</t>
  </si>
  <si>
    <t>Data</t>
  </si>
  <si>
    <t>Add</t>
  </si>
  <si>
    <t>Substract</t>
  </si>
  <si>
    <t>Multiply</t>
  </si>
  <si>
    <t>Divide</t>
  </si>
  <si>
    <t>Value</t>
  </si>
  <si>
    <t>SNO</t>
  </si>
  <si>
    <t>First name</t>
  </si>
  <si>
    <t>Department</t>
  </si>
  <si>
    <t>Branches</t>
  </si>
  <si>
    <t>Salary</t>
  </si>
  <si>
    <t>Raja</t>
  </si>
  <si>
    <t>Sales</t>
  </si>
  <si>
    <t>Ferozepur</t>
  </si>
  <si>
    <t>Suman</t>
  </si>
  <si>
    <t>Cuttack</t>
  </si>
  <si>
    <t>Kuldeep</t>
  </si>
  <si>
    <t>Hydrabad</t>
  </si>
  <si>
    <t>Beena</t>
  </si>
  <si>
    <t>Delhi</t>
  </si>
  <si>
    <t>Seema</t>
  </si>
  <si>
    <t>R&amp;D</t>
  </si>
  <si>
    <t>Julie</t>
  </si>
  <si>
    <t>Mathura</t>
  </si>
  <si>
    <t>Deepak</t>
  </si>
  <si>
    <t>Personnel</t>
  </si>
  <si>
    <t>Neena</t>
  </si>
  <si>
    <t>Agra</t>
  </si>
  <si>
    <t>Pankaj</t>
  </si>
  <si>
    <t>Ambala</t>
  </si>
  <si>
    <t>Andre</t>
  </si>
  <si>
    <t>Darjeeling</t>
  </si>
  <si>
    <t>Sujay</t>
  </si>
  <si>
    <t>Finance</t>
  </si>
  <si>
    <t>Shilpa</t>
  </si>
  <si>
    <t>Jammu</t>
  </si>
  <si>
    <t>Meera</t>
  </si>
  <si>
    <t>Calcutta</t>
  </si>
  <si>
    <t>Sheetal</t>
  </si>
  <si>
    <t>K. Sita</t>
  </si>
  <si>
    <t>Priya</t>
  </si>
  <si>
    <t>Jaipur</t>
  </si>
  <si>
    <t>SUM</t>
  </si>
  <si>
    <t>AVERAGE</t>
  </si>
  <si>
    <t>COUNT</t>
  </si>
  <si>
    <t>COUNTA</t>
  </si>
  <si>
    <t>COUNTBLANK</t>
  </si>
  <si>
    <t>COUNTIF</t>
  </si>
  <si>
    <t>SUMIF</t>
  </si>
  <si>
    <t>AVERAGEIF</t>
  </si>
  <si>
    <t>LARGE</t>
  </si>
  <si>
    <t>SMALL</t>
  </si>
  <si>
    <t>COUNTIFS</t>
  </si>
  <si>
    <t>SUMIFS</t>
  </si>
  <si>
    <t>AVERAGEIFS</t>
  </si>
  <si>
    <t>MAXIFS</t>
  </si>
  <si>
    <t>MINIFS</t>
  </si>
  <si>
    <t>RANK</t>
  </si>
  <si>
    <t>Marketing</t>
  </si>
  <si>
    <t>Calculate the Sum of Salary</t>
  </si>
  <si>
    <t>Find Average Salary from Given Data</t>
  </si>
  <si>
    <t>Find Maximum Salary</t>
  </si>
  <si>
    <t>Find Minimum Salary</t>
  </si>
  <si>
    <t>Find the Count of Salaries</t>
  </si>
  <si>
    <t>Give the Count of Employees</t>
  </si>
  <si>
    <t>Give the Count of Blank Branch Details</t>
  </si>
  <si>
    <t>Give the Count of employee from Sales team</t>
  </si>
  <si>
    <t>Give Count of Salaries greater than 10 thousand</t>
  </si>
  <si>
    <t>Give count of Salaries who are exact 10 thousand</t>
  </si>
  <si>
    <t>Q-3</t>
  </si>
  <si>
    <t>Q-4</t>
  </si>
  <si>
    <t>Q-5</t>
  </si>
  <si>
    <t>Q-6</t>
  </si>
  <si>
    <t>Q-7</t>
  </si>
  <si>
    <t>Q-8</t>
  </si>
  <si>
    <t>Q-9</t>
  </si>
  <si>
    <t>Q-10</t>
  </si>
  <si>
    <t>Q-11</t>
  </si>
  <si>
    <t>Q-12</t>
  </si>
  <si>
    <t>Q-13</t>
  </si>
  <si>
    <t>Q-14</t>
  </si>
  <si>
    <t>Q-15</t>
  </si>
  <si>
    <t>Q-16</t>
  </si>
  <si>
    <t>Q-17</t>
  </si>
  <si>
    <t>Q-18</t>
  </si>
  <si>
    <t>Q-19</t>
  </si>
  <si>
    <t>Q-20</t>
  </si>
  <si>
    <t>Q-21</t>
  </si>
  <si>
    <t>Q-22</t>
  </si>
  <si>
    <t>Q-23</t>
  </si>
  <si>
    <t>Q-24</t>
  </si>
  <si>
    <t>City</t>
  </si>
  <si>
    <t>Mumbai</t>
  </si>
  <si>
    <t>Chennai</t>
  </si>
  <si>
    <t>Lucknow</t>
  </si>
  <si>
    <t>Mysore</t>
  </si>
  <si>
    <t>Bangalore</t>
  </si>
  <si>
    <t>Give Count of Employee from Mumbai City</t>
  </si>
  <si>
    <t>Total Salary from Sales department &amp; employee from West Region</t>
  </si>
  <si>
    <t>Average Salary from Sales department &amp; employee from West Region</t>
  </si>
  <si>
    <t>MEDIAN</t>
  </si>
  <si>
    <t>MODE</t>
  </si>
  <si>
    <t>MODE_MULT</t>
  </si>
  <si>
    <t>Total Number of employes from Sales Department and staying in West Region</t>
  </si>
  <si>
    <t>MAX Salary of a employee from Sales Department and staying in West Region</t>
  </si>
  <si>
    <t>MIN Salary of a employee from Sales Department and staying in West Region</t>
  </si>
  <si>
    <t>Total Salary of R&amp;D Department Employees from South Region and Bangalore City</t>
  </si>
  <si>
    <t>Total Number of Employees earning &gt;8000 &amp; &lt;12000</t>
  </si>
  <si>
    <t>Suryakumar yadav</t>
  </si>
  <si>
    <t>Shubman gill</t>
  </si>
  <si>
    <t>Calculate the Rank of the Salary</t>
  </si>
  <si>
    <t>Calculate the Rank of the Salary in Asecending Order</t>
  </si>
  <si>
    <t>Find the Second largest Salary</t>
  </si>
  <si>
    <t>Find the Second Smallest Salary</t>
  </si>
  <si>
    <t>INT</t>
  </si>
  <si>
    <t>Round</t>
  </si>
  <si>
    <t>Roundup</t>
  </si>
  <si>
    <t>Rounddown</t>
  </si>
  <si>
    <t>Power</t>
  </si>
  <si>
    <t>PowerFunction</t>
  </si>
  <si>
    <t>^</t>
  </si>
  <si>
    <t>Roman</t>
  </si>
  <si>
    <t>IV</t>
  </si>
  <si>
    <t>VI</t>
  </si>
  <si>
    <t>VIII</t>
  </si>
  <si>
    <t>II</t>
  </si>
  <si>
    <t>III</t>
  </si>
  <si>
    <t>VII</t>
  </si>
  <si>
    <t>IX</t>
  </si>
  <si>
    <t>Arabic</t>
  </si>
  <si>
    <t>REPT</t>
  </si>
  <si>
    <t xml:space="preserve">Data </t>
  </si>
  <si>
    <t>SQRT</t>
  </si>
  <si>
    <t>ABS</t>
  </si>
  <si>
    <t>-25</t>
  </si>
  <si>
    <t>-4</t>
  </si>
  <si>
    <t>-16</t>
  </si>
  <si>
    <t>-125</t>
  </si>
  <si>
    <t>-625</t>
  </si>
  <si>
    <t>-64</t>
  </si>
  <si>
    <t>-36</t>
  </si>
  <si>
    <t>-49</t>
  </si>
  <si>
    <t>-81</t>
  </si>
  <si>
    <t>-9</t>
  </si>
  <si>
    <t>Emp Name</t>
  </si>
  <si>
    <t>TAX</t>
  </si>
  <si>
    <t>Product Name</t>
  </si>
  <si>
    <t>Quantity</t>
  </si>
  <si>
    <t>Rate</t>
  </si>
  <si>
    <t>Amount</t>
  </si>
  <si>
    <t>CocaCola</t>
  </si>
  <si>
    <t>Sting</t>
  </si>
  <si>
    <t>Miranda</t>
  </si>
  <si>
    <t>7-UP</t>
  </si>
  <si>
    <t>RedBull</t>
  </si>
  <si>
    <t>Slice</t>
  </si>
  <si>
    <t>ButterMilk</t>
  </si>
  <si>
    <t>Relative Reference</t>
  </si>
  <si>
    <t>Tax Rate</t>
  </si>
  <si>
    <t>Employee Name</t>
  </si>
  <si>
    <t>Pooja</t>
  </si>
  <si>
    <t>Timsi</t>
  </si>
  <si>
    <t>Reeta</t>
  </si>
  <si>
    <t>Suraj</t>
  </si>
  <si>
    <t>Pinky</t>
  </si>
  <si>
    <t>Niki</t>
  </si>
  <si>
    <t>Aalok</t>
  </si>
  <si>
    <t>Bharat</t>
  </si>
  <si>
    <t>Neha</t>
  </si>
  <si>
    <t>Harshada</t>
  </si>
  <si>
    <t>Dhanashri</t>
  </si>
  <si>
    <t>Basic Sal</t>
  </si>
  <si>
    <t>Max</t>
  </si>
  <si>
    <t>Date</t>
  </si>
  <si>
    <t>Day</t>
  </si>
  <si>
    <t>Month</t>
  </si>
  <si>
    <t>Year</t>
  </si>
  <si>
    <t>CTRL + ;</t>
  </si>
  <si>
    <t>CTRL +SHIFT + ;</t>
  </si>
  <si>
    <t>Time</t>
  </si>
  <si>
    <t>Hour</t>
  </si>
  <si>
    <t>Minutes</t>
  </si>
  <si>
    <t>Seconds</t>
  </si>
  <si>
    <t>Start Date</t>
  </si>
  <si>
    <t>End Date</t>
  </si>
  <si>
    <t>Holidays</t>
  </si>
  <si>
    <t>We want to see a employee's work days in a Particular year</t>
  </si>
  <si>
    <t>Now we are working on project &amp; we want to know when it will complete</t>
  </si>
  <si>
    <t>No Of Days</t>
  </si>
  <si>
    <t>Absolute Referencing</t>
  </si>
  <si>
    <t>Excel</t>
  </si>
  <si>
    <t>Sharma</t>
  </si>
  <si>
    <t>Bumrah</t>
  </si>
  <si>
    <t>MS</t>
  </si>
  <si>
    <t>Dhoni</t>
  </si>
  <si>
    <t>Example - 1</t>
  </si>
  <si>
    <t>Example - 2</t>
  </si>
  <si>
    <t>Rohit Sharma</t>
  </si>
  <si>
    <t>Shami</t>
  </si>
  <si>
    <t>Mohammad</t>
  </si>
  <si>
    <t>Emp Code</t>
  </si>
  <si>
    <t>Address</t>
  </si>
  <si>
    <t>UNIQUE ID</t>
  </si>
  <si>
    <t>Sita Raman</t>
  </si>
  <si>
    <t>Neena Singh</t>
  </si>
  <si>
    <t>Kuldeep Yadav</t>
  </si>
  <si>
    <t>Pankaj Kapoor</t>
  </si>
  <si>
    <t>Beena Mondal</t>
  </si>
  <si>
    <t>Julie Samson</t>
  </si>
  <si>
    <t>Priya Yadav</t>
  </si>
  <si>
    <t>Deepak Sharma</t>
  </si>
  <si>
    <t>Sujay Patel</t>
  </si>
  <si>
    <t>Shilpa Rathore</t>
  </si>
  <si>
    <t>Andre Russel</t>
  </si>
  <si>
    <t>Suman Saha</t>
  </si>
  <si>
    <t>Meera Roy</t>
  </si>
  <si>
    <t>RajaSingh Thakur</t>
  </si>
  <si>
    <t>Seema Patil</t>
  </si>
  <si>
    <t>Sheetal Deshpande</t>
  </si>
  <si>
    <t>Andheri (W)</t>
  </si>
  <si>
    <t>Govindpuri</t>
  </si>
  <si>
    <t>Sector 9</t>
  </si>
  <si>
    <t>Link Road</t>
  </si>
  <si>
    <t>Jayanagar</t>
  </si>
  <si>
    <t>Pimpri</t>
  </si>
  <si>
    <t>Bhosari</t>
  </si>
  <si>
    <t>Baner</t>
  </si>
  <si>
    <t>Bandra</t>
  </si>
  <si>
    <t>Worli</t>
  </si>
  <si>
    <t>FC Road</t>
  </si>
  <si>
    <t>Deccan Gymkhana</t>
  </si>
  <si>
    <t>Nigdi</t>
  </si>
  <si>
    <t>Vallabnagar</t>
  </si>
  <si>
    <t>LLR Road</t>
  </si>
  <si>
    <t>JM Road</t>
  </si>
  <si>
    <t>Noida</t>
  </si>
  <si>
    <t>Akrudi</t>
  </si>
  <si>
    <t>W</t>
  </si>
  <si>
    <t>N</t>
  </si>
  <si>
    <t>S</t>
  </si>
  <si>
    <t>Kollar</t>
  </si>
  <si>
    <t>Training</t>
  </si>
  <si>
    <t>Account</t>
  </si>
  <si>
    <t>DATA</t>
  </si>
  <si>
    <t>KA-05-KP-8562</t>
  </si>
  <si>
    <t>Beena ; Mondal</t>
  </si>
  <si>
    <t>Sujay, Patel</t>
  </si>
  <si>
    <t>Deepak SharMA</t>
  </si>
  <si>
    <t>MH-14-HB-6005</t>
  </si>
  <si>
    <t>KL-23-AK-5698</t>
  </si>
  <si>
    <t>GJ-12-KL-5496</t>
  </si>
  <si>
    <t>MH-01-PL-1212</t>
  </si>
  <si>
    <t>UP-10-FG-5898</t>
  </si>
  <si>
    <t>RJ-01-GT-5001</t>
  </si>
  <si>
    <t>OR-23-FR-1256</t>
  </si>
  <si>
    <t>PB-05-TG-3456</t>
  </si>
  <si>
    <t>HR-14-BG-6362</t>
  </si>
  <si>
    <t>WB-01-AA-2021</t>
  </si>
  <si>
    <t>KA05KP8562</t>
  </si>
  <si>
    <t>MH14HB6005</t>
  </si>
  <si>
    <t>KL23AK5698</t>
  </si>
  <si>
    <t>GJ12KL5496</t>
  </si>
  <si>
    <t>MH01PL1212</t>
  </si>
  <si>
    <t>UP10FG5898</t>
  </si>
  <si>
    <t>RJ01GT5001</t>
  </si>
  <si>
    <t>OR23FR1256</t>
  </si>
  <si>
    <t>PB05TG3456</t>
  </si>
  <si>
    <t>HR14BG6362</t>
  </si>
  <si>
    <t>WB01AA2021</t>
  </si>
  <si>
    <t>Soda Shop</t>
  </si>
  <si>
    <t>Pepsi</t>
  </si>
  <si>
    <t>Coke</t>
  </si>
  <si>
    <t>7-Up</t>
  </si>
  <si>
    <t>Redbull</t>
  </si>
  <si>
    <t>Sprit</t>
  </si>
  <si>
    <t>ISTEXT</t>
  </si>
  <si>
    <t>ISNONTEXT</t>
  </si>
  <si>
    <t>ISNUMBER</t>
  </si>
  <si>
    <t>ISEVEN</t>
  </si>
  <si>
    <t>ISODD</t>
  </si>
  <si>
    <t>ISFORMULA</t>
  </si>
  <si>
    <t>ISLOGICAL</t>
  </si>
  <si>
    <t>India</t>
  </si>
  <si>
    <t>New Version</t>
  </si>
  <si>
    <t>Old Version</t>
  </si>
  <si>
    <t>Alt + E +S + transpose</t>
  </si>
  <si>
    <t>Alt + E + I + S</t>
  </si>
  <si>
    <t>Ctrl + E</t>
  </si>
  <si>
    <t>Alt + D + E</t>
  </si>
  <si>
    <t>Boolean Value</t>
  </si>
  <si>
    <t>.xls</t>
  </si>
  <si>
    <t>.xlsx</t>
  </si>
  <si>
    <t>(Operator) =</t>
  </si>
  <si>
    <t>Ritikia Rohit Sharma</t>
  </si>
  <si>
    <t>Find Sum of Salary from Sales team</t>
  </si>
  <si>
    <t>Virat  Kohli</t>
  </si>
  <si>
    <t>Sara Shubman Gill</t>
  </si>
  <si>
    <t>Find Average of Salary from Sales Department</t>
  </si>
  <si>
    <t>Fn + F4</t>
  </si>
  <si>
    <t>F4</t>
  </si>
  <si>
    <t>MS Dhoni</t>
  </si>
  <si>
    <t>Mohammad Shami</t>
  </si>
  <si>
    <t>Kohli Virat</t>
  </si>
  <si>
    <t>Dhoni MS</t>
  </si>
  <si>
    <t>Gill Shubman</t>
  </si>
  <si>
    <t>Sharma Rohit</t>
  </si>
  <si>
    <t>Jadeja Ravindra</t>
  </si>
  <si>
    <t>Raina Suresh</t>
  </si>
  <si>
    <t>Singh Yuvraj</t>
  </si>
  <si>
    <t>Bumrah Jasprit</t>
  </si>
  <si>
    <t>Shami Mohammad</t>
  </si>
  <si>
    <t>Chahal Yuzvendra</t>
  </si>
  <si>
    <t>Sita</t>
  </si>
  <si>
    <t>Raman</t>
  </si>
  <si>
    <t>Kapoor</t>
  </si>
  <si>
    <t>Mondal</t>
  </si>
  <si>
    <t>Samson</t>
  </si>
  <si>
    <t>Patel</t>
  </si>
  <si>
    <t>Rathore</t>
  </si>
  <si>
    <t>NSMWT01</t>
  </si>
  <si>
    <t>SRDNA02</t>
  </si>
  <si>
    <t>SPPWT09</t>
  </si>
  <si>
    <t>KYPWM03</t>
  </si>
  <si>
    <t>PKNNF04</t>
  </si>
  <si>
    <t>BMPWT05</t>
  </si>
  <si>
    <t>JSBSA06</t>
  </si>
  <si>
    <t>PYDNM07</t>
  </si>
  <si>
    <t>DSPWF08</t>
  </si>
  <si>
    <t>SRCSA010</t>
  </si>
  <si>
    <t>ARPWM011</t>
  </si>
  <si>
    <t>SSMWF012</t>
  </si>
  <si>
    <t>MRMWT013</t>
  </si>
  <si>
    <t>RTPWA014</t>
  </si>
  <si>
    <t>SPPWM015</t>
  </si>
  <si>
    <t>SDBSF016</t>
  </si>
  <si>
    <t>YSPWT017</t>
  </si>
  <si>
    <t>JBPWA018</t>
  </si>
  <si>
    <t>RSPWM019</t>
  </si>
  <si>
    <t>YCNNF020</t>
  </si>
  <si>
    <t>KA</t>
  </si>
  <si>
    <t>KP</t>
  </si>
  <si>
    <t>MH</t>
  </si>
  <si>
    <t>HB</t>
  </si>
  <si>
    <t>KL</t>
  </si>
  <si>
    <t>AK</t>
  </si>
  <si>
    <t>GJ</t>
  </si>
  <si>
    <t>PL</t>
  </si>
  <si>
    <t>UP</t>
  </si>
  <si>
    <t>FG</t>
  </si>
  <si>
    <t>RJ</t>
  </si>
  <si>
    <t>GT</t>
  </si>
  <si>
    <t>OR</t>
  </si>
  <si>
    <t>FR</t>
  </si>
  <si>
    <t>PB</t>
  </si>
  <si>
    <t>TG</t>
  </si>
  <si>
    <t>HR</t>
  </si>
  <si>
    <t>BG</t>
  </si>
  <si>
    <t>WB</t>
  </si>
  <si>
    <t>AA</t>
  </si>
  <si>
    <t>05</t>
  </si>
  <si>
    <t>14</t>
  </si>
  <si>
    <t>23</t>
  </si>
  <si>
    <t>12</t>
  </si>
  <si>
    <t>01</t>
  </si>
  <si>
    <t>10</t>
  </si>
  <si>
    <t>SharMA</t>
  </si>
  <si>
    <t>Russel</t>
  </si>
  <si>
    <t xml:space="preserve"> </t>
  </si>
  <si>
    <t>Virat Kohli rex</t>
  </si>
  <si>
    <t>01NSA</t>
  </si>
  <si>
    <t>02SRG</t>
  </si>
  <si>
    <t>03KLJ</t>
  </si>
  <si>
    <t>virat</t>
  </si>
  <si>
    <t>ms</t>
  </si>
  <si>
    <t>shubman</t>
  </si>
  <si>
    <t>rohit</t>
  </si>
  <si>
    <t>ravindra</t>
  </si>
  <si>
    <t>suresh</t>
  </si>
  <si>
    <t>yuvraj</t>
  </si>
  <si>
    <t>jasprit</t>
  </si>
  <si>
    <t>mohammad</t>
  </si>
  <si>
    <t>yuzvendra</t>
  </si>
  <si>
    <t>Suresh Raina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</si>
</sst>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₹&quot;\ * #,##0.00_ ;_ &quot;₹&quot;\ * \-#,##0.00_ ;_ &quot;₹&quot;\ * &quot;-&quot;??_ ;_ @_ "/>
    <numFmt numFmtId="165" formatCode="&quot;₹&quot;\ #,##0.00"/>
    <numFmt numFmtId="166" formatCode="0.0"/>
    <numFmt numFmtId="167" formatCode="&quot;$&quot;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164" fontId="8" fillId="0" borderId="0" applyFon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2" borderId="0" xfId="0" applyFont="1" applyFill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5" fontId="0" fillId="0" borderId="0" xfId="0" applyNumberFormat="1"/>
    <xf numFmtId="0" fontId="4" fillId="0" borderId="0" xfId="0" applyFont="1" applyAlignment="1">
      <alignment horizontal="center"/>
    </xf>
    <xf numFmtId="0" fontId="0" fillId="0" borderId="0" xfId="0" applyAlignment="1">
      <alignment horizontal="right"/>
    </xf>
    <xf numFmtId="9" fontId="0" fillId="2" borderId="0" xfId="0" applyNumberFormat="1" applyFill="1"/>
    <xf numFmtId="0" fontId="6" fillId="0" borderId="0" xfId="0" applyFont="1" applyAlignment="1">
      <alignment horizontal="center"/>
    </xf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21" fontId="0" fillId="0" borderId="0" xfId="0" applyNumberFormat="1"/>
    <xf numFmtId="0" fontId="0" fillId="4" borderId="0" xfId="0" applyFill="1"/>
    <xf numFmtId="165" fontId="0" fillId="0" borderId="0" xfId="0" applyNumberFormat="1" applyAlignment="1">
      <alignment horizontal="left"/>
    </xf>
    <xf numFmtId="0" fontId="7" fillId="0" borderId="0" xfId="1"/>
    <xf numFmtId="0" fontId="3" fillId="0" borderId="0" xfId="0" applyFont="1" applyAlignment="1">
      <alignment horizontal="left"/>
    </xf>
    <xf numFmtId="49" fontId="0" fillId="0" borderId="0" xfId="0" applyNumberFormat="1"/>
    <xf numFmtId="0" fontId="0" fillId="0" borderId="0" xfId="0" applyProtection="1">
      <protection locked="0"/>
    </xf>
    <xf numFmtId="0" fontId="0" fillId="0" borderId="0" xfId="0" applyAlignment="1">
      <alignment horizontal="center"/>
    </xf>
    <xf numFmtId="166" fontId="0" fillId="0" borderId="0" xfId="0" applyNumberFormat="1"/>
    <xf numFmtId="14" fontId="0" fillId="2" borderId="0" xfId="0" applyNumberFormat="1" applyFill="1"/>
    <xf numFmtId="165" fontId="0" fillId="0" borderId="0" xfId="2" applyNumberFormat="1" applyFont="1"/>
    <xf numFmtId="167" fontId="0" fillId="0" borderId="0" xfId="0" applyNumberFormat="1"/>
    <xf numFmtId="164" fontId="0" fillId="0" borderId="0" xfId="2" applyFont="1"/>
    <xf numFmtId="0" fontId="0" fillId="0" borderId="0" xfId="0" applyAlignment="1">
      <alignment horizontal="center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A842-6685-4141-8EDC-F66427ECA69B}">
  <dimension ref="D4:F15"/>
  <sheetViews>
    <sheetView zoomScale="96" workbookViewId="0">
      <selection activeCell="F5" sqref="F5"/>
    </sheetView>
  </sheetViews>
  <sheetFormatPr defaultRowHeight="14.4" x14ac:dyDescent="0.3"/>
  <cols>
    <col min="4" max="4" width="11.33203125" bestFit="1" customWidth="1"/>
    <col min="12" max="12" width="13.109375" customWidth="1"/>
  </cols>
  <sheetData>
    <row r="4" spans="4:6" x14ac:dyDescent="0.3">
      <c r="D4" t="s">
        <v>382</v>
      </c>
      <c r="E4" t="s">
        <v>33</v>
      </c>
      <c r="F4">
        <v>1048576</v>
      </c>
    </row>
    <row r="5" spans="4:6" x14ac:dyDescent="0.3">
      <c r="D5" t="s">
        <v>383</v>
      </c>
      <c r="E5" t="s">
        <v>33</v>
      </c>
      <c r="F5">
        <v>65536</v>
      </c>
    </row>
    <row r="7" spans="4:6" x14ac:dyDescent="0.3">
      <c r="D7" t="s">
        <v>382</v>
      </c>
      <c r="E7" t="s">
        <v>34</v>
      </c>
      <c r="F7">
        <v>16384</v>
      </c>
    </row>
    <row r="8" spans="4:6" x14ac:dyDescent="0.3">
      <c r="D8" t="s">
        <v>383</v>
      </c>
      <c r="E8" t="s">
        <v>34</v>
      </c>
      <c r="F8">
        <v>256</v>
      </c>
    </row>
    <row r="14" spans="4:6" x14ac:dyDescent="0.3">
      <c r="E14" t="s">
        <v>389</v>
      </c>
    </row>
    <row r="15" spans="4:6" x14ac:dyDescent="0.3">
      <c r="E15" t="s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E97F-5CED-4D3B-B1F9-A8F39C85623A}">
  <sheetPr>
    <tabColor rgb="FFFFFF00"/>
  </sheetPr>
  <dimension ref="A1:J17"/>
  <sheetViews>
    <sheetView workbookViewId="0">
      <selection activeCell="G5" sqref="G5"/>
    </sheetView>
  </sheetViews>
  <sheetFormatPr defaultRowHeight="14.4" x14ac:dyDescent="0.3"/>
  <cols>
    <col min="1" max="1" width="12.21875" customWidth="1"/>
    <col min="2" max="2" width="12.77734375" customWidth="1"/>
    <col min="6" max="6" width="10.44140625" customWidth="1"/>
    <col min="7" max="7" width="12" customWidth="1"/>
    <col min="8" max="8" width="30.5546875" customWidth="1"/>
    <col min="9" max="9" width="8.88671875" customWidth="1"/>
    <col min="10" max="10" width="23.5546875" customWidth="1"/>
    <col min="11" max="11" width="8.88671875" customWidth="1"/>
  </cols>
  <sheetData>
    <row r="1" spans="1:10" x14ac:dyDescent="0.3">
      <c r="A1" t="s">
        <v>0</v>
      </c>
      <c r="B1" t="s">
        <v>1</v>
      </c>
    </row>
    <row r="2" spans="1:10" x14ac:dyDescent="0.3">
      <c r="A2" s="1" t="s">
        <v>2</v>
      </c>
      <c r="B2">
        <v>55</v>
      </c>
      <c r="F2" t="s">
        <v>11</v>
      </c>
      <c r="G2">
        <f>SUM(B2:B10)</f>
        <v>607</v>
      </c>
      <c r="H2" t="str">
        <f ca="1">_xlfn.FORMULATEXT(G2)</f>
        <v>=SUM(B2:B10)</v>
      </c>
    </row>
    <row r="3" spans="1:10" x14ac:dyDescent="0.3">
      <c r="A3" t="s">
        <v>3</v>
      </c>
      <c r="B3">
        <v>61</v>
      </c>
      <c r="F3" t="s">
        <v>12</v>
      </c>
      <c r="G3">
        <f>SUM(B2,B4,B6,B9,)</f>
        <v>258</v>
      </c>
      <c r="H3" t="str">
        <f t="shared" ref="H3:H17" ca="1" si="0">_xlfn.FORMULATEXT(G3)</f>
        <v>=SUM(B2,B4,B6,B9,)</v>
      </c>
      <c r="J3" s="2" t="s">
        <v>24</v>
      </c>
    </row>
    <row r="4" spans="1:10" x14ac:dyDescent="0.3">
      <c r="A4" s="1" t="s">
        <v>4</v>
      </c>
      <c r="B4">
        <v>60</v>
      </c>
      <c r="F4" t="s">
        <v>12</v>
      </c>
      <c r="G4">
        <f>SUM(B3,B5,B7,B8,B10,)</f>
        <v>349</v>
      </c>
      <c r="H4" t="str">
        <f t="shared" ca="1" si="0"/>
        <v>=SUM(B3,B5,B7,B8,B10,)</v>
      </c>
    </row>
    <row r="5" spans="1:10" x14ac:dyDescent="0.3">
      <c r="A5" t="s">
        <v>5</v>
      </c>
      <c r="B5">
        <v>72</v>
      </c>
      <c r="F5" t="s">
        <v>12</v>
      </c>
      <c r="G5">
        <f>SUM(B2:B10)</f>
        <v>607</v>
      </c>
      <c r="H5" t="str">
        <f t="shared" ca="1" si="0"/>
        <v>=SUM(B2:B10)</v>
      </c>
      <c r="I5">
        <v>1</v>
      </c>
      <c r="J5" t="s">
        <v>25</v>
      </c>
    </row>
    <row r="6" spans="1:10" x14ac:dyDescent="0.3">
      <c r="A6" s="1" t="s">
        <v>6</v>
      </c>
      <c r="B6">
        <v>44</v>
      </c>
      <c r="F6" t="s">
        <v>13</v>
      </c>
      <c r="G6">
        <f>AVERAGE(B2:B10)</f>
        <v>67.444444444444443</v>
      </c>
      <c r="H6" t="str">
        <f t="shared" ca="1" si="0"/>
        <v>=AVERAGE(B2:B10)</v>
      </c>
      <c r="I6">
        <v>2</v>
      </c>
      <c r="J6" t="s">
        <v>26</v>
      </c>
    </row>
    <row r="7" spans="1:10" x14ac:dyDescent="0.3">
      <c r="A7" t="s">
        <v>7</v>
      </c>
      <c r="B7">
        <v>80</v>
      </c>
      <c r="F7" t="s">
        <v>14</v>
      </c>
      <c r="G7">
        <f>MAX(B2:B10)</f>
        <v>99</v>
      </c>
      <c r="H7" t="str">
        <f t="shared" ca="1" si="0"/>
        <v>=MAX(B2:B10)</v>
      </c>
      <c r="I7">
        <v>3</v>
      </c>
      <c r="J7" t="s">
        <v>27</v>
      </c>
    </row>
    <row r="8" spans="1:10" x14ac:dyDescent="0.3">
      <c r="A8" t="s">
        <v>8</v>
      </c>
      <c r="B8">
        <v>94</v>
      </c>
      <c r="F8" t="s">
        <v>15</v>
      </c>
      <c r="G8" s="22">
        <f>MIN(B2:B10)</f>
        <v>42</v>
      </c>
      <c r="H8" t="str">
        <f t="shared" ca="1" si="0"/>
        <v>=MIN(B2:B10)</v>
      </c>
      <c r="I8">
        <v>4</v>
      </c>
      <c r="J8" s="1" t="s">
        <v>28</v>
      </c>
    </row>
    <row r="9" spans="1:10" x14ac:dyDescent="0.3">
      <c r="A9" s="1" t="s">
        <v>9</v>
      </c>
      <c r="B9">
        <v>99</v>
      </c>
      <c r="F9" t="s">
        <v>16</v>
      </c>
      <c r="G9">
        <f>COUNT(B2:B10)</f>
        <v>9</v>
      </c>
      <c r="H9" t="str">
        <f t="shared" ca="1" si="0"/>
        <v>=COUNT(B2:B10)</v>
      </c>
      <c r="I9">
        <v>5</v>
      </c>
      <c r="J9" t="s">
        <v>29</v>
      </c>
    </row>
    <row r="10" spans="1:10" x14ac:dyDescent="0.3">
      <c r="A10" t="s">
        <v>10</v>
      </c>
      <c r="B10">
        <v>42</v>
      </c>
      <c r="F10" t="s">
        <v>17</v>
      </c>
      <c r="G10">
        <f>COUNTA(A2:A10)</f>
        <v>9</v>
      </c>
      <c r="H10" t="str">
        <f ca="1">_xlfn.FORMULATEXT(G10)</f>
        <v>=COUNTA(A2:A10)</v>
      </c>
      <c r="I10">
        <v>6</v>
      </c>
      <c r="J10" t="s">
        <v>30</v>
      </c>
    </row>
    <row r="11" spans="1:10" x14ac:dyDescent="0.3">
      <c r="F11" t="s">
        <v>18</v>
      </c>
      <c r="G11">
        <f>COUNTBLANK(A16:A21)</f>
        <v>6</v>
      </c>
      <c r="H11" t="str">
        <f t="shared" ca="1" si="0"/>
        <v>=COUNTBLANK(A16:A21)</v>
      </c>
      <c r="I11">
        <v>7</v>
      </c>
      <c r="J11" t="s">
        <v>31</v>
      </c>
    </row>
    <row r="12" spans="1:10" x14ac:dyDescent="0.3">
      <c r="F12" t="s">
        <v>19</v>
      </c>
      <c r="G12">
        <f>COUNTIF(B2:B10,"&lt;60")</f>
        <v>3</v>
      </c>
      <c r="H12" t="str">
        <f t="shared" ca="1" si="0"/>
        <v>=COUNTIF(B2:B10,"&lt;60")</v>
      </c>
      <c r="I12">
        <v>8</v>
      </c>
      <c r="J12" t="s">
        <v>32</v>
      </c>
    </row>
    <row r="13" spans="1:10" x14ac:dyDescent="0.3">
      <c r="F13" t="s">
        <v>20</v>
      </c>
      <c r="G13">
        <f>SUMIF(B2:B10,"&lt;60")</f>
        <v>141</v>
      </c>
      <c r="H13" t="str">
        <f t="shared" ca="1" si="0"/>
        <v>=SUMIF(B2:B10,"&lt;60")</v>
      </c>
    </row>
    <row r="14" spans="1:10" x14ac:dyDescent="0.3">
      <c r="F14" t="s">
        <v>20</v>
      </c>
      <c r="G14">
        <f>SUMIF(B2:B10,"&gt;60")</f>
        <v>406</v>
      </c>
      <c r="H14" t="str">
        <f t="shared" ca="1" si="0"/>
        <v>=SUMIF(B2:B10,"&gt;60")</v>
      </c>
    </row>
    <row r="15" spans="1:10" x14ac:dyDescent="0.3">
      <c r="F15" t="s">
        <v>21</v>
      </c>
      <c r="G15" s="24">
        <f>AVERAGEIF(B2:B10,"&lt;60")</f>
        <v>47</v>
      </c>
      <c r="H15" t="str">
        <f t="shared" ca="1" si="0"/>
        <v>=AVERAGEIF(B2:B10,"&lt;60")</v>
      </c>
    </row>
    <row r="16" spans="1:10" x14ac:dyDescent="0.3">
      <c r="F16" t="s">
        <v>22</v>
      </c>
      <c r="G16">
        <f>LARGE(B2:B10,2)</f>
        <v>94</v>
      </c>
      <c r="H16" t="str">
        <f t="shared" ca="1" si="0"/>
        <v>=LARGE(B2:B10,2)</v>
      </c>
    </row>
    <row r="17" spans="6:8" x14ac:dyDescent="0.3">
      <c r="F17" t="s">
        <v>23</v>
      </c>
      <c r="G17">
        <f>SMALL(B2:B10,3)</f>
        <v>55</v>
      </c>
      <c r="H17" t="str">
        <f t="shared" ca="1" si="0"/>
        <v>=SMALL(B2:B10,3)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A346-6212-4865-AEB6-03AE55871890}">
  <sheetPr>
    <tabColor theme="3" tint="0.59999389629810485"/>
  </sheetPr>
  <dimension ref="A1:S33"/>
  <sheetViews>
    <sheetView zoomScale="112" zoomScaleNormal="112" workbookViewId="0">
      <selection activeCell="P5" sqref="P5"/>
    </sheetView>
  </sheetViews>
  <sheetFormatPr defaultRowHeight="14.4" x14ac:dyDescent="0.3"/>
  <cols>
    <col min="1" max="1" width="17.88671875" customWidth="1"/>
    <col min="2" max="2" width="21.109375" customWidth="1"/>
    <col min="3" max="3" width="22.33203125" customWidth="1"/>
    <col min="4" max="4" width="17.77734375" customWidth="1"/>
    <col min="5" max="5" width="12.109375" customWidth="1"/>
    <col min="6" max="6" width="12.6640625" customWidth="1"/>
    <col min="7" max="7" width="14.109375" customWidth="1"/>
    <col min="8" max="8" width="14.33203125" customWidth="1"/>
    <col min="9" max="9" width="31.5546875" customWidth="1"/>
    <col min="10" max="10" width="11.5546875" customWidth="1"/>
    <col min="11" max="11" width="18" bestFit="1" customWidth="1"/>
    <col min="12" max="12" width="18.33203125" customWidth="1"/>
    <col min="13" max="14" width="17.88671875" customWidth="1"/>
    <col min="15" max="15" width="17.109375" customWidth="1"/>
    <col min="16" max="16" width="16.6640625" customWidth="1"/>
    <col min="17" max="17" width="13.21875" bestFit="1" customWidth="1"/>
    <col min="18" max="18" width="21.77734375" bestFit="1" customWidth="1"/>
    <col min="19" max="19" width="18.77734375" bestFit="1" customWidth="1"/>
    <col min="20" max="20" width="20.88671875" customWidth="1"/>
    <col min="21" max="21" width="17.77734375" customWidth="1"/>
  </cols>
  <sheetData>
    <row r="1" spans="1:19" x14ac:dyDescent="0.3">
      <c r="A1" s="3" t="s">
        <v>56</v>
      </c>
      <c r="B1" t="s">
        <v>42</v>
      </c>
      <c r="C1" t="s">
        <v>43</v>
      </c>
      <c r="D1" t="s">
        <v>44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53</v>
      </c>
      <c r="M1" s="3" t="s">
        <v>56</v>
      </c>
      <c r="N1" s="3" t="s">
        <v>56</v>
      </c>
      <c r="O1" t="s">
        <v>54</v>
      </c>
      <c r="P1" t="s">
        <v>391</v>
      </c>
      <c r="Q1" t="s">
        <v>55</v>
      </c>
      <c r="R1" s="3" t="s">
        <v>56</v>
      </c>
      <c r="S1" t="s">
        <v>67</v>
      </c>
    </row>
    <row r="2" spans="1:19" x14ac:dyDescent="0.3">
      <c r="A2" t="s">
        <v>35</v>
      </c>
      <c r="B2" t="str">
        <f>UPPER(A2)</f>
        <v>VIRAT KOHLI</v>
      </c>
      <c r="C2" t="str">
        <f>LOWER(A2)</f>
        <v>virat kohli</v>
      </c>
      <c r="D2" t="str">
        <f>PROPER(A2)</f>
        <v>Virat Kohli</v>
      </c>
      <c r="E2">
        <f>LEN(A2)</f>
        <v>11</v>
      </c>
      <c r="F2" t="str">
        <f>LEFT(A2,5)</f>
        <v>Virat</v>
      </c>
      <c r="G2" t="str">
        <f>RIGHT(A2,5)</f>
        <v>Kohli</v>
      </c>
      <c r="H2" t="str">
        <f>MID(A2,3,3)</f>
        <v>rat</v>
      </c>
      <c r="I2" t="s">
        <v>68</v>
      </c>
      <c r="J2" t="s">
        <v>69</v>
      </c>
      <c r="K2" t="str">
        <f>_xlfn.CONCAT(I2," ",J2)</f>
        <v>Virat Kohli</v>
      </c>
      <c r="L2" t="str">
        <f>I2&amp;" "&amp;J2</f>
        <v>Virat Kohli</v>
      </c>
      <c r="M2" t="s">
        <v>35</v>
      </c>
      <c r="N2" t="s">
        <v>35</v>
      </c>
      <c r="O2" t="b">
        <f>EXACT(M2,N2)</f>
        <v>1</v>
      </c>
      <c r="P2" t="b">
        <f>M2=N2</f>
        <v>1</v>
      </c>
      <c r="Q2">
        <f>FIND("a",N2)</f>
        <v>4</v>
      </c>
      <c r="R2" t="s">
        <v>57</v>
      </c>
      <c r="S2" t="b">
        <f>B20=TRIM(R2)</f>
        <v>0</v>
      </c>
    </row>
    <row r="3" spans="1:19" x14ac:dyDescent="0.3">
      <c r="A3" t="s">
        <v>207</v>
      </c>
      <c r="B3" t="str">
        <f t="shared" ref="B3:B11" si="0">UPPER(A3)</f>
        <v>SURYAKUMAR YADAV</v>
      </c>
      <c r="C3" t="str">
        <f t="shared" ref="C3:C11" si="1">LOWER(A3)</f>
        <v>suryakumar yadav</v>
      </c>
      <c r="D3" t="str">
        <f t="shared" ref="D3:D11" si="2">PROPER(A3)</f>
        <v>Suryakumar Yadav</v>
      </c>
      <c r="E3">
        <f t="shared" ref="E3:E11" si="3">LEN(A3)</f>
        <v>16</v>
      </c>
      <c r="F3" t="str">
        <f t="shared" ref="F3:F11" si="4">LEFT(A3,5)</f>
        <v>Surya</v>
      </c>
      <c r="G3" t="str">
        <f t="shared" ref="G3:G11" si="5">RIGHT(A3,5)</f>
        <v>yadav</v>
      </c>
      <c r="H3" t="str">
        <f t="shared" ref="H3:H11" si="6">MID(A3,3,3)</f>
        <v>rya</v>
      </c>
      <c r="I3" t="s">
        <v>90</v>
      </c>
      <c r="J3" t="s">
        <v>91</v>
      </c>
      <c r="K3" t="str">
        <f t="shared" ref="K3:K10" si="7">_xlfn.CONCAT(I3," ",J3)</f>
        <v>Suryakumar Yadav</v>
      </c>
      <c r="L3" t="str">
        <f t="shared" ref="L3:L11" si="8">I3&amp;" "&amp;J3</f>
        <v>Suryakumar Yadav</v>
      </c>
      <c r="M3" t="s">
        <v>88</v>
      </c>
      <c r="N3" t="s">
        <v>89</v>
      </c>
      <c r="O3" t="b">
        <f t="shared" ref="O3:O11" si="9">EXACT(M3,N3)</f>
        <v>0</v>
      </c>
      <c r="P3" t="b">
        <f t="shared" ref="P3:P10" si="10">M3=N3</f>
        <v>1</v>
      </c>
      <c r="Q3">
        <f t="shared" ref="Q3:Q11" si="11">FIND("a",N3)</f>
        <v>5</v>
      </c>
      <c r="R3" t="s">
        <v>58</v>
      </c>
      <c r="S3" t="str">
        <f t="shared" ref="S3:S11" si="12">TRIM(R3)</f>
        <v>MS Dhoni</v>
      </c>
    </row>
    <row r="4" spans="1:19" x14ac:dyDescent="0.3">
      <c r="A4" t="s">
        <v>208</v>
      </c>
      <c r="B4" t="str">
        <f t="shared" si="0"/>
        <v>SHUBMAN GILL</v>
      </c>
      <c r="C4" t="str">
        <f t="shared" si="1"/>
        <v>shubman gill</v>
      </c>
      <c r="D4" t="str">
        <f t="shared" si="2"/>
        <v>Shubman Gill</v>
      </c>
      <c r="E4">
        <f t="shared" si="3"/>
        <v>12</v>
      </c>
      <c r="F4" t="str">
        <f t="shared" si="4"/>
        <v>Shubm</v>
      </c>
      <c r="G4" t="str">
        <f t="shared" si="5"/>
        <v xml:space="preserve"> gill</v>
      </c>
      <c r="H4" t="str">
        <f t="shared" si="6"/>
        <v>ubm</v>
      </c>
      <c r="I4" t="s">
        <v>70</v>
      </c>
      <c r="J4" t="s">
        <v>71</v>
      </c>
      <c r="K4" t="str">
        <f t="shared" si="7"/>
        <v>Shubman Gill</v>
      </c>
      <c r="L4" t="str">
        <f t="shared" si="8"/>
        <v>Shubman Gill</v>
      </c>
      <c r="M4" t="s">
        <v>36</v>
      </c>
      <c r="N4" t="s">
        <v>36</v>
      </c>
      <c r="O4" t="b">
        <f t="shared" si="9"/>
        <v>1</v>
      </c>
      <c r="P4" t="b">
        <f t="shared" si="10"/>
        <v>1</v>
      </c>
      <c r="Q4">
        <f t="shared" si="11"/>
        <v>6</v>
      </c>
      <c r="R4" t="s">
        <v>59</v>
      </c>
      <c r="S4" t="str">
        <f t="shared" si="12"/>
        <v>Shubman Gill</v>
      </c>
    </row>
    <row r="5" spans="1:19" x14ac:dyDescent="0.3">
      <c r="A5" t="s">
        <v>46</v>
      </c>
      <c r="B5" t="str">
        <f t="shared" si="0"/>
        <v>ROHIT SHARMA</v>
      </c>
      <c r="C5" t="str">
        <f t="shared" si="1"/>
        <v>rohit sharma</v>
      </c>
      <c r="D5" t="str">
        <f t="shared" si="2"/>
        <v>Rohit Sharma</v>
      </c>
      <c r="E5">
        <f t="shared" si="3"/>
        <v>12</v>
      </c>
      <c r="F5" t="str">
        <f t="shared" si="4"/>
        <v>Rohit</v>
      </c>
      <c r="G5" t="str">
        <f t="shared" si="5"/>
        <v>harMa</v>
      </c>
      <c r="H5" t="str">
        <f t="shared" si="6"/>
        <v>hit</v>
      </c>
      <c r="I5" t="s">
        <v>72</v>
      </c>
      <c r="J5" t="s">
        <v>73</v>
      </c>
      <c r="K5" t="str">
        <f t="shared" si="7"/>
        <v>Rohit SharMa</v>
      </c>
      <c r="L5" t="str">
        <f t="shared" si="8"/>
        <v>Rohit SharMa</v>
      </c>
      <c r="M5" t="s">
        <v>46</v>
      </c>
      <c r="N5" t="s">
        <v>87</v>
      </c>
      <c r="O5" t="b">
        <f t="shared" si="9"/>
        <v>0</v>
      </c>
      <c r="P5" t="b">
        <f t="shared" si="10"/>
        <v>0</v>
      </c>
      <c r="Q5">
        <f t="shared" si="11"/>
        <v>10</v>
      </c>
      <c r="R5" t="s">
        <v>60</v>
      </c>
      <c r="S5" t="str">
        <f t="shared" si="12"/>
        <v>Rohit SharMa</v>
      </c>
    </row>
    <row r="6" spans="1:19" x14ac:dyDescent="0.3">
      <c r="A6" t="s">
        <v>37</v>
      </c>
      <c r="B6" t="str">
        <f t="shared" si="0"/>
        <v>RAVINDRA JADEJA</v>
      </c>
      <c r="C6" t="str">
        <f t="shared" si="1"/>
        <v>ravindra jadeja</v>
      </c>
      <c r="D6" t="str">
        <f t="shared" si="2"/>
        <v>Ravindra Jadeja</v>
      </c>
      <c r="E6">
        <f t="shared" si="3"/>
        <v>15</v>
      </c>
      <c r="F6" t="str">
        <f t="shared" si="4"/>
        <v>Ravin</v>
      </c>
      <c r="G6" t="str">
        <f t="shared" si="5"/>
        <v>adeja</v>
      </c>
      <c r="H6" t="str">
        <f t="shared" si="6"/>
        <v>vin</v>
      </c>
      <c r="I6" t="s">
        <v>74</v>
      </c>
      <c r="J6" t="s">
        <v>75</v>
      </c>
      <c r="K6" t="str">
        <f t="shared" si="7"/>
        <v>Ravindra Jadeja</v>
      </c>
      <c r="L6" t="str">
        <f t="shared" si="8"/>
        <v>Ravindra Jadeja</v>
      </c>
      <c r="M6" t="s">
        <v>37</v>
      </c>
      <c r="N6" t="s">
        <v>37</v>
      </c>
      <c r="O6" t="b">
        <f t="shared" si="9"/>
        <v>1</v>
      </c>
      <c r="P6" t="b">
        <f t="shared" si="10"/>
        <v>1</v>
      </c>
      <c r="Q6">
        <f t="shared" si="11"/>
        <v>2</v>
      </c>
      <c r="R6" t="s">
        <v>61</v>
      </c>
      <c r="S6" t="str">
        <f t="shared" si="12"/>
        <v>Ravindra Jadeja</v>
      </c>
    </row>
    <row r="7" spans="1:19" x14ac:dyDescent="0.3">
      <c r="A7" t="s">
        <v>38</v>
      </c>
      <c r="B7" t="str">
        <f t="shared" si="0"/>
        <v>SURESH RAINA</v>
      </c>
      <c r="C7" t="str">
        <f t="shared" si="1"/>
        <v>suresh raina</v>
      </c>
      <c r="D7" t="str">
        <f t="shared" si="2"/>
        <v>Suresh Raina</v>
      </c>
      <c r="E7">
        <f t="shared" si="3"/>
        <v>12</v>
      </c>
      <c r="F7" t="str">
        <f t="shared" si="4"/>
        <v>Sures</v>
      </c>
      <c r="G7" t="str">
        <f t="shared" si="5"/>
        <v>Raina</v>
      </c>
      <c r="H7" t="str">
        <f t="shared" si="6"/>
        <v>res</v>
      </c>
      <c r="I7" t="s">
        <v>76</v>
      </c>
      <c r="J7" t="s">
        <v>77</v>
      </c>
      <c r="K7" t="str">
        <f t="shared" si="7"/>
        <v>Suresh Raina</v>
      </c>
      <c r="L7" t="str">
        <f t="shared" si="8"/>
        <v>Suresh Raina</v>
      </c>
      <c r="M7" t="s">
        <v>38</v>
      </c>
      <c r="N7" t="s">
        <v>38</v>
      </c>
      <c r="O7" t="b">
        <f t="shared" si="9"/>
        <v>1</v>
      </c>
      <c r="P7" t="b">
        <f t="shared" si="10"/>
        <v>1</v>
      </c>
      <c r="Q7">
        <f t="shared" si="11"/>
        <v>9</v>
      </c>
      <c r="R7" t="s">
        <v>62</v>
      </c>
      <c r="S7" t="str">
        <f t="shared" si="12"/>
        <v>Suresh Raina</v>
      </c>
    </row>
    <row r="8" spans="1:19" x14ac:dyDescent="0.3">
      <c r="A8" t="s">
        <v>39</v>
      </c>
      <c r="B8" t="str">
        <f t="shared" si="0"/>
        <v>YUVRAJ SINGH</v>
      </c>
      <c r="C8" t="str">
        <f t="shared" si="1"/>
        <v>yuvraj singh</v>
      </c>
      <c r="D8" t="str">
        <f t="shared" si="2"/>
        <v>Yuvraj Singh</v>
      </c>
      <c r="E8">
        <f t="shared" si="3"/>
        <v>12</v>
      </c>
      <c r="F8" t="str">
        <f t="shared" si="4"/>
        <v>Yuvra</v>
      </c>
      <c r="G8" t="str">
        <f t="shared" si="5"/>
        <v>Singh</v>
      </c>
      <c r="H8" t="str">
        <f t="shared" si="6"/>
        <v>vra</v>
      </c>
      <c r="I8" t="s">
        <v>78</v>
      </c>
      <c r="J8" t="s">
        <v>79</v>
      </c>
      <c r="K8" t="str">
        <f t="shared" si="7"/>
        <v>Yuvraj Singh</v>
      </c>
      <c r="L8" t="str">
        <f t="shared" si="8"/>
        <v>Yuvraj Singh</v>
      </c>
      <c r="M8" t="s">
        <v>39</v>
      </c>
      <c r="N8" t="s">
        <v>39</v>
      </c>
      <c r="O8" t="b">
        <f t="shared" si="9"/>
        <v>1</v>
      </c>
      <c r="P8" t="b">
        <f t="shared" si="10"/>
        <v>1</v>
      </c>
      <c r="Q8">
        <f t="shared" si="11"/>
        <v>5</v>
      </c>
      <c r="R8" t="s">
        <v>63</v>
      </c>
      <c r="S8" t="str">
        <f t="shared" si="12"/>
        <v>Yuvraj Singh</v>
      </c>
    </row>
    <row r="9" spans="1:19" x14ac:dyDescent="0.3">
      <c r="A9" t="s">
        <v>45</v>
      </c>
      <c r="B9" t="str">
        <f t="shared" si="0"/>
        <v>JASPRIT BUMRAH</v>
      </c>
      <c r="C9" t="str">
        <f t="shared" si="1"/>
        <v>jasprit bumrah</v>
      </c>
      <c r="D9" t="str">
        <f t="shared" si="2"/>
        <v>Jasprit Bumrah</v>
      </c>
      <c r="E9">
        <f t="shared" si="3"/>
        <v>14</v>
      </c>
      <c r="F9" t="str">
        <f t="shared" si="4"/>
        <v>Jaspr</v>
      </c>
      <c r="G9" t="str">
        <f t="shared" si="5"/>
        <v>uMRah</v>
      </c>
      <c r="H9" t="str">
        <f t="shared" si="6"/>
        <v>spr</v>
      </c>
      <c r="I9" t="s">
        <v>80</v>
      </c>
      <c r="J9" t="s">
        <v>81</v>
      </c>
      <c r="K9" t="str">
        <f t="shared" si="7"/>
        <v>Jasprit BuMRah</v>
      </c>
      <c r="L9" t="str">
        <f t="shared" si="8"/>
        <v>Jasprit BuMRah</v>
      </c>
      <c r="M9" t="s">
        <v>45</v>
      </c>
      <c r="N9" t="s">
        <v>86</v>
      </c>
      <c r="O9" t="b">
        <f t="shared" si="9"/>
        <v>0</v>
      </c>
      <c r="P9" t="b">
        <f t="shared" si="10"/>
        <v>1</v>
      </c>
      <c r="Q9">
        <f t="shared" si="11"/>
        <v>2</v>
      </c>
      <c r="R9" t="s">
        <v>64</v>
      </c>
      <c r="S9" t="str">
        <f t="shared" si="12"/>
        <v>Jasprit BuMRah</v>
      </c>
    </row>
    <row r="10" spans="1:19" x14ac:dyDescent="0.3">
      <c r="A10" t="s">
        <v>40</v>
      </c>
      <c r="B10" t="str">
        <f t="shared" si="0"/>
        <v>BHUVNESHWAR KUMAR</v>
      </c>
      <c r="C10" t="str">
        <f t="shared" si="1"/>
        <v>bhuvneshwar kumar</v>
      </c>
      <c r="D10" t="str">
        <f t="shared" si="2"/>
        <v>Bhuvneshwar Kumar</v>
      </c>
      <c r="E10">
        <f t="shared" si="3"/>
        <v>17</v>
      </c>
      <c r="F10" t="str">
        <f t="shared" si="4"/>
        <v>Bhuvn</v>
      </c>
      <c r="G10" t="str">
        <f t="shared" si="5"/>
        <v>Kumar</v>
      </c>
      <c r="H10" t="str">
        <f t="shared" si="6"/>
        <v>uvn</v>
      </c>
      <c r="I10" t="s">
        <v>82</v>
      </c>
      <c r="J10" t="s">
        <v>83</v>
      </c>
      <c r="K10" t="str">
        <f t="shared" si="7"/>
        <v>Bhuvneshwar Kumar</v>
      </c>
      <c r="L10" t="str">
        <f t="shared" si="8"/>
        <v>Bhuvneshwar Kumar</v>
      </c>
      <c r="M10" t="s">
        <v>40</v>
      </c>
      <c r="N10" t="s">
        <v>40</v>
      </c>
      <c r="O10" t="b">
        <f t="shared" si="9"/>
        <v>1</v>
      </c>
      <c r="P10" t="b">
        <f t="shared" si="10"/>
        <v>1</v>
      </c>
      <c r="Q10">
        <f t="shared" si="11"/>
        <v>10</v>
      </c>
      <c r="R10" t="s">
        <v>65</v>
      </c>
      <c r="S10" t="str">
        <f t="shared" si="12"/>
        <v>Bhuvneshwar Kumar</v>
      </c>
    </row>
    <row r="11" spans="1:19" x14ac:dyDescent="0.3">
      <c r="A11" t="s">
        <v>41</v>
      </c>
      <c r="B11" t="str">
        <f t="shared" si="0"/>
        <v>YUZVENDRA CHAHAL</v>
      </c>
      <c r="C11" t="str">
        <f t="shared" si="1"/>
        <v>yuzvendra chahal</v>
      </c>
      <c r="D11" t="str">
        <f t="shared" si="2"/>
        <v>Yuzvendra Chahal</v>
      </c>
      <c r="E11">
        <f t="shared" si="3"/>
        <v>16</v>
      </c>
      <c r="F11" t="str">
        <f t="shared" si="4"/>
        <v>Yuzve</v>
      </c>
      <c r="G11" t="str">
        <f t="shared" si="5"/>
        <v>hahal</v>
      </c>
      <c r="H11" t="str">
        <f t="shared" si="6"/>
        <v>zve</v>
      </c>
      <c r="I11" t="s">
        <v>84</v>
      </c>
      <c r="J11" t="s">
        <v>85</v>
      </c>
      <c r="K11" t="str">
        <f>_xlfn.CONCAT(I11," ",J11)</f>
        <v>Yuzvendra Chahal</v>
      </c>
      <c r="L11" t="str">
        <f t="shared" si="8"/>
        <v>Yuzvendra Chahal</v>
      </c>
      <c r="M11" t="s">
        <v>41</v>
      </c>
      <c r="N11" t="s">
        <v>41</v>
      </c>
      <c r="O11" t="b">
        <f t="shared" si="9"/>
        <v>1</v>
      </c>
      <c r="P11" t="s">
        <v>466</v>
      </c>
      <c r="Q11">
        <f t="shared" si="11"/>
        <v>9</v>
      </c>
      <c r="R11" t="s">
        <v>66</v>
      </c>
      <c r="S11" t="str">
        <f t="shared" si="12"/>
        <v>Yuzvendra Chahal</v>
      </c>
    </row>
    <row r="13" spans="1:19" x14ac:dyDescent="0.3">
      <c r="B13" t="str">
        <f ca="1">_xlfn.FORMULATEXT(B2)</f>
        <v>=UPPER(A2)</v>
      </c>
      <c r="C13" t="str">
        <f t="shared" ref="C13:H13" ca="1" si="13">_xlfn.FORMULATEXT(C2)</f>
        <v>=LOWER(A2)</v>
      </c>
      <c r="D13" t="str">
        <f t="shared" ca="1" si="13"/>
        <v>=PROPER(A2)</v>
      </c>
      <c r="E13" t="str">
        <f t="shared" ca="1" si="13"/>
        <v>=LEN(A2)</v>
      </c>
      <c r="F13" t="str">
        <f t="shared" ca="1" si="13"/>
        <v>=LEFT(A2,5)</v>
      </c>
      <c r="G13" t="str">
        <f t="shared" ca="1" si="13"/>
        <v>=RIGHT(A2,5)</v>
      </c>
      <c r="H13" t="str">
        <f ca="1">_xlfn.FORMULATEXT(H2)</f>
        <v>=MID(A2,3,3)</v>
      </c>
      <c r="K13" t="str">
        <f t="shared" ref="K13" ca="1" si="14">_xlfn.FORMULATEXT(K2)</f>
        <v>=CONCAT(I2," ",J2)</v>
      </c>
      <c r="L13" t="str">
        <f ca="1">_xlfn.FORMULATEXT(K13)</f>
        <v>=FORMULATEXT(K2)</v>
      </c>
      <c r="O13" t="str">
        <f t="shared" ref="O13:Q13" ca="1" si="15">_xlfn.FORMULATEXT(O2)</f>
        <v>=EXACT(M2,N2)</v>
      </c>
      <c r="P13" t="str">
        <f ca="1">_xlfn.FORMULATEXT(P2)</f>
        <v>=M2=N2</v>
      </c>
      <c r="Q13" t="str">
        <f t="shared" ca="1" si="15"/>
        <v>=FIND("a",N2)</v>
      </c>
      <c r="S13" t="str">
        <f ca="1">_xlfn.FORMULATEXT(S2)</f>
        <v>=B20=TRIM(R2)</v>
      </c>
    </row>
    <row r="16" spans="1:19" x14ac:dyDescent="0.3">
      <c r="B16" t="str" cm="1">
        <f t="array" ref="B16:B25">LOWER(B2:B11)</f>
        <v>virat kohli</v>
      </c>
      <c r="C16" t="str" cm="1">
        <f t="array" ref="C16:C25">UPPER(C2:C11)</f>
        <v>VIRAT KOHLI</v>
      </c>
      <c r="D16" t="str" cm="1">
        <f t="array" ref="D16:D25">PROPER(C2:C11)</f>
        <v>Virat Kohli</v>
      </c>
      <c r="E16">
        <f>LEN(A2)</f>
        <v>11</v>
      </c>
      <c r="F16" t="str">
        <f>LEFT(A2,3)</f>
        <v>Vir</v>
      </c>
      <c r="G16" t="str">
        <f>RIGHT(A2,3)</f>
        <v>hli</v>
      </c>
      <c r="H16" t="str">
        <f>MID(A2,7,4)</f>
        <v>Kohl</v>
      </c>
      <c r="I16" t="str">
        <f>_xlfn.CONCAT(I2,J2,"123@gamil.com")</f>
        <v>ViratKohli123@gamil.com</v>
      </c>
    </row>
    <row r="17" spans="2:19" x14ac:dyDescent="0.3">
      <c r="B17" t="str">
        <v>suryakumar yadav</v>
      </c>
      <c r="C17" t="str">
        <v>SURYAKUMAR YADAV</v>
      </c>
      <c r="D17" t="str">
        <v>Suryakumar Yadav</v>
      </c>
      <c r="E17">
        <f>LEN(A3)</f>
        <v>16</v>
      </c>
      <c r="F17" t="str">
        <f t="shared" ref="F17:F25" si="16">LEFT(A3,3)</f>
        <v>Sur</v>
      </c>
      <c r="G17" t="str">
        <f t="shared" ref="G17:G25" si="17">RIGHT(A3,3)</f>
        <v>dav</v>
      </c>
      <c r="H17" t="str">
        <f t="shared" ref="H17:H25" si="18">MID(A3,7,4)</f>
        <v>umar</v>
      </c>
      <c r="I17" t="str">
        <f t="shared" ref="I17:I25" si="19">_xlfn.CONCAT(I3,J3,"123@gamil.com")</f>
        <v>SuryakumarYadav123@gamil.com</v>
      </c>
    </row>
    <row r="18" spans="2:19" x14ac:dyDescent="0.3">
      <c r="B18" t="str">
        <v>shubman gill</v>
      </c>
      <c r="C18" t="str">
        <v>SHUBMAN GILL</v>
      </c>
      <c r="D18" t="str">
        <v>Shubman Gill</v>
      </c>
      <c r="E18">
        <f t="shared" ref="E18:E25" si="20">LEN(A4)</f>
        <v>12</v>
      </c>
      <c r="F18" t="str">
        <f t="shared" si="16"/>
        <v>Shu</v>
      </c>
      <c r="G18" t="str">
        <f t="shared" si="17"/>
        <v>ill</v>
      </c>
      <c r="H18" t="str">
        <f t="shared" si="18"/>
        <v>n gi</v>
      </c>
      <c r="I18" t="str">
        <f t="shared" si="19"/>
        <v>ShubmanGill123@gamil.com</v>
      </c>
    </row>
    <row r="19" spans="2:19" x14ac:dyDescent="0.3">
      <c r="B19" t="str">
        <v>rohit sharma</v>
      </c>
      <c r="C19" t="str">
        <v>ROHIT SHARMA</v>
      </c>
      <c r="D19" t="str">
        <v>Rohit Sharma</v>
      </c>
      <c r="E19">
        <f t="shared" si="20"/>
        <v>12</v>
      </c>
      <c r="F19" t="str">
        <f t="shared" si="16"/>
        <v>Roh</v>
      </c>
      <c r="G19" t="str">
        <f t="shared" si="17"/>
        <v>rMa</v>
      </c>
      <c r="H19" t="str">
        <f t="shared" si="18"/>
        <v>Shar</v>
      </c>
      <c r="I19" t="str">
        <f t="shared" si="19"/>
        <v>RohitSharMa123@gamil.com</v>
      </c>
    </row>
    <row r="20" spans="2:19" x14ac:dyDescent="0.3">
      <c r="B20" t="str">
        <v>ravindra jadeja</v>
      </c>
      <c r="C20" t="str">
        <v>RAVINDRA JADEJA</v>
      </c>
      <c r="D20" t="str">
        <v>Ravindra Jadeja</v>
      </c>
      <c r="E20">
        <f t="shared" si="20"/>
        <v>15</v>
      </c>
      <c r="F20" t="str">
        <f t="shared" si="16"/>
        <v>Rav</v>
      </c>
      <c r="G20" t="str">
        <f t="shared" si="17"/>
        <v>eja</v>
      </c>
      <c r="H20" t="str">
        <f t="shared" si="18"/>
        <v>ra J</v>
      </c>
      <c r="I20" t="str">
        <f t="shared" si="19"/>
        <v>RavindraJadeja123@gamil.com</v>
      </c>
    </row>
    <row r="21" spans="2:19" x14ac:dyDescent="0.3">
      <c r="B21" t="str">
        <v>suresh raina</v>
      </c>
      <c r="C21" t="str">
        <v>SURESH RAINA</v>
      </c>
      <c r="D21" t="str">
        <v>Suresh Raina</v>
      </c>
      <c r="E21">
        <f t="shared" si="20"/>
        <v>12</v>
      </c>
      <c r="F21" t="str">
        <f t="shared" si="16"/>
        <v>Sur</v>
      </c>
      <c r="G21" t="str">
        <f t="shared" si="17"/>
        <v>ina</v>
      </c>
      <c r="H21" t="str">
        <f t="shared" si="18"/>
        <v xml:space="preserve"> Rai</v>
      </c>
      <c r="I21" t="str">
        <f t="shared" si="19"/>
        <v>SureshRaina123@gamil.com</v>
      </c>
    </row>
    <row r="22" spans="2:19" x14ac:dyDescent="0.3">
      <c r="B22" t="str">
        <v>yuvraj singh</v>
      </c>
      <c r="C22" t="str">
        <v>YUVRAJ SINGH</v>
      </c>
      <c r="D22" t="str">
        <v>Yuvraj Singh</v>
      </c>
      <c r="E22">
        <f t="shared" si="20"/>
        <v>12</v>
      </c>
      <c r="F22" t="str">
        <f t="shared" si="16"/>
        <v>Yuv</v>
      </c>
      <c r="G22" t="str">
        <f t="shared" si="17"/>
        <v>ngh</v>
      </c>
      <c r="H22" t="str">
        <f t="shared" si="18"/>
        <v xml:space="preserve"> Sin</v>
      </c>
      <c r="I22" t="str">
        <f t="shared" si="19"/>
        <v>YuvrajSingh123@gamil.com</v>
      </c>
    </row>
    <row r="23" spans="2:19" x14ac:dyDescent="0.3">
      <c r="B23" t="str">
        <v>jasprit bumrah</v>
      </c>
      <c r="C23" t="str">
        <v>JASPRIT BUMRAH</v>
      </c>
      <c r="D23" t="str">
        <v>Jasprit Bumrah</v>
      </c>
      <c r="E23">
        <f t="shared" si="20"/>
        <v>14</v>
      </c>
      <c r="F23" t="str">
        <f t="shared" si="16"/>
        <v>Jas</v>
      </c>
      <c r="G23" t="str">
        <f t="shared" si="17"/>
        <v>Rah</v>
      </c>
      <c r="H23" t="str">
        <f t="shared" si="18"/>
        <v>t Bu</v>
      </c>
      <c r="I23" t="str">
        <f t="shared" si="19"/>
        <v>JaspritBuMRah123@gamil.com</v>
      </c>
      <c r="S23" t="str">
        <f>TRIM(R2)</f>
        <v>Virat Kohli</v>
      </c>
    </row>
    <row r="24" spans="2:19" x14ac:dyDescent="0.3">
      <c r="B24" t="str">
        <v>bhuvneshwar kumar</v>
      </c>
      <c r="C24" t="str">
        <v>BHUVNESHWAR KUMAR</v>
      </c>
      <c r="D24" t="str">
        <v>Bhuvneshwar Kumar</v>
      </c>
      <c r="E24">
        <f t="shared" si="20"/>
        <v>17</v>
      </c>
      <c r="F24" t="str">
        <f t="shared" si="16"/>
        <v>Bhu</v>
      </c>
      <c r="G24" t="str">
        <f t="shared" si="17"/>
        <v>mar</v>
      </c>
      <c r="H24" t="str">
        <f t="shared" si="18"/>
        <v>shwa</v>
      </c>
      <c r="I24" t="str">
        <f t="shared" si="19"/>
        <v>BhuvneshwarKumar123@gamil.com</v>
      </c>
      <c r="S24" t="str">
        <f t="shared" ref="S24:S33" si="21">TRIM(R3)</f>
        <v>MS Dhoni</v>
      </c>
    </row>
    <row r="25" spans="2:19" x14ac:dyDescent="0.3">
      <c r="B25" t="str">
        <v>yuzvendra chahal</v>
      </c>
      <c r="C25" t="str">
        <v>YUZVENDRA CHAHAL</v>
      </c>
      <c r="D25" t="str">
        <v>Yuzvendra Chahal</v>
      </c>
      <c r="E25">
        <f t="shared" si="20"/>
        <v>16</v>
      </c>
      <c r="F25" t="str">
        <f t="shared" si="16"/>
        <v>Yuz</v>
      </c>
      <c r="G25" t="str">
        <f t="shared" si="17"/>
        <v>hal</v>
      </c>
      <c r="H25" t="str">
        <f t="shared" si="18"/>
        <v xml:space="preserve">dra </v>
      </c>
      <c r="I25" t="str">
        <f t="shared" si="19"/>
        <v>YuzvendraChahal123@gamil.com</v>
      </c>
      <c r="S25" t="str">
        <f t="shared" si="21"/>
        <v>Shubman Gill</v>
      </c>
    </row>
    <row r="26" spans="2:19" x14ac:dyDescent="0.3">
      <c r="S26" t="str">
        <f t="shared" si="21"/>
        <v>Rohit SharMa</v>
      </c>
    </row>
    <row r="27" spans="2:19" x14ac:dyDescent="0.3">
      <c r="S27" t="str">
        <f>TRIM(R6)</f>
        <v>Ravindra Jadeja</v>
      </c>
    </row>
    <row r="28" spans="2:19" x14ac:dyDescent="0.3">
      <c r="S28" t="str">
        <f t="shared" si="21"/>
        <v>Suresh Raina</v>
      </c>
    </row>
    <row r="29" spans="2:19" x14ac:dyDescent="0.3">
      <c r="S29" t="str">
        <f t="shared" si="21"/>
        <v>Yuvraj Singh</v>
      </c>
    </row>
    <row r="30" spans="2:19" x14ac:dyDescent="0.3">
      <c r="S30" t="str">
        <f t="shared" si="21"/>
        <v>Jasprit BuMRah</v>
      </c>
    </row>
    <row r="31" spans="2:19" x14ac:dyDescent="0.3">
      <c r="S31" t="str">
        <f t="shared" si="21"/>
        <v>Bhuvneshwar Kumar</v>
      </c>
    </row>
    <row r="32" spans="2:19" x14ac:dyDescent="0.3">
      <c r="S32" t="str">
        <f t="shared" si="21"/>
        <v>Yuzvendra Chahal</v>
      </c>
    </row>
    <row r="33" spans="19:19" x14ac:dyDescent="0.3">
      <c r="S33" t="str">
        <f t="shared" si="21"/>
        <v/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F7550-A7CD-4786-A60A-FEA33B2D55F9}">
  <sheetPr>
    <tabColor theme="2" tint="-0.249977111117893"/>
  </sheetPr>
  <dimension ref="A1:M48"/>
  <sheetViews>
    <sheetView topLeftCell="A23" zoomScale="105" zoomScaleNormal="107" workbookViewId="0">
      <selection activeCell="E56" sqref="E56"/>
    </sheetView>
  </sheetViews>
  <sheetFormatPr defaultRowHeight="14.4" x14ac:dyDescent="0.3"/>
  <cols>
    <col min="1" max="1" width="18.44140625" bestFit="1" customWidth="1"/>
    <col min="2" max="2" width="14.21875" customWidth="1"/>
    <col min="3" max="3" width="20" bestFit="1" customWidth="1"/>
    <col min="4" max="4" width="12.5546875" bestFit="1" customWidth="1"/>
    <col min="5" max="5" width="11.77734375" bestFit="1" customWidth="1"/>
    <col min="6" max="6" width="14.6640625" bestFit="1" customWidth="1"/>
    <col min="7" max="7" width="12.109375" bestFit="1" customWidth="1"/>
    <col min="8" max="8" width="11.5546875" bestFit="1" customWidth="1"/>
    <col min="9" max="9" width="14" bestFit="1" customWidth="1"/>
    <col min="10" max="10" width="19" bestFit="1" customWidth="1"/>
    <col min="11" max="11" width="16.6640625" bestFit="1" customWidth="1"/>
  </cols>
  <sheetData>
    <row r="1" spans="1:11" x14ac:dyDescent="0.3">
      <c r="A1" s="3" t="s">
        <v>56</v>
      </c>
    </row>
    <row r="2" spans="1:11" x14ac:dyDescent="0.3">
      <c r="A2" t="s">
        <v>35</v>
      </c>
    </row>
    <row r="3" spans="1:11" x14ac:dyDescent="0.3">
      <c r="A3" t="s">
        <v>89</v>
      </c>
    </row>
    <row r="4" spans="1:11" x14ac:dyDescent="0.3">
      <c r="A4" t="s">
        <v>36</v>
      </c>
    </row>
    <row r="5" spans="1:11" x14ac:dyDescent="0.3">
      <c r="A5" t="s">
        <v>87</v>
      </c>
    </row>
    <row r="6" spans="1:11" x14ac:dyDescent="0.3">
      <c r="A6" t="s">
        <v>37</v>
      </c>
    </row>
    <row r="7" spans="1:11" x14ac:dyDescent="0.3">
      <c r="A7" t="s">
        <v>38</v>
      </c>
      <c r="E7" t="s">
        <v>93</v>
      </c>
      <c r="F7" t="s">
        <v>95</v>
      </c>
    </row>
    <row r="8" spans="1:11" x14ac:dyDescent="0.3">
      <c r="A8" t="s">
        <v>39</v>
      </c>
      <c r="E8" t="s">
        <v>94</v>
      </c>
      <c r="F8" t="s">
        <v>96</v>
      </c>
    </row>
    <row r="9" spans="1:11" x14ac:dyDescent="0.3">
      <c r="A9" t="s">
        <v>86</v>
      </c>
    </row>
    <row r="10" spans="1:11" x14ac:dyDescent="0.3">
      <c r="A10" t="s">
        <v>40</v>
      </c>
    </row>
    <row r="11" spans="1:11" x14ac:dyDescent="0.3">
      <c r="A11" t="s">
        <v>41</v>
      </c>
      <c r="C11" t="s">
        <v>384</v>
      </c>
    </row>
    <row r="14" spans="1:11" x14ac:dyDescent="0.3">
      <c r="A14" s="3"/>
    </row>
    <row r="15" spans="1:11" x14ac:dyDescent="0.3">
      <c r="A15" s="3" t="s">
        <v>56</v>
      </c>
      <c r="B15" t="s">
        <v>35</v>
      </c>
      <c r="C15" t="s">
        <v>89</v>
      </c>
      <c r="D15" t="s">
        <v>36</v>
      </c>
      <c r="E15" t="s">
        <v>87</v>
      </c>
      <c r="F15" t="s">
        <v>37</v>
      </c>
      <c r="G15" t="s">
        <v>38</v>
      </c>
      <c r="H15" t="s">
        <v>39</v>
      </c>
      <c r="I15" t="s">
        <v>86</v>
      </c>
      <c r="J15" t="s">
        <v>40</v>
      </c>
      <c r="K15" t="s">
        <v>41</v>
      </c>
    </row>
    <row r="17" spans="1:13" x14ac:dyDescent="0.3">
      <c r="A17" s="3"/>
    </row>
    <row r="18" spans="1:13" x14ac:dyDescent="0.3">
      <c r="A18" s="3" t="s">
        <v>56</v>
      </c>
      <c r="B18" t="s">
        <v>35</v>
      </c>
      <c r="C18" t="s">
        <v>89</v>
      </c>
      <c r="D18" t="s">
        <v>36</v>
      </c>
      <c r="E18" t="s">
        <v>87</v>
      </c>
      <c r="F18" t="s">
        <v>37</v>
      </c>
      <c r="G18" t="s">
        <v>38</v>
      </c>
      <c r="H18" t="s">
        <v>39</v>
      </c>
      <c r="I18" t="s">
        <v>86</v>
      </c>
      <c r="J18" t="s">
        <v>40</v>
      </c>
      <c r="K18" t="s">
        <v>41</v>
      </c>
    </row>
    <row r="20" spans="1:13" x14ac:dyDescent="0.3">
      <c r="A20" s="3"/>
    </row>
    <row r="21" spans="1:13" x14ac:dyDescent="0.3">
      <c r="A21" s="3" t="s">
        <v>56</v>
      </c>
    </row>
    <row r="22" spans="1:13" x14ac:dyDescent="0.3">
      <c r="A22" t="s">
        <v>35</v>
      </c>
    </row>
    <row r="23" spans="1:13" x14ac:dyDescent="0.3">
      <c r="A23" t="s">
        <v>89</v>
      </c>
      <c r="C23" s="3" t="s">
        <v>56</v>
      </c>
      <c r="D23" t="s">
        <v>35</v>
      </c>
      <c r="E23" t="s">
        <v>89</v>
      </c>
      <c r="F23" t="s">
        <v>36</v>
      </c>
      <c r="G23" t="s">
        <v>87</v>
      </c>
      <c r="H23" t="s">
        <v>37</v>
      </c>
      <c r="I23" t="s">
        <v>38</v>
      </c>
      <c r="J23" t="s">
        <v>39</v>
      </c>
      <c r="K23" t="s">
        <v>86</v>
      </c>
      <c r="L23" t="s">
        <v>40</v>
      </c>
      <c r="M23" t="s">
        <v>41</v>
      </c>
    </row>
    <row r="24" spans="1:13" x14ac:dyDescent="0.3">
      <c r="A24" t="s">
        <v>36</v>
      </c>
    </row>
    <row r="25" spans="1:13" x14ac:dyDescent="0.3">
      <c r="A25" t="s">
        <v>87</v>
      </c>
    </row>
    <row r="26" spans="1:13" x14ac:dyDescent="0.3">
      <c r="A26" t="s">
        <v>37</v>
      </c>
      <c r="C26" s="3" t="s">
        <v>56</v>
      </c>
    </row>
    <row r="27" spans="1:13" x14ac:dyDescent="0.3">
      <c r="A27" t="s">
        <v>38</v>
      </c>
      <c r="C27" t="s">
        <v>35</v>
      </c>
    </row>
    <row r="28" spans="1:13" x14ac:dyDescent="0.3">
      <c r="A28" t="s">
        <v>39</v>
      </c>
      <c r="C28" t="s">
        <v>89</v>
      </c>
    </row>
    <row r="29" spans="1:13" x14ac:dyDescent="0.3">
      <c r="A29" t="s">
        <v>86</v>
      </c>
      <c r="C29" t="s">
        <v>36</v>
      </c>
    </row>
    <row r="30" spans="1:13" x14ac:dyDescent="0.3">
      <c r="A30" t="s">
        <v>40</v>
      </c>
      <c r="C30" t="s">
        <v>87</v>
      </c>
    </row>
    <row r="31" spans="1:13" x14ac:dyDescent="0.3">
      <c r="A31" t="s">
        <v>41</v>
      </c>
      <c r="C31" t="s">
        <v>37</v>
      </c>
    </row>
    <row r="32" spans="1:13" x14ac:dyDescent="0.3">
      <c r="C32" t="s">
        <v>38</v>
      </c>
    </row>
    <row r="33" spans="1:12" x14ac:dyDescent="0.3">
      <c r="C33" t="s">
        <v>39</v>
      </c>
    </row>
    <row r="34" spans="1:12" x14ac:dyDescent="0.3">
      <c r="C34" t="s">
        <v>86</v>
      </c>
    </row>
    <row r="35" spans="1:12" x14ac:dyDescent="0.3">
      <c r="C35" t="s">
        <v>40</v>
      </c>
    </row>
    <row r="36" spans="1:12" x14ac:dyDescent="0.3">
      <c r="C36" t="s">
        <v>41</v>
      </c>
    </row>
    <row r="38" spans="1:12" x14ac:dyDescent="0.3">
      <c r="A38" t="s">
        <v>89</v>
      </c>
      <c r="B38" t="s">
        <v>36</v>
      </c>
      <c r="C38" t="s">
        <v>87</v>
      </c>
      <c r="D38" t="s">
        <v>37</v>
      </c>
      <c r="E38" t="s">
        <v>38</v>
      </c>
      <c r="F38" t="s">
        <v>39</v>
      </c>
      <c r="G38" t="s">
        <v>86</v>
      </c>
      <c r="H38" t="s">
        <v>40</v>
      </c>
      <c r="I38" t="s">
        <v>41</v>
      </c>
    </row>
    <row r="40" spans="1:12" x14ac:dyDescent="0.3">
      <c r="A40" t="s">
        <v>89</v>
      </c>
    </row>
    <row r="41" spans="1:12" x14ac:dyDescent="0.3">
      <c r="A41" t="s">
        <v>36</v>
      </c>
    </row>
    <row r="42" spans="1:12" x14ac:dyDescent="0.3">
      <c r="A42" t="s">
        <v>87</v>
      </c>
    </row>
    <row r="43" spans="1:12" x14ac:dyDescent="0.3">
      <c r="A43" t="s">
        <v>37</v>
      </c>
    </row>
    <row r="44" spans="1:12" x14ac:dyDescent="0.3">
      <c r="A44" t="s">
        <v>38</v>
      </c>
    </row>
    <row r="45" spans="1:12" x14ac:dyDescent="0.3">
      <c r="A45" t="s">
        <v>39</v>
      </c>
    </row>
    <row r="46" spans="1:12" x14ac:dyDescent="0.3">
      <c r="A46" t="s">
        <v>86</v>
      </c>
      <c r="C46" t="s">
        <v>35</v>
      </c>
      <c r="D46" t="s">
        <v>89</v>
      </c>
      <c r="E46" t="s">
        <v>36</v>
      </c>
      <c r="F46" t="s">
        <v>87</v>
      </c>
      <c r="G46" t="s">
        <v>37</v>
      </c>
      <c r="H46" t="s">
        <v>38</v>
      </c>
      <c r="I46" t="s">
        <v>39</v>
      </c>
      <c r="J46" t="s">
        <v>86</v>
      </c>
      <c r="K46" t="s">
        <v>40</v>
      </c>
      <c r="L46" t="s">
        <v>41</v>
      </c>
    </row>
    <row r="47" spans="1:12" x14ac:dyDescent="0.3">
      <c r="A47" t="s">
        <v>40</v>
      </c>
    </row>
    <row r="48" spans="1:12" x14ac:dyDescent="0.3">
      <c r="A48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CFD1-AD8D-4C73-89F0-89486F2B06BC}">
  <sheetPr>
    <tabColor theme="8" tint="0.39997558519241921"/>
  </sheetPr>
  <dimension ref="A1:L26"/>
  <sheetViews>
    <sheetView workbookViewId="0">
      <selection activeCell="A7" sqref="A7"/>
    </sheetView>
  </sheetViews>
  <sheetFormatPr defaultRowHeight="14.4" x14ac:dyDescent="0.3"/>
  <cols>
    <col min="1" max="1" width="17.88671875" bestFit="1" customWidth="1"/>
    <col min="4" max="4" width="25.6640625" customWidth="1"/>
    <col min="7" max="7" width="27.44140625" customWidth="1"/>
    <col min="8" max="8" width="17.88671875" bestFit="1" customWidth="1"/>
    <col min="12" max="12" width="24" customWidth="1"/>
  </cols>
  <sheetData>
    <row r="1" spans="1:12" x14ac:dyDescent="0.3">
      <c r="A1" s="4" t="s">
        <v>56</v>
      </c>
      <c r="D1" t="str">
        <f t="shared" ref="D1:D10" si="0">A2</f>
        <v>Virat Kohli rex</v>
      </c>
      <c r="H1" s="4" t="s">
        <v>56</v>
      </c>
      <c r="L1" t="str">
        <f t="shared" ref="L1:L11" si="1">A1</f>
        <v>Indian Cricket Team</v>
      </c>
    </row>
    <row r="2" spans="1:12" x14ac:dyDescent="0.3">
      <c r="A2" t="s">
        <v>467</v>
      </c>
      <c r="D2" t="str">
        <f t="shared" si="0"/>
        <v>Suryakumar Yadav</v>
      </c>
      <c r="E2" t="s">
        <v>466</v>
      </c>
      <c r="H2" t="s">
        <v>394</v>
      </c>
      <c r="L2" t="str">
        <f t="shared" si="1"/>
        <v>Virat Kohli rex</v>
      </c>
    </row>
    <row r="3" spans="1:12" x14ac:dyDescent="0.3">
      <c r="A3" t="s">
        <v>88</v>
      </c>
      <c r="D3" t="str">
        <f t="shared" si="0"/>
        <v>Shubman Gill</v>
      </c>
      <c r="H3" t="s">
        <v>89</v>
      </c>
      <c r="L3" t="str">
        <f t="shared" si="1"/>
        <v>Suryakumar Yadav</v>
      </c>
    </row>
    <row r="4" spans="1:12" x14ac:dyDescent="0.3">
      <c r="A4" t="s">
        <v>36</v>
      </c>
      <c r="D4" t="str">
        <f t="shared" si="0"/>
        <v>Ritikia Rohit Sharma</v>
      </c>
      <c r="H4" t="s">
        <v>395</v>
      </c>
      <c r="L4" t="str">
        <f t="shared" si="1"/>
        <v>Shubman Gill</v>
      </c>
    </row>
    <row r="5" spans="1:12" x14ac:dyDescent="0.3">
      <c r="A5" t="s">
        <v>392</v>
      </c>
      <c r="D5" t="str">
        <f t="shared" si="0"/>
        <v>Ravindra Jadeja</v>
      </c>
      <c r="H5" t="s">
        <v>392</v>
      </c>
      <c r="L5" t="str">
        <f t="shared" si="1"/>
        <v>Ritikia Rohit Sharma</v>
      </c>
    </row>
    <row r="6" spans="1:12" x14ac:dyDescent="0.3">
      <c r="A6" t="s">
        <v>37</v>
      </c>
      <c r="D6" t="str">
        <f t="shared" si="0"/>
        <v>Suresh Raina 22</v>
      </c>
      <c r="H6" t="s">
        <v>37</v>
      </c>
      <c r="L6" t="str">
        <f t="shared" si="1"/>
        <v>Ravindra Jadeja</v>
      </c>
    </row>
    <row r="7" spans="1:12" x14ac:dyDescent="0.3">
      <c r="A7" t="s">
        <v>481</v>
      </c>
      <c r="D7" t="str">
        <f t="shared" si="0"/>
        <v>Yuvraj Singh</v>
      </c>
      <c r="H7" t="s">
        <v>38</v>
      </c>
      <c r="L7" t="str">
        <f t="shared" si="1"/>
        <v>Suresh Raina 22</v>
      </c>
    </row>
    <row r="8" spans="1:12" x14ac:dyDescent="0.3">
      <c r="A8" t="s">
        <v>39</v>
      </c>
      <c r="D8" t="str">
        <f t="shared" si="0"/>
        <v>Jasprit Bumrah</v>
      </c>
      <c r="H8" t="s">
        <v>39</v>
      </c>
      <c r="L8" t="str">
        <f t="shared" si="1"/>
        <v>Yuvraj Singh</v>
      </c>
    </row>
    <row r="9" spans="1:12" x14ac:dyDescent="0.3">
      <c r="A9" t="s">
        <v>86</v>
      </c>
      <c r="D9" t="str">
        <f t="shared" si="0"/>
        <v>Bhuvneshwar Kumar</v>
      </c>
      <c r="H9" t="s">
        <v>86</v>
      </c>
      <c r="L9" t="str">
        <f t="shared" si="1"/>
        <v>Jasprit Bumrah</v>
      </c>
    </row>
    <row r="10" spans="1:12" x14ac:dyDescent="0.3">
      <c r="A10" t="s">
        <v>40</v>
      </c>
      <c r="D10" t="str">
        <f t="shared" si="0"/>
        <v>Yuzvendra Chahal</v>
      </c>
      <c r="H10" t="s">
        <v>40</v>
      </c>
      <c r="L10" t="str">
        <f t="shared" si="1"/>
        <v>Bhuvneshwar Kumar</v>
      </c>
    </row>
    <row r="11" spans="1:12" x14ac:dyDescent="0.3">
      <c r="A11" t="s">
        <v>41</v>
      </c>
      <c r="H11" t="s">
        <v>41</v>
      </c>
      <c r="L11" t="str">
        <f t="shared" si="1"/>
        <v>Yuzvendra Chahal</v>
      </c>
    </row>
    <row r="14" spans="1:12" x14ac:dyDescent="0.3">
      <c r="D14" t="str">
        <f t="shared" ref="D14:D24" si="2">A1</f>
        <v>Indian Cricket Team</v>
      </c>
    </row>
    <row r="15" spans="1:12" x14ac:dyDescent="0.3">
      <c r="D15" t="str">
        <f>A2</f>
        <v>Virat Kohli rex</v>
      </c>
    </row>
    <row r="16" spans="1:12" x14ac:dyDescent="0.3">
      <c r="D16" t="str">
        <f t="shared" si="2"/>
        <v>Suryakumar Yadav</v>
      </c>
      <c r="G16" t="str">
        <f t="shared" ref="G16:G26" si="3">A1</f>
        <v>Indian Cricket Team</v>
      </c>
    </row>
    <row r="17" spans="4:7" x14ac:dyDescent="0.3">
      <c r="D17" t="str">
        <f t="shared" si="2"/>
        <v>Shubman Gill</v>
      </c>
      <c r="G17" t="str">
        <f t="shared" si="3"/>
        <v>Virat Kohli rex</v>
      </c>
    </row>
    <row r="18" spans="4:7" x14ac:dyDescent="0.3">
      <c r="D18" t="str">
        <f t="shared" si="2"/>
        <v>Ritikia Rohit Sharma</v>
      </c>
      <c r="G18" t="str">
        <f t="shared" si="3"/>
        <v>Suryakumar Yadav</v>
      </c>
    </row>
    <row r="19" spans="4:7" x14ac:dyDescent="0.3">
      <c r="D19" t="str">
        <f t="shared" si="2"/>
        <v>Ravindra Jadeja</v>
      </c>
      <c r="G19" t="str">
        <f t="shared" si="3"/>
        <v>Shubman Gill</v>
      </c>
    </row>
    <row r="20" spans="4:7" x14ac:dyDescent="0.3">
      <c r="D20" t="str">
        <f t="shared" si="2"/>
        <v>Suresh Raina 22</v>
      </c>
      <c r="G20" t="str">
        <f t="shared" si="3"/>
        <v>Ritikia Rohit Sharma</v>
      </c>
    </row>
    <row r="21" spans="4:7" x14ac:dyDescent="0.3">
      <c r="D21" t="str">
        <f t="shared" si="2"/>
        <v>Yuvraj Singh</v>
      </c>
      <c r="G21" t="str">
        <f t="shared" si="3"/>
        <v>Ravindra Jadeja</v>
      </c>
    </row>
    <row r="22" spans="4:7" x14ac:dyDescent="0.3">
      <c r="D22" t="str">
        <f t="shared" si="2"/>
        <v>Jasprit Bumrah</v>
      </c>
      <c r="G22" t="str">
        <f t="shared" si="3"/>
        <v>Suresh Raina 22</v>
      </c>
    </row>
    <row r="23" spans="4:7" x14ac:dyDescent="0.3">
      <c r="D23" t="str">
        <f t="shared" si="2"/>
        <v>Bhuvneshwar Kumar</v>
      </c>
      <c r="G23" t="str">
        <f t="shared" si="3"/>
        <v>Yuvraj Singh</v>
      </c>
    </row>
    <row r="24" spans="4:7" x14ac:dyDescent="0.3">
      <c r="D24" t="str">
        <f t="shared" si="2"/>
        <v>Yuzvendra Chahal</v>
      </c>
      <c r="G24" t="str">
        <f t="shared" si="3"/>
        <v>Jasprit Bumrah</v>
      </c>
    </row>
    <row r="25" spans="4:7" x14ac:dyDescent="0.3">
      <c r="G25" t="str">
        <f t="shared" si="3"/>
        <v>Bhuvneshwar Kumar</v>
      </c>
    </row>
    <row r="26" spans="4:7" x14ac:dyDescent="0.3">
      <c r="G26" t="str">
        <f t="shared" si="3"/>
        <v>Yuzvendra Chahal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014C5-75A6-45B6-B49F-9B97F398F68E}">
  <sheetPr>
    <tabColor rgb="FFFF0000"/>
  </sheetPr>
  <dimension ref="A1:G19"/>
  <sheetViews>
    <sheetView workbookViewId="0">
      <selection activeCell="E8" sqref="E8"/>
    </sheetView>
  </sheetViews>
  <sheetFormatPr defaultRowHeight="14.4" x14ac:dyDescent="0.3"/>
  <cols>
    <col min="1" max="1" width="10.5546875" bestFit="1" customWidth="1"/>
    <col min="2" max="2" width="10.109375" bestFit="1" customWidth="1"/>
    <col min="6" max="6" width="10.5546875" bestFit="1" customWidth="1"/>
    <col min="7" max="7" width="10.109375" bestFit="1" customWidth="1"/>
  </cols>
  <sheetData>
    <row r="1" spans="1:7" x14ac:dyDescent="0.3">
      <c r="A1" s="29" t="s">
        <v>97</v>
      </c>
      <c r="B1" s="29"/>
      <c r="F1" s="29" t="s">
        <v>98</v>
      </c>
      <c r="G1" s="29"/>
    </row>
    <row r="2" spans="1:7" x14ac:dyDescent="0.3">
      <c r="A2" t="s">
        <v>0</v>
      </c>
      <c r="B2" t="s">
        <v>1</v>
      </c>
      <c r="F2" t="s">
        <v>0</v>
      </c>
      <c r="G2" t="s">
        <v>1</v>
      </c>
    </row>
    <row r="3" spans="1:7" x14ac:dyDescent="0.3">
      <c r="A3" t="s">
        <v>2</v>
      </c>
      <c r="B3">
        <v>55</v>
      </c>
      <c r="F3" t="s">
        <v>2</v>
      </c>
      <c r="G3">
        <v>55</v>
      </c>
    </row>
    <row r="4" spans="1:7" x14ac:dyDescent="0.3">
      <c r="A4" t="s">
        <v>3</v>
      </c>
      <c r="B4">
        <v>61</v>
      </c>
      <c r="F4" t="s">
        <v>3</v>
      </c>
      <c r="G4">
        <v>61</v>
      </c>
    </row>
    <row r="5" spans="1:7" x14ac:dyDescent="0.3">
      <c r="A5" t="s">
        <v>4</v>
      </c>
      <c r="F5" t="s">
        <v>4</v>
      </c>
      <c r="G5" s="1">
        <v>60</v>
      </c>
    </row>
    <row r="6" spans="1:7" x14ac:dyDescent="0.3">
      <c r="A6" t="s">
        <v>5</v>
      </c>
      <c r="B6">
        <v>72</v>
      </c>
      <c r="F6" t="s">
        <v>5</v>
      </c>
      <c r="G6">
        <v>72</v>
      </c>
    </row>
    <row r="7" spans="1:7" x14ac:dyDescent="0.3">
      <c r="A7" t="s">
        <v>6</v>
      </c>
      <c r="B7">
        <v>44</v>
      </c>
      <c r="F7" t="s">
        <v>6</v>
      </c>
      <c r="G7">
        <v>44</v>
      </c>
    </row>
    <row r="8" spans="1:7" x14ac:dyDescent="0.3">
      <c r="A8" t="s">
        <v>7</v>
      </c>
      <c r="F8" t="s">
        <v>7</v>
      </c>
      <c r="G8" s="1">
        <v>80</v>
      </c>
    </row>
    <row r="9" spans="1:7" x14ac:dyDescent="0.3">
      <c r="A9" t="s">
        <v>8</v>
      </c>
      <c r="B9">
        <v>94</v>
      </c>
      <c r="F9" t="s">
        <v>8</v>
      </c>
      <c r="G9">
        <v>94</v>
      </c>
    </row>
    <row r="19" spans="6:6" x14ac:dyDescent="0.3">
      <c r="F19" t="s">
        <v>466</v>
      </c>
    </row>
  </sheetData>
  <mergeCells count="2">
    <mergeCell ref="A1:B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56B64-81BD-4245-85BC-97025499FA0F}">
  <sheetPr>
    <tabColor theme="2" tint="-0.89999084444715716"/>
  </sheetPr>
  <dimension ref="A1:L40"/>
  <sheetViews>
    <sheetView topLeftCell="A37" zoomScale="107" zoomScaleNormal="107" workbookViewId="0">
      <selection activeCell="I10" sqref="I10"/>
    </sheetView>
  </sheetViews>
  <sheetFormatPr defaultRowHeight="14.4" x14ac:dyDescent="0.3"/>
  <sheetData>
    <row r="1" spans="1:12" x14ac:dyDescent="0.3">
      <c r="A1" t="s">
        <v>99</v>
      </c>
      <c r="B1" t="s">
        <v>100</v>
      </c>
      <c r="C1" t="s">
        <v>101</v>
      </c>
      <c r="D1" t="s">
        <v>102</v>
      </c>
      <c r="E1" t="s">
        <v>103</v>
      </c>
      <c r="J1" t="s">
        <v>104</v>
      </c>
      <c r="K1">
        <v>20</v>
      </c>
      <c r="L1">
        <v>-1</v>
      </c>
    </row>
    <row r="2" spans="1:12" x14ac:dyDescent="0.3">
      <c r="A2">
        <v>55</v>
      </c>
      <c r="B2">
        <v>55</v>
      </c>
      <c r="C2">
        <v>55</v>
      </c>
      <c r="D2">
        <v>55</v>
      </c>
      <c r="E2">
        <v>55</v>
      </c>
      <c r="F2">
        <v>55</v>
      </c>
    </row>
    <row r="3" spans="1:12" x14ac:dyDescent="0.3">
      <c r="A3">
        <v>61</v>
      </c>
      <c r="B3">
        <v>61</v>
      </c>
      <c r="C3">
        <v>61</v>
      </c>
      <c r="D3">
        <v>61</v>
      </c>
      <c r="E3">
        <v>61</v>
      </c>
      <c r="F3">
        <v>61</v>
      </c>
    </row>
    <row r="4" spans="1:12" x14ac:dyDescent="0.3">
      <c r="A4">
        <v>60</v>
      </c>
      <c r="B4">
        <v>60</v>
      </c>
      <c r="C4">
        <v>60</v>
      </c>
      <c r="D4">
        <v>60</v>
      </c>
      <c r="E4">
        <v>60</v>
      </c>
      <c r="F4">
        <v>60</v>
      </c>
    </row>
    <row r="5" spans="1:12" x14ac:dyDescent="0.3">
      <c r="A5">
        <v>72</v>
      </c>
      <c r="B5">
        <v>72</v>
      </c>
      <c r="C5">
        <v>72</v>
      </c>
      <c r="D5">
        <v>72</v>
      </c>
      <c r="E5">
        <v>72</v>
      </c>
      <c r="F5">
        <v>72</v>
      </c>
    </row>
    <row r="6" spans="1:12" x14ac:dyDescent="0.3">
      <c r="A6">
        <v>44</v>
      </c>
      <c r="B6">
        <v>44</v>
      </c>
      <c r="C6">
        <v>44</v>
      </c>
      <c r="D6">
        <v>44</v>
      </c>
      <c r="E6">
        <v>44</v>
      </c>
      <c r="F6">
        <v>44</v>
      </c>
    </row>
    <row r="7" spans="1:12" x14ac:dyDescent="0.3">
      <c r="A7">
        <v>80</v>
      </c>
      <c r="B7">
        <v>80</v>
      </c>
      <c r="C7">
        <v>80</v>
      </c>
      <c r="D7">
        <v>80</v>
      </c>
      <c r="E7">
        <v>80</v>
      </c>
      <c r="F7">
        <v>80</v>
      </c>
    </row>
    <row r="8" spans="1:12" x14ac:dyDescent="0.3">
      <c r="A8">
        <v>94</v>
      </c>
      <c r="B8">
        <v>94</v>
      </c>
      <c r="C8">
        <v>94</v>
      </c>
      <c r="D8">
        <v>94</v>
      </c>
      <c r="E8">
        <v>94</v>
      </c>
      <c r="F8">
        <v>94</v>
      </c>
    </row>
    <row r="9" spans="1:12" x14ac:dyDescent="0.3">
      <c r="A9">
        <v>99</v>
      </c>
      <c r="B9">
        <v>99</v>
      </c>
      <c r="C9">
        <v>99</v>
      </c>
      <c r="D9">
        <v>99</v>
      </c>
      <c r="E9">
        <v>99</v>
      </c>
      <c r="F9">
        <v>99</v>
      </c>
    </row>
    <row r="10" spans="1:12" x14ac:dyDescent="0.3">
      <c r="A10">
        <v>42</v>
      </c>
      <c r="B10">
        <v>42</v>
      </c>
      <c r="C10">
        <v>42</v>
      </c>
      <c r="D10">
        <v>42</v>
      </c>
      <c r="E10">
        <v>42</v>
      </c>
      <c r="F10">
        <v>42</v>
      </c>
    </row>
    <row r="11" spans="1:12" x14ac:dyDescent="0.3">
      <c r="A11">
        <v>86</v>
      </c>
      <c r="B11">
        <v>86</v>
      </c>
      <c r="C11">
        <v>86</v>
      </c>
      <c r="D11">
        <v>86</v>
      </c>
      <c r="E11">
        <v>86</v>
      </c>
      <c r="F11">
        <v>86</v>
      </c>
    </row>
    <row r="12" spans="1:12" x14ac:dyDescent="0.3">
      <c r="A12">
        <v>74</v>
      </c>
      <c r="B12">
        <v>74</v>
      </c>
      <c r="C12">
        <v>74</v>
      </c>
      <c r="D12">
        <v>74</v>
      </c>
      <c r="E12">
        <v>74</v>
      </c>
      <c r="F12">
        <v>74</v>
      </c>
    </row>
    <row r="17" spans="1:6" x14ac:dyDescent="0.3">
      <c r="A17">
        <v>55</v>
      </c>
      <c r="B17">
        <v>130</v>
      </c>
      <c r="C17">
        <v>15</v>
      </c>
      <c r="D17">
        <v>1100</v>
      </c>
      <c r="E17">
        <v>2.75</v>
      </c>
    </row>
    <row r="18" spans="1:6" x14ac:dyDescent="0.3">
      <c r="A18">
        <v>61</v>
      </c>
      <c r="B18">
        <v>142</v>
      </c>
      <c r="C18">
        <v>21</v>
      </c>
      <c r="D18">
        <v>1220</v>
      </c>
      <c r="E18">
        <v>3.05</v>
      </c>
    </row>
    <row r="19" spans="1:6" x14ac:dyDescent="0.3">
      <c r="A19">
        <v>60</v>
      </c>
      <c r="B19">
        <v>140</v>
      </c>
      <c r="C19">
        <v>20</v>
      </c>
      <c r="D19">
        <v>1200</v>
      </c>
      <c r="E19">
        <v>3</v>
      </c>
    </row>
    <row r="20" spans="1:6" x14ac:dyDescent="0.3">
      <c r="A20">
        <v>72</v>
      </c>
      <c r="B20">
        <v>164</v>
      </c>
      <c r="C20">
        <v>32</v>
      </c>
      <c r="D20">
        <v>1440</v>
      </c>
      <c r="E20">
        <v>3.6</v>
      </c>
    </row>
    <row r="21" spans="1:6" x14ac:dyDescent="0.3">
      <c r="A21">
        <v>44</v>
      </c>
      <c r="B21">
        <v>108</v>
      </c>
      <c r="C21">
        <v>4</v>
      </c>
      <c r="D21">
        <v>880</v>
      </c>
      <c r="E21">
        <v>2.2000000000000002</v>
      </c>
    </row>
    <row r="22" spans="1:6" x14ac:dyDescent="0.3">
      <c r="A22">
        <v>80</v>
      </c>
      <c r="B22">
        <v>180</v>
      </c>
      <c r="C22">
        <v>40</v>
      </c>
      <c r="D22">
        <v>1600</v>
      </c>
      <c r="E22">
        <v>4</v>
      </c>
    </row>
    <row r="23" spans="1:6" x14ac:dyDescent="0.3">
      <c r="A23">
        <v>94</v>
      </c>
      <c r="B23">
        <v>208</v>
      </c>
      <c r="C23">
        <v>54</v>
      </c>
      <c r="D23">
        <v>1880</v>
      </c>
      <c r="E23">
        <v>4.7</v>
      </c>
    </row>
    <row r="24" spans="1:6" x14ac:dyDescent="0.3">
      <c r="A24">
        <v>99</v>
      </c>
      <c r="B24">
        <v>218</v>
      </c>
      <c r="C24">
        <v>59</v>
      </c>
      <c r="D24">
        <v>1980</v>
      </c>
      <c r="E24">
        <v>4.95</v>
      </c>
    </row>
    <row r="25" spans="1:6" x14ac:dyDescent="0.3">
      <c r="A25">
        <v>42</v>
      </c>
      <c r="B25">
        <v>104</v>
      </c>
      <c r="C25">
        <v>2</v>
      </c>
      <c r="D25">
        <v>840</v>
      </c>
      <c r="E25">
        <v>2.1</v>
      </c>
    </row>
    <row r="26" spans="1:6" x14ac:dyDescent="0.3">
      <c r="A26">
        <v>86</v>
      </c>
      <c r="B26">
        <v>192</v>
      </c>
      <c r="C26">
        <v>46</v>
      </c>
      <c r="D26">
        <v>1720</v>
      </c>
      <c r="E26">
        <v>4.3</v>
      </c>
    </row>
    <row r="27" spans="1:6" x14ac:dyDescent="0.3">
      <c r="A27">
        <v>74</v>
      </c>
      <c r="B27">
        <v>168</v>
      </c>
      <c r="C27">
        <v>34</v>
      </c>
      <c r="D27">
        <v>1480</v>
      </c>
      <c r="E27">
        <v>3.7</v>
      </c>
    </row>
    <row r="30" spans="1:6" x14ac:dyDescent="0.3">
      <c r="A30">
        <v>2.75</v>
      </c>
      <c r="B30">
        <v>2.75</v>
      </c>
      <c r="C30">
        <v>2.75</v>
      </c>
      <c r="D30">
        <v>2.75</v>
      </c>
      <c r="E30">
        <v>2.75</v>
      </c>
      <c r="F30">
        <v>2.75</v>
      </c>
    </row>
    <row r="31" spans="1:6" x14ac:dyDescent="0.3">
      <c r="A31">
        <v>3.05</v>
      </c>
      <c r="B31">
        <v>3.05</v>
      </c>
      <c r="C31">
        <v>3.05</v>
      </c>
      <c r="D31">
        <v>3.05</v>
      </c>
      <c r="E31">
        <v>3.05</v>
      </c>
      <c r="F31">
        <v>3.05</v>
      </c>
    </row>
    <row r="32" spans="1:6" x14ac:dyDescent="0.3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</row>
    <row r="33" spans="1:6" x14ac:dyDescent="0.3">
      <c r="A33">
        <v>3.6</v>
      </c>
      <c r="B33">
        <v>3.6</v>
      </c>
      <c r="C33">
        <v>3.6</v>
      </c>
      <c r="D33">
        <v>3.6</v>
      </c>
      <c r="E33">
        <v>3.6</v>
      </c>
      <c r="F33">
        <v>3.6</v>
      </c>
    </row>
    <row r="34" spans="1:6" x14ac:dyDescent="0.3">
      <c r="A34">
        <v>2.2000000000000002</v>
      </c>
      <c r="B34">
        <v>2.2000000000000002</v>
      </c>
      <c r="C34">
        <v>2.2000000000000002</v>
      </c>
      <c r="D34">
        <v>2.2000000000000002</v>
      </c>
      <c r="E34">
        <v>2.2000000000000002</v>
      </c>
      <c r="F34">
        <v>2.2000000000000002</v>
      </c>
    </row>
    <row r="35" spans="1:6" x14ac:dyDescent="0.3">
      <c r="A35">
        <v>4</v>
      </c>
      <c r="B35">
        <v>4</v>
      </c>
      <c r="C35">
        <v>4</v>
      </c>
      <c r="D35">
        <v>4</v>
      </c>
      <c r="E35">
        <v>4</v>
      </c>
      <c r="F35">
        <v>4</v>
      </c>
    </row>
    <row r="36" spans="1:6" x14ac:dyDescent="0.3">
      <c r="A36">
        <v>4.7</v>
      </c>
      <c r="B36">
        <v>4.7</v>
      </c>
      <c r="C36">
        <v>4.7</v>
      </c>
      <c r="D36">
        <v>4.7</v>
      </c>
      <c r="E36">
        <v>4.7</v>
      </c>
      <c r="F36">
        <v>4.7</v>
      </c>
    </row>
    <row r="37" spans="1:6" x14ac:dyDescent="0.3">
      <c r="A37">
        <v>4.95</v>
      </c>
      <c r="B37">
        <v>4.95</v>
      </c>
      <c r="C37">
        <v>4.95</v>
      </c>
      <c r="D37">
        <v>4.95</v>
      </c>
      <c r="E37">
        <v>4.95</v>
      </c>
      <c r="F37">
        <v>4.95</v>
      </c>
    </row>
    <row r="38" spans="1:6" x14ac:dyDescent="0.3">
      <c r="A38">
        <v>2.1</v>
      </c>
      <c r="B38">
        <v>2.1</v>
      </c>
      <c r="C38">
        <v>2.1</v>
      </c>
      <c r="D38">
        <v>2.1</v>
      </c>
      <c r="E38">
        <v>2.1</v>
      </c>
      <c r="F38">
        <v>2.1</v>
      </c>
    </row>
    <row r="39" spans="1:6" x14ac:dyDescent="0.3">
      <c r="A39">
        <v>4.3</v>
      </c>
      <c r="B39">
        <v>4.3</v>
      </c>
      <c r="C39">
        <v>4.3</v>
      </c>
      <c r="D39">
        <v>4.3</v>
      </c>
      <c r="E39">
        <v>4.3</v>
      </c>
      <c r="F39">
        <v>4.3</v>
      </c>
    </row>
    <row r="40" spans="1:6" x14ac:dyDescent="0.3">
      <c r="A40">
        <v>3.7</v>
      </c>
      <c r="B40">
        <v>3.7</v>
      </c>
      <c r="C40">
        <v>3.7</v>
      </c>
      <c r="D40">
        <v>3.7</v>
      </c>
      <c r="E40">
        <v>3.7</v>
      </c>
      <c r="F40">
        <v>3.7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EC4B-9D10-49A7-96DF-8BCD8CEDC1F7}">
  <sheetPr>
    <tabColor theme="4" tint="-0.499984740745262"/>
  </sheetPr>
  <dimension ref="A2:N30"/>
  <sheetViews>
    <sheetView topLeftCell="K1" zoomScale="85" zoomScaleNormal="92" workbookViewId="0">
      <selection activeCell="J23" sqref="J23"/>
    </sheetView>
  </sheetViews>
  <sheetFormatPr defaultRowHeight="14.4" x14ac:dyDescent="0.3"/>
  <cols>
    <col min="1" max="1" width="6.6640625" customWidth="1"/>
    <col min="2" max="2" width="13.88671875" customWidth="1"/>
    <col min="3" max="3" width="15.109375" customWidth="1"/>
    <col min="4" max="4" width="13.88671875" customWidth="1"/>
    <col min="5" max="5" width="13.21875" customWidth="1"/>
    <col min="6" max="6" width="19.21875" customWidth="1"/>
    <col min="7" max="7" width="17.33203125" customWidth="1"/>
    <col min="9" max="9" width="12.5546875" bestFit="1" customWidth="1"/>
    <col min="10" max="10" width="17.5546875" customWidth="1"/>
    <col min="11" max="11" width="51.88671875" customWidth="1"/>
    <col min="12" max="12" width="10.33203125" customWidth="1"/>
    <col min="14" max="14" width="69.109375" bestFit="1" customWidth="1"/>
  </cols>
  <sheetData>
    <row r="2" spans="1:14" x14ac:dyDescent="0.3">
      <c r="A2" s="9" t="s">
        <v>105</v>
      </c>
      <c r="B2" s="9" t="s">
        <v>106</v>
      </c>
      <c r="C2" s="9" t="s">
        <v>107</v>
      </c>
      <c r="D2" s="9" t="s">
        <v>0</v>
      </c>
      <c r="E2" s="9" t="s">
        <v>108</v>
      </c>
      <c r="F2" s="9" t="s">
        <v>190</v>
      </c>
      <c r="G2" s="9" t="s">
        <v>109</v>
      </c>
    </row>
    <row r="3" spans="1:14" x14ac:dyDescent="0.3">
      <c r="A3" s="5">
        <v>8</v>
      </c>
      <c r="B3" s="5" t="s">
        <v>125</v>
      </c>
      <c r="C3" s="5" t="s">
        <v>120</v>
      </c>
      <c r="D3" s="5" t="s">
        <v>2</v>
      </c>
      <c r="E3" s="5" t="s">
        <v>126</v>
      </c>
      <c r="F3" s="6" t="s">
        <v>92</v>
      </c>
      <c r="G3" s="7">
        <v>1000</v>
      </c>
      <c r="I3" t="s">
        <v>141</v>
      </c>
      <c r="J3" s="8">
        <f>SUM(G3:G18)</f>
        <v>234000</v>
      </c>
      <c r="K3" s="18" t="str">
        <f ca="1">_xlfn.FORMULATEXT(J3)</f>
        <v>=SUM(G3:G18)</v>
      </c>
      <c r="M3" t="s">
        <v>93</v>
      </c>
      <c r="N3" t="s">
        <v>158</v>
      </c>
    </row>
    <row r="4" spans="1:14" x14ac:dyDescent="0.3">
      <c r="A4" s="5">
        <v>15</v>
      </c>
      <c r="B4" s="5" t="s">
        <v>138</v>
      </c>
      <c r="C4" s="5" t="s">
        <v>124</v>
      </c>
      <c r="D4" s="5" t="s">
        <v>2</v>
      </c>
      <c r="E4" s="5" t="s">
        <v>134</v>
      </c>
      <c r="F4" s="6" t="s">
        <v>193</v>
      </c>
      <c r="G4" s="7">
        <v>5000</v>
      </c>
      <c r="I4" t="s">
        <v>142</v>
      </c>
      <c r="J4" s="8">
        <f>AVERAGE(G3:G18)</f>
        <v>14625</v>
      </c>
      <c r="K4" s="18" t="str">
        <f t="shared" ref="K4:K29" ca="1" si="0">_xlfn.FORMULATEXT(J4)</f>
        <v>=AVERAGE(G3:G18)</v>
      </c>
      <c r="M4" t="s">
        <v>94</v>
      </c>
      <c r="N4" t="s">
        <v>159</v>
      </c>
    </row>
    <row r="5" spans="1:14" x14ac:dyDescent="0.3">
      <c r="A5" s="5">
        <v>3</v>
      </c>
      <c r="B5" s="5" t="s">
        <v>115</v>
      </c>
      <c r="C5" s="5" t="s">
        <v>120</v>
      </c>
      <c r="D5" s="5" t="s">
        <v>4</v>
      </c>
      <c r="E5" s="5" t="s">
        <v>116</v>
      </c>
      <c r="F5" s="6" t="s">
        <v>195</v>
      </c>
      <c r="G5" s="7">
        <v>7000</v>
      </c>
      <c r="I5" t="s">
        <v>14</v>
      </c>
      <c r="J5" s="8">
        <f>MAX(G3:G18)</f>
        <v>49000</v>
      </c>
      <c r="K5" s="18" t="str">
        <f t="shared" ca="1" si="0"/>
        <v>=MAX(G3:G18)</v>
      </c>
      <c r="M5" t="s">
        <v>168</v>
      </c>
      <c r="N5" t="s">
        <v>160</v>
      </c>
    </row>
    <row r="6" spans="1:14" x14ac:dyDescent="0.3">
      <c r="A6" s="5">
        <v>9</v>
      </c>
      <c r="B6" s="5" t="s">
        <v>127</v>
      </c>
      <c r="C6" s="5" t="s">
        <v>111</v>
      </c>
      <c r="D6" s="5" t="s">
        <v>2</v>
      </c>
      <c r="E6" s="5" t="s">
        <v>128</v>
      </c>
      <c r="F6" s="6" t="s">
        <v>191</v>
      </c>
      <c r="G6" s="7">
        <v>9000</v>
      </c>
      <c r="I6" t="s">
        <v>15</v>
      </c>
      <c r="J6" s="8">
        <f>MIN(G3:G18)</f>
        <v>1000</v>
      </c>
      <c r="K6" s="18" t="str">
        <f t="shared" ca="1" si="0"/>
        <v>=MIN(G3:G18)</v>
      </c>
      <c r="M6" t="s">
        <v>169</v>
      </c>
      <c r="N6" t="s">
        <v>161</v>
      </c>
    </row>
    <row r="7" spans="1:14" x14ac:dyDescent="0.3">
      <c r="A7" s="5">
        <v>4</v>
      </c>
      <c r="B7" s="5" t="s">
        <v>117</v>
      </c>
      <c r="C7" s="5" t="s">
        <v>157</v>
      </c>
      <c r="D7" s="5" t="s">
        <v>2</v>
      </c>
      <c r="E7" s="5"/>
      <c r="F7" s="6" t="s">
        <v>118</v>
      </c>
      <c r="G7" s="7">
        <v>10000</v>
      </c>
      <c r="I7" t="s">
        <v>143</v>
      </c>
      <c r="J7">
        <f>COUNT(G3:G18)</f>
        <v>16</v>
      </c>
      <c r="K7" s="18" t="str">
        <f t="shared" ca="1" si="0"/>
        <v>=COUNT(G3:G18)</v>
      </c>
      <c r="M7" t="s">
        <v>170</v>
      </c>
      <c r="N7" t="s">
        <v>162</v>
      </c>
    </row>
    <row r="8" spans="1:14" x14ac:dyDescent="0.3">
      <c r="A8" s="5">
        <v>6</v>
      </c>
      <c r="B8" s="5" t="s">
        <v>121</v>
      </c>
      <c r="C8" s="5" t="s">
        <v>120</v>
      </c>
      <c r="D8" s="5" t="s">
        <v>4</v>
      </c>
      <c r="E8" s="5" t="s">
        <v>122</v>
      </c>
      <c r="F8" s="6" t="s">
        <v>195</v>
      </c>
      <c r="G8" s="7">
        <v>10000</v>
      </c>
      <c r="I8" t="s">
        <v>144</v>
      </c>
      <c r="J8">
        <f>COUNTA(B3:B18)</f>
        <v>16</v>
      </c>
      <c r="K8" s="18" t="str">
        <f t="shared" ca="1" si="0"/>
        <v>=COUNTA(B3:B18)</v>
      </c>
      <c r="M8" t="s">
        <v>171</v>
      </c>
      <c r="N8" t="s">
        <v>163</v>
      </c>
    </row>
    <row r="9" spans="1:14" x14ac:dyDescent="0.3">
      <c r="A9" s="5">
        <v>16</v>
      </c>
      <c r="B9" s="5" t="s">
        <v>139</v>
      </c>
      <c r="C9" s="5" t="s">
        <v>120</v>
      </c>
      <c r="D9" s="5" t="s">
        <v>4</v>
      </c>
      <c r="E9" s="5" t="s">
        <v>140</v>
      </c>
      <c r="F9" s="6" t="s">
        <v>192</v>
      </c>
      <c r="G9" s="7">
        <v>10000</v>
      </c>
      <c r="I9" t="s">
        <v>145</v>
      </c>
      <c r="J9">
        <f>COUNTBLANK(E3:E18)</f>
        <v>4</v>
      </c>
      <c r="K9" s="18" t="str">
        <f t="shared" ca="1" si="0"/>
        <v>=COUNTBLANK(E3:E18)</v>
      </c>
      <c r="M9" t="s">
        <v>172</v>
      </c>
      <c r="N9" t="s">
        <v>164</v>
      </c>
    </row>
    <row r="10" spans="1:14" x14ac:dyDescent="0.3">
      <c r="A10" s="5">
        <v>7</v>
      </c>
      <c r="B10" s="5" t="s">
        <v>123</v>
      </c>
      <c r="C10" s="5" t="s">
        <v>111</v>
      </c>
      <c r="D10" s="5" t="s">
        <v>5</v>
      </c>
      <c r="E10" s="5" t="s">
        <v>92</v>
      </c>
      <c r="F10" s="6" t="s">
        <v>194</v>
      </c>
      <c r="G10" s="7">
        <v>13000</v>
      </c>
      <c r="I10" t="s">
        <v>146</v>
      </c>
      <c r="J10">
        <f>COUNTIF(C3:C18,"Sales")</f>
        <v>5</v>
      </c>
      <c r="K10" s="18" t="str">
        <f t="shared" ca="1" si="0"/>
        <v>=COUNTIF(C3:C18,"Sales")</v>
      </c>
      <c r="M10" t="s">
        <v>173</v>
      </c>
      <c r="N10" t="s">
        <v>165</v>
      </c>
    </row>
    <row r="11" spans="1:14" x14ac:dyDescent="0.3">
      <c r="A11" s="5">
        <v>11</v>
      </c>
      <c r="B11" s="5" t="s">
        <v>131</v>
      </c>
      <c r="C11" s="5" t="s">
        <v>132</v>
      </c>
      <c r="D11" s="5" t="s">
        <v>5</v>
      </c>
      <c r="E11" s="5" t="s">
        <v>92</v>
      </c>
      <c r="F11" s="6" t="s">
        <v>192</v>
      </c>
      <c r="G11" s="7">
        <v>13000</v>
      </c>
      <c r="I11" t="s">
        <v>146</v>
      </c>
      <c r="J11">
        <f>COUNTIF(G3:G18,"&gt;10000")</f>
        <v>9</v>
      </c>
      <c r="K11" s="18" t="str">
        <f t="shared" ca="1" si="0"/>
        <v>=COUNTIF(G3:G18,"&gt;10000")</v>
      </c>
      <c r="M11" t="s">
        <v>174</v>
      </c>
      <c r="N11" t="s">
        <v>166</v>
      </c>
    </row>
    <row r="12" spans="1:14" x14ac:dyDescent="0.3">
      <c r="A12" s="5">
        <v>12</v>
      </c>
      <c r="B12" s="5" t="s">
        <v>133</v>
      </c>
      <c r="C12" s="5" t="s">
        <v>120</v>
      </c>
      <c r="D12" s="5" t="s">
        <v>4</v>
      </c>
      <c r="E12" s="5"/>
      <c r="F12" s="6" t="s">
        <v>193</v>
      </c>
      <c r="G12" s="7">
        <v>13000</v>
      </c>
      <c r="I12" t="s">
        <v>146</v>
      </c>
      <c r="J12">
        <f>COUNTIF(G3:G18,"10000")</f>
        <v>3</v>
      </c>
      <c r="K12" s="18" t="str">
        <f t="shared" ca="1" si="0"/>
        <v>=COUNTIF(G3:G18,"10000")</v>
      </c>
      <c r="M12" t="s">
        <v>175</v>
      </c>
      <c r="N12" t="s">
        <v>167</v>
      </c>
    </row>
    <row r="13" spans="1:14" x14ac:dyDescent="0.3">
      <c r="A13" s="5">
        <v>10</v>
      </c>
      <c r="B13" s="5" t="s">
        <v>129</v>
      </c>
      <c r="C13" s="5" t="s">
        <v>157</v>
      </c>
      <c r="D13" s="5" t="s">
        <v>3</v>
      </c>
      <c r="E13" s="5" t="s">
        <v>130</v>
      </c>
      <c r="F13" s="6" t="s">
        <v>195</v>
      </c>
      <c r="G13" s="7">
        <v>15000</v>
      </c>
      <c r="I13" t="s">
        <v>147</v>
      </c>
      <c r="J13" s="8">
        <f>SUMIF(C3:C18,"Sales",G3:G18)</f>
        <v>109000</v>
      </c>
      <c r="K13" s="18" t="str">
        <f t="shared" ca="1" si="0"/>
        <v>=SUMIF(C3:C18,"Sales",G3:G18)</v>
      </c>
      <c r="M13" t="s">
        <v>176</v>
      </c>
      <c r="N13" t="s">
        <v>393</v>
      </c>
    </row>
    <row r="14" spans="1:14" x14ac:dyDescent="0.3">
      <c r="A14" s="5">
        <v>2</v>
      </c>
      <c r="B14" s="5" t="s">
        <v>113</v>
      </c>
      <c r="C14" s="5" t="s">
        <v>111</v>
      </c>
      <c r="D14" s="5" t="s">
        <v>5</v>
      </c>
      <c r="E14" s="5" t="s">
        <v>114</v>
      </c>
      <c r="F14" s="6" t="s">
        <v>92</v>
      </c>
      <c r="G14" s="7">
        <v>17000</v>
      </c>
      <c r="I14" t="s">
        <v>148</v>
      </c>
      <c r="J14" s="8">
        <f>AVERAGEIF(C3:C18,"Sales",G3:G18)</f>
        <v>21800</v>
      </c>
      <c r="K14" s="18" t="str">
        <f t="shared" ca="1" si="0"/>
        <v>=AVERAGEIF(C3:C18,"Sales",G3:G18)</v>
      </c>
      <c r="M14" t="s">
        <v>177</v>
      </c>
      <c r="N14" t="s">
        <v>396</v>
      </c>
    </row>
    <row r="15" spans="1:14" x14ac:dyDescent="0.3">
      <c r="A15" s="5">
        <v>13</v>
      </c>
      <c r="B15" s="5" t="s">
        <v>135</v>
      </c>
      <c r="C15" s="5" t="s">
        <v>132</v>
      </c>
      <c r="D15" s="5" t="s">
        <v>3</v>
      </c>
      <c r="E15" s="5" t="s">
        <v>136</v>
      </c>
      <c r="F15" s="6" t="s">
        <v>194</v>
      </c>
      <c r="G15" s="7">
        <v>19000</v>
      </c>
      <c r="I15" t="s">
        <v>146</v>
      </c>
      <c r="J15">
        <f>COUNTIF(F3:F18,"Mumbai")</f>
        <v>3</v>
      </c>
      <c r="K15" s="18" t="str">
        <f t="shared" ca="1" si="0"/>
        <v>=COUNTIF(F3:F18,"Mumbai")</v>
      </c>
      <c r="M15" t="s">
        <v>178</v>
      </c>
      <c r="N15" t="s">
        <v>196</v>
      </c>
    </row>
    <row r="16" spans="1:14" x14ac:dyDescent="0.3">
      <c r="A16" s="5">
        <v>1</v>
      </c>
      <c r="B16" s="5" t="s">
        <v>110</v>
      </c>
      <c r="C16" s="5" t="s">
        <v>111</v>
      </c>
      <c r="D16" s="5" t="s">
        <v>5</v>
      </c>
      <c r="E16" s="5" t="s">
        <v>112</v>
      </c>
      <c r="F16" s="6" t="s">
        <v>191</v>
      </c>
      <c r="G16" s="7">
        <v>21000</v>
      </c>
      <c r="I16" t="s">
        <v>152</v>
      </c>
      <c r="J16" s="8">
        <f>SUMIFS(G3:G18,C3:C18,"Sales",D3:D18,"West")</f>
        <v>51000</v>
      </c>
      <c r="K16" s="18" t="str">
        <f t="shared" ca="1" si="0"/>
        <v>=SUMIFS(G3:G18,C3:C18,"Sales",D3:D18,"West")</v>
      </c>
      <c r="M16" s="1" t="s">
        <v>179</v>
      </c>
      <c r="N16" t="s">
        <v>197</v>
      </c>
    </row>
    <row r="17" spans="1:14" x14ac:dyDescent="0.3">
      <c r="A17" s="5">
        <v>5</v>
      </c>
      <c r="B17" s="5" t="s">
        <v>119</v>
      </c>
      <c r="C17" s="5" t="s">
        <v>120</v>
      </c>
      <c r="D17" s="5" t="s">
        <v>2</v>
      </c>
      <c r="E17" s="5"/>
      <c r="F17" s="6" t="s">
        <v>193</v>
      </c>
      <c r="G17" s="7">
        <v>22000</v>
      </c>
      <c r="I17" t="s">
        <v>153</v>
      </c>
      <c r="J17" s="8">
        <f>AVERAGEIFS(G3:G18,C3:C18,"Sales",D3:D18,"West")</f>
        <v>17000</v>
      </c>
      <c r="K17" s="18" t="str">
        <f t="shared" ca="1" si="0"/>
        <v>=AVERAGEIFS(G3:G18,C3:C18,"Sales",D3:D18,"West")</v>
      </c>
      <c r="M17" s="1" t="s">
        <v>180</v>
      </c>
      <c r="N17" t="s">
        <v>198</v>
      </c>
    </row>
    <row r="18" spans="1:14" x14ac:dyDescent="0.3">
      <c r="A18" s="5">
        <v>14</v>
      </c>
      <c r="B18" s="5" t="s">
        <v>137</v>
      </c>
      <c r="C18" s="5" t="s">
        <v>111</v>
      </c>
      <c r="D18" s="5" t="s">
        <v>4</v>
      </c>
      <c r="E18" s="5"/>
      <c r="F18" s="6" t="s">
        <v>191</v>
      </c>
      <c r="G18" s="7">
        <v>49000</v>
      </c>
      <c r="I18" t="s">
        <v>151</v>
      </c>
      <c r="J18">
        <f>COUNTIFS(C3:C18,"Sales",D3:D18,"West")</f>
        <v>3</v>
      </c>
      <c r="K18" s="18" t="str">
        <f t="shared" ca="1" si="0"/>
        <v>=COUNTIFS(C3:C18,"Sales",D3:D18,"West")</v>
      </c>
      <c r="M18" s="1" t="s">
        <v>181</v>
      </c>
      <c r="N18" t="s">
        <v>202</v>
      </c>
    </row>
    <row r="19" spans="1:14" x14ac:dyDescent="0.3">
      <c r="I19" t="s">
        <v>154</v>
      </c>
      <c r="J19" s="8">
        <f>_xlfn.MAXIFS(G3:G18,C3:C18,"Sales",D3:D18,"West")</f>
        <v>21000</v>
      </c>
      <c r="K19" s="18" t="str">
        <f t="shared" ca="1" si="0"/>
        <v>=MAXIFS(G3:G18,C3:C18,"Sales",D3:D18,"West")</v>
      </c>
      <c r="M19" s="1" t="s">
        <v>182</v>
      </c>
      <c r="N19" t="s">
        <v>203</v>
      </c>
    </row>
    <row r="20" spans="1:14" x14ac:dyDescent="0.3">
      <c r="I20" t="s">
        <v>155</v>
      </c>
      <c r="J20" s="8">
        <f>_xlfn.MINIFS(G3:G18,C3:C18,"Sales",D3:D18,"West")</f>
        <v>13000</v>
      </c>
      <c r="K20" s="18" t="str">
        <f t="shared" ca="1" si="0"/>
        <v>=MINIFS(G3:G18,C3:C18,"Sales",D3:D18,"West")</v>
      </c>
      <c r="M20" s="1" t="s">
        <v>183</v>
      </c>
      <c r="N20" t="s">
        <v>204</v>
      </c>
    </row>
    <row r="21" spans="1:14" x14ac:dyDescent="0.3">
      <c r="I21" t="s">
        <v>152</v>
      </c>
      <c r="J21" s="8">
        <f>SUMIFS(G3:G18,C3:C18,"R&amp;D",D3:D18,"South",F3:F18,"Bangalore")</f>
        <v>17000</v>
      </c>
      <c r="K21" s="18" t="str">
        <f t="shared" ca="1" si="0"/>
        <v>=SUMIFS(G3:G18,C3:C18,"R&amp;D",D3:D18,"South",F3:F18,"Bangalore")</v>
      </c>
      <c r="M21" s="1" t="s">
        <v>184</v>
      </c>
      <c r="N21" t="s">
        <v>205</v>
      </c>
    </row>
    <row r="22" spans="1:14" x14ac:dyDescent="0.3">
      <c r="I22" t="s">
        <v>151</v>
      </c>
      <c r="J22">
        <f>COUNTIFS(G3:G18,"&gt;8000",G3:G18,"&lt;12000")</f>
        <v>4</v>
      </c>
      <c r="K22" s="18" t="str">
        <f t="shared" ca="1" si="0"/>
        <v>=COUNTIFS(G3:G18,"&gt;8000",G3:G18,"&lt;12000")</v>
      </c>
      <c r="M22" s="1" t="s">
        <v>185</v>
      </c>
      <c r="N22" t="s">
        <v>206</v>
      </c>
    </row>
    <row r="23" spans="1:14" x14ac:dyDescent="0.3">
      <c r="I23" t="s">
        <v>156</v>
      </c>
      <c r="J23">
        <f>RANK("19000",G3:G18)</f>
        <v>4</v>
      </c>
      <c r="K23" s="18" t="str">
        <f t="shared" ca="1" si="0"/>
        <v>=RANK("19000",G3:G18)</v>
      </c>
      <c r="M23" t="s">
        <v>186</v>
      </c>
      <c r="N23" t="s">
        <v>209</v>
      </c>
    </row>
    <row r="24" spans="1:14" x14ac:dyDescent="0.3">
      <c r="I24" t="s">
        <v>156</v>
      </c>
      <c r="J24">
        <f>RANK("19000",G3:G18,1)</f>
        <v>13</v>
      </c>
      <c r="K24" s="18" t="str">
        <f t="shared" ca="1" si="0"/>
        <v>=RANK("19000",G3:G18,1)</v>
      </c>
      <c r="M24" t="s">
        <v>187</v>
      </c>
      <c r="N24" t="s">
        <v>210</v>
      </c>
    </row>
    <row r="25" spans="1:14" x14ac:dyDescent="0.3">
      <c r="I25" t="s">
        <v>149</v>
      </c>
      <c r="J25">
        <f>LARGE(G3:G18,2)</f>
        <v>22000</v>
      </c>
      <c r="K25" s="18" t="str">
        <f ca="1">_xlfn.FORMULATEXT(J25)</f>
        <v>=LARGE(G3:G18,2)</v>
      </c>
      <c r="M25" t="s">
        <v>188</v>
      </c>
      <c r="N25" t="s">
        <v>211</v>
      </c>
    </row>
    <row r="26" spans="1:14" x14ac:dyDescent="0.3">
      <c r="I26" t="s">
        <v>150</v>
      </c>
      <c r="J26">
        <f>SMALL(G3:G18,2)</f>
        <v>5000</v>
      </c>
      <c r="K26" s="18" t="str">
        <f t="shared" ca="1" si="0"/>
        <v>=SMALL(G3:G18,2)</v>
      </c>
      <c r="M26" t="s">
        <v>189</v>
      </c>
      <c r="N26" t="s">
        <v>212</v>
      </c>
    </row>
    <row r="27" spans="1:14" x14ac:dyDescent="0.3">
      <c r="I27" t="s">
        <v>199</v>
      </c>
      <c r="J27" s="8">
        <f>MEDIAN(G3:G18)</f>
        <v>13000</v>
      </c>
      <c r="K27" s="18" t="str">
        <f t="shared" ca="1" si="0"/>
        <v>=MEDIAN(G3:G18)</v>
      </c>
    </row>
    <row r="28" spans="1:14" x14ac:dyDescent="0.3">
      <c r="I28" t="s">
        <v>200</v>
      </c>
      <c r="J28">
        <f>MODE(G3:G18)</f>
        <v>10000</v>
      </c>
      <c r="K28" s="18" t="str">
        <f t="shared" ca="1" si="0"/>
        <v>=MODE(G3:G18)</v>
      </c>
    </row>
    <row r="29" spans="1:14" x14ac:dyDescent="0.3">
      <c r="I29" t="s">
        <v>201</v>
      </c>
      <c r="J29" cm="1">
        <f t="array" ref="J29:J30">_xlfn.MODE.MULT(G3:G18)</f>
        <v>10000</v>
      </c>
      <c r="K29" s="18" t="str">
        <f t="shared" ca="1" si="0"/>
        <v>=MODE.MULT(G3:G18)</v>
      </c>
    </row>
    <row r="30" spans="1:14" x14ac:dyDescent="0.3">
      <c r="J30">
        <v>13000</v>
      </c>
      <c r="K30" s="18"/>
    </row>
  </sheetData>
  <sortState xmlns:xlrd2="http://schemas.microsoft.com/office/spreadsheetml/2017/richdata2" ref="A3:G18">
    <sortCondition ref="G4:G18"/>
  </sortState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1B440-D26A-4444-8BE3-08BFFB43B2EA}">
  <sheetPr>
    <tabColor rgb="FF0070C0"/>
  </sheetPr>
  <dimension ref="A1:K29"/>
  <sheetViews>
    <sheetView topLeftCell="E1" zoomScale="85" zoomScaleNormal="85" workbookViewId="0">
      <selection activeCell="I27" sqref="I27"/>
    </sheetView>
  </sheetViews>
  <sheetFormatPr defaultRowHeight="14.4" x14ac:dyDescent="0.3"/>
  <cols>
    <col min="2" max="2" width="12.109375" customWidth="1"/>
    <col min="3" max="3" width="14.109375" customWidth="1"/>
    <col min="4" max="4" width="13.6640625" customWidth="1"/>
    <col min="5" max="5" width="11.33203125" customWidth="1"/>
    <col min="6" max="6" width="11.88671875" customWidth="1"/>
    <col min="7" max="7" width="18.6640625" customWidth="1"/>
    <col min="8" max="8" width="2.44140625" hidden="1" customWidth="1"/>
    <col min="9" max="9" width="18.77734375" customWidth="1"/>
    <col min="10" max="10" width="5.88671875" customWidth="1"/>
    <col min="11" max="11" width="76.88671875" customWidth="1"/>
  </cols>
  <sheetData>
    <row r="1" spans="1:11" x14ac:dyDescent="0.3">
      <c r="A1" s="9" t="s">
        <v>105</v>
      </c>
      <c r="B1" s="9" t="s">
        <v>106</v>
      </c>
      <c r="C1" s="9" t="s">
        <v>107</v>
      </c>
      <c r="D1" s="9" t="s">
        <v>0</v>
      </c>
      <c r="E1" s="9" t="s">
        <v>108</v>
      </c>
      <c r="F1" s="9" t="s">
        <v>190</v>
      </c>
      <c r="G1" s="9" t="s">
        <v>109</v>
      </c>
      <c r="I1" s="8">
        <f>SUM(G2:G17)</f>
        <v>234000</v>
      </c>
      <c r="J1" t="s">
        <v>93</v>
      </c>
      <c r="K1" t="s">
        <v>158</v>
      </c>
    </row>
    <row r="2" spans="1:11" x14ac:dyDescent="0.3">
      <c r="A2" s="5">
        <v>8</v>
      </c>
      <c r="B2" s="5" t="s">
        <v>125</v>
      </c>
      <c r="C2" s="5" t="s">
        <v>120</v>
      </c>
      <c r="D2" s="5" t="s">
        <v>2</v>
      </c>
      <c r="E2" s="5" t="s">
        <v>126</v>
      </c>
      <c r="F2" s="6" t="s">
        <v>92</v>
      </c>
      <c r="G2" s="7">
        <v>1000</v>
      </c>
      <c r="I2" s="8">
        <f>AVERAGE(G2:G17)</f>
        <v>14625</v>
      </c>
      <c r="J2" t="s">
        <v>94</v>
      </c>
      <c r="K2" t="s">
        <v>159</v>
      </c>
    </row>
    <row r="3" spans="1:11" x14ac:dyDescent="0.3">
      <c r="A3" s="5">
        <v>15</v>
      </c>
      <c r="B3" s="5" t="s">
        <v>138</v>
      </c>
      <c r="C3" s="5" t="s">
        <v>124</v>
      </c>
      <c r="D3" s="5" t="s">
        <v>2</v>
      </c>
      <c r="E3" s="5" t="s">
        <v>134</v>
      </c>
      <c r="F3" s="6" t="s">
        <v>193</v>
      </c>
      <c r="G3" s="7">
        <v>5000</v>
      </c>
      <c r="I3" s="8">
        <f>MAX(G2:G17)</f>
        <v>49000</v>
      </c>
      <c r="J3" t="s">
        <v>168</v>
      </c>
      <c r="K3" t="s">
        <v>160</v>
      </c>
    </row>
    <row r="4" spans="1:11" x14ac:dyDescent="0.3">
      <c r="A4" s="5">
        <v>3</v>
      </c>
      <c r="B4" s="5" t="s">
        <v>115</v>
      </c>
      <c r="C4" s="5" t="s">
        <v>120</v>
      </c>
      <c r="D4" s="5" t="s">
        <v>4</v>
      </c>
      <c r="E4" s="5" t="s">
        <v>116</v>
      </c>
      <c r="F4" s="6" t="s">
        <v>195</v>
      </c>
      <c r="G4" s="7">
        <v>7000</v>
      </c>
      <c r="I4" s="8">
        <f>MIN(G2:G17)</f>
        <v>1000</v>
      </c>
      <c r="J4" t="s">
        <v>169</v>
      </c>
      <c r="K4" t="s">
        <v>161</v>
      </c>
    </row>
    <row r="5" spans="1:11" x14ac:dyDescent="0.3">
      <c r="A5" s="5">
        <v>9</v>
      </c>
      <c r="B5" s="5" t="s">
        <v>127</v>
      </c>
      <c r="C5" s="5" t="s">
        <v>111</v>
      </c>
      <c r="D5" s="5" t="s">
        <v>2</v>
      </c>
      <c r="E5" s="5" t="s">
        <v>128</v>
      </c>
      <c r="F5" s="6" t="s">
        <v>191</v>
      </c>
      <c r="G5" s="7">
        <v>9000</v>
      </c>
      <c r="I5">
        <f>COUNT(G2:G17)</f>
        <v>16</v>
      </c>
      <c r="J5" t="s">
        <v>170</v>
      </c>
      <c r="K5" t="s">
        <v>162</v>
      </c>
    </row>
    <row r="6" spans="1:11" x14ac:dyDescent="0.3">
      <c r="A6" s="5">
        <v>4</v>
      </c>
      <c r="B6" s="5" t="s">
        <v>117</v>
      </c>
      <c r="C6" s="5" t="s">
        <v>157</v>
      </c>
      <c r="D6" s="5" t="s">
        <v>2</v>
      </c>
      <c r="E6" s="5"/>
      <c r="F6" s="6" t="s">
        <v>118</v>
      </c>
      <c r="G6" s="7">
        <v>10000</v>
      </c>
      <c r="I6">
        <f>COUNTA(B2:B17)</f>
        <v>16</v>
      </c>
      <c r="J6" t="s">
        <v>171</v>
      </c>
      <c r="K6" t="s">
        <v>163</v>
      </c>
    </row>
    <row r="7" spans="1:11" x14ac:dyDescent="0.3">
      <c r="A7" s="5">
        <v>6</v>
      </c>
      <c r="B7" s="5" t="s">
        <v>121</v>
      </c>
      <c r="C7" s="5" t="s">
        <v>120</v>
      </c>
      <c r="D7" s="5" t="s">
        <v>4</v>
      </c>
      <c r="E7" s="5" t="s">
        <v>122</v>
      </c>
      <c r="F7" s="6" t="s">
        <v>195</v>
      </c>
      <c r="G7" s="7">
        <v>10000</v>
      </c>
      <c r="I7">
        <f>COUNTBLANK(E2:E17)</f>
        <v>4</v>
      </c>
      <c r="J7" t="s">
        <v>172</v>
      </c>
      <c r="K7" t="s">
        <v>164</v>
      </c>
    </row>
    <row r="8" spans="1:11" x14ac:dyDescent="0.3">
      <c r="A8" s="5">
        <v>16</v>
      </c>
      <c r="B8" s="5" t="s">
        <v>139</v>
      </c>
      <c r="C8" s="5" t="s">
        <v>120</v>
      </c>
      <c r="D8" s="5" t="s">
        <v>4</v>
      </c>
      <c r="E8" s="5" t="s">
        <v>140</v>
      </c>
      <c r="F8" s="6" t="s">
        <v>192</v>
      </c>
      <c r="G8" s="7">
        <v>10000</v>
      </c>
      <c r="I8">
        <f>COUNTIF(C2:C17,"Sales")</f>
        <v>5</v>
      </c>
      <c r="J8" t="s">
        <v>173</v>
      </c>
      <c r="K8" t="s">
        <v>165</v>
      </c>
    </row>
    <row r="9" spans="1:11" x14ac:dyDescent="0.3">
      <c r="A9" s="5">
        <v>7</v>
      </c>
      <c r="B9" s="5" t="s">
        <v>123</v>
      </c>
      <c r="C9" s="5" t="s">
        <v>111</v>
      </c>
      <c r="D9" s="5" t="s">
        <v>5</v>
      </c>
      <c r="E9" s="5" t="s">
        <v>92</v>
      </c>
      <c r="F9" s="6" t="s">
        <v>194</v>
      </c>
      <c r="G9" s="7">
        <v>13000</v>
      </c>
      <c r="I9">
        <f>COUNTIF(G2:G17,"&gt;10000")</f>
        <v>9</v>
      </c>
      <c r="J9" t="s">
        <v>174</v>
      </c>
      <c r="K9" t="s">
        <v>166</v>
      </c>
    </row>
    <row r="10" spans="1:11" x14ac:dyDescent="0.3">
      <c r="A10" s="5">
        <v>11</v>
      </c>
      <c r="B10" s="5" t="s">
        <v>131</v>
      </c>
      <c r="C10" s="5" t="s">
        <v>132</v>
      </c>
      <c r="D10" s="5" t="s">
        <v>5</v>
      </c>
      <c r="E10" s="5" t="s">
        <v>92</v>
      </c>
      <c r="F10" s="6" t="s">
        <v>192</v>
      </c>
      <c r="G10" s="7">
        <v>13000</v>
      </c>
      <c r="I10">
        <f>COUNTIF(G2:G17,"=10000")</f>
        <v>3</v>
      </c>
      <c r="J10" t="s">
        <v>175</v>
      </c>
      <c r="K10" t="s">
        <v>167</v>
      </c>
    </row>
    <row r="11" spans="1:11" x14ac:dyDescent="0.3">
      <c r="A11" s="5">
        <v>12</v>
      </c>
      <c r="B11" s="5" t="s">
        <v>133</v>
      </c>
      <c r="C11" s="5" t="s">
        <v>120</v>
      </c>
      <c r="D11" s="5" t="s">
        <v>4</v>
      </c>
      <c r="E11" s="5"/>
      <c r="F11" s="6" t="s">
        <v>193</v>
      </c>
      <c r="G11" s="7">
        <v>13000</v>
      </c>
      <c r="I11">
        <f>SUMIF(C2:C17,"Sales",G2:G17)</f>
        <v>109000</v>
      </c>
      <c r="J11" t="s">
        <v>176</v>
      </c>
      <c r="K11" t="s">
        <v>393</v>
      </c>
    </row>
    <row r="12" spans="1:11" x14ac:dyDescent="0.3">
      <c r="A12" s="5">
        <v>10</v>
      </c>
      <c r="B12" s="5" t="s">
        <v>129</v>
      </c>
      <c r="C12" s="5" t="s">
        <v>157</v>
      </c>
      <c r="D12" s="5" t="s">
        <v>3</v>
      </c>
      <c r="E12" s="5" t="s">
        <v>130</v>
      </c>
      <c r="F12" s="6" t="s">
        <v>195</v>
      </c>
      <c r="G12" s="7">
        <v>15000</v>
      </c>
      <c r="I12">
        <f>AVERAGEIF(C2:C17,"Sales",G2:G17)</f>
        <v>21800</v>
      </c>
      <c r="J12" t="s">
        <v>177</v>
      </c>
      <c r="K12" t="s">
        <v>396</v>
      </c>
    </row>
    <row r="13" spans="1:11" x14ac:dyDescent="0.3">
      <c r="A13" s="5">
        <v>2</v>
      </c>
      <c r="B13" s="5" t="s">
        <v>113</v>
      </c>
      <c r="C13" s="5" t="s">
        <v>111</v>
      </c>
      <c r="D13" s="5" t="s">
        <v>5</v>
      </c>
      <c r="E13" s="5" t="s">
        <v>114</v>
      </c>
      <c r="F13" s="6" t="s">
        <v>92</v>
      </c>
      <c r="G13" s="7">
        <v>17000</v>
      </c>
      <c r="I13">
        <f>COUNTIF(F2:F17,"Mumbai")</f>
        <v>3</v>
      </c>
      <c r="J13" t="s">
        <v>178</v>
      </c>
      <c r="K13" t="s">
        <v>196</v>
      </c>
    </row>
    <row r="14" spans="1:11" x14ac:dyDescent="0.3">
      <c r="A14" s="5">
        <v>13</v>
      </c>
      <c r="B14" s="5" t="s">
        <v>135</v>
      </c>
      <c r="C14" s="5" t="s">
        <v>132</v>
      </c>
      <c r="D14" s="5" t="s">
        <v>3</v>
      </c>
      <c r="E14" s="5" t="s">
        <v>136</v>
      </c>
      <c r="F14" s="6" t="s">
        <v>194</v>
      </c>
      <c r="G14" s="7">
        <v>19000</v>
      </c>
      <c r="I14">
        <f>SUMIFS(G2:G17,C2:C17,"Sales",D2:D17,"West")</f>
        <v>51000</v>
      </c>
      <c r="J14" s="1" t="s">
        <v>179</v>
      </c>
      <c r="K14" t="s">
        <v>197</v>
      </c>
    </row>
    <row r="15" spans="1:11" x14ac:dyDescent="0.3">
      <c r="A15" s="5">
        <v>1</v>
      </c>
      <c r="B15" s="5" t="s">
        <v>110</v>
      </c>
      <c r="C15" s="5" t="s">
        <v>111</v>
      </c>
      <c r="D15" s="5" t="s">
        <v>5</v>
      </c>
      <c r="E15" s="5" t="s">
        <v>112</v>
      </c>
      <c r="F15" s="6" t="s">
        <v>191</v>
      </c>
      <c r="G15" s="7">
        <v>21000</v>
      </c>
      <c r="I15">
        <f>AVERAGEIFS(G2:G17,C2:C17,"Sales",D2:D17,"West")</f>
        <v>17000</v>
      </c>
      <c r="J15" s="1" t="s">
        <v>180</v>
      </c>
      <c r="K15" t="s">
        <v>198</v>
      </c>
    </row>
    <row r="16" spans="1:11" x14ac:dyDescent="0.3">
      <c r="A16" s="5">
        <v>5</v>
      </c>
      <c r="B16" s="5" t="s">
        <v>119</v>
      </c>
      <c r="C16" s="5" t="s">
        <v>120</v>
      </c>
      <c r="D16" s="5" t="s">
        <v>2</v>
      </c>
      <c r="E16" s="5"/>
      <c r="F16" s="6" t="s">
        <v>193</v>
      </c>
      <c r="G16" s="7">
        <v>22000</v>
      </c>
      <c r="I16">
        <f>COUNTIFS(C2:C17,"Sales",D2:D17,"West")</f>
        <v>3</v>
      </c>
      <c r="J16" s="1" t="s">
        <v>181</v>
      </c>
      <c r="K16" t="s">
        <v>202</v>
      </c>
    </row>
    <row r="17" spans="1:11" x14ac:dyDescent="0.3">
      <c r="A17" s="5">
        <v>14</v>
      </c>
      <c r="B17" s="5" t="s">
        <v>137</v>
      </c>
      <c r="C17" s="5" t="s">
        <v>111</v>
      </c>
      <c r="D17" s="5" t="s">
        <v>4</v>
      </c>
      <c r="E17" s="5"/>
      <c r="F17" s="6" t="s">
        <v>191</v>
      </c>
      <c r="G17" s="7">
        <v>49000</v>
      </c>
      <c r="I17">
        <f>_xlfn.MAXIFS(G2:G17,C2:C17,"Sales",D2:D17,"West")</f>
        <v>21000</v>
      </c>
      <c r="J17" s="1" t="s">
        <v>182</v>
      </c>
      <c r="K17" t="s">
        <v>203</v>
      </c>
    </row>
    <row r="18" spans="1:11" x14ac:dyDescent="0.3">
      <c r="I18">
        <f>_xlfn.MINIFS(G2:G17,C2:C17,"Sales",D2:D17,"West")</f>
        <v>13000</v>
      </c>
      <c r="J18" s="1" t="s">
        <v>183</v>
      </c>
      <c r="K18" t="s">
        <v>204</v>
      </c>
    </row>
    <row r="19" spans="1:11" x14ac:dyDescent="0.3">
      <c r="I19">
        <f>SUMIFS(G2:G17,C2:C17,"R&amp;D",D2:D17,"South",F2:F17,"Bangalore")</f>
        <v>17000</v>
      </c>
      <c r="J19" s="1" t="s">
        <v>184</v>
      </c>
      <c r="K19" t="s">
        <v>205</v>
      </c>
    </row>
    <row r="20" spans="1:11" x14ac:dyDescent="0.3">
      <c r="I20">
        <f>COUNTIFS(G2:G17,"&gt;8000",G2:G17,"&lt;12000")</f>
        <v>4</v>
      </c>
      <c r="J20" s="1" t="s">
        <v>185</v>
      </c>
      <c r="K20" t="s">
        <v>206</v>
      </c>
    </row>
    <row r="21" spans="1:11" x14ac:dyDescent="0.3">
      <c r="I21">
        <f>RANK(19000,G2:G17,0)</f>
        <v>4</v>
      </c>
      <c r="J21" t="s">
        <v>186</v>
      </c>
      <c r="K21" t="s">
        <v>209</v>
      </c>
    </row>
    <row r="22" spans="1:11" x14ac:dyDescent="0.3">
      <c r="I22">
        <f>RANK("19000",G2:G17,)</f>
        <v>4</v>
      </c>
      <c r="J22" t="s">
        <v>187</v>
      </c>
      <c r="K22" t="s">
        <v>210</v>
      </c>
    </row>
    <row r="23" spans="1:11" x14ac:dyDescent="0.3">
      <c r="I23">
        <f>LARGE(G2:G17,2)</f>
        <v>22000</v>
      </c>
      <c r="J23" t="s">
        <v>188</v>
      </c>
      <c r="K23" t="s">
        <v>211</v>
      </c>
    </row>
    <row r="24" spans="1:11" x14ac:dyDescent="0.3">
      <c r="I24">
        <f>SMALL(G2:G17,2)</f>
        <v>5000</v>
      </c>
      <c r="J24" t="s">
        <v>189</v>
      </c>
      <c r="K24" t="s">
        <v>212</v>
      </c>
    </row>
    <row r="26" spans="1:11" x14ac:dyDescent="0.3">
      <c r="I26" s="8">
        <f>MEDIAN(G2:G17)</f>
        <v>13000</v>
      </c>
    </row>
    <row r="27" spans="1:11" x14ac:dyDescent="0.3">
      <c r="I27">
        <f>MODE(G2:G17)</f>
        <v>10000</v>
      </c>
    </row>
    <row r="28" spans="1:11" x14ac:dyDescent="0.3">
      <c r="I28" cm="1">
        <f t="array" ref="I28:I29">_xlfn.MODE.MULT(G2:G17)</f>
        <v>10000</v>
      </c>
    </row>
    <row r="29" spans="1:11" x14ac:dyDescent="0.3">
      <c r="I29">
        <v>13000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3E53-0C9B-4775-B392-FB9855D98CE3}">
  <sheetPr>
    <tabColor rgb="FF92D050"/>
  </sheetPr>
  <dimension ref="A1:AE30"/>
  <sheetViews>
    <sheetView tabSelected="1" topLeftCell="T1" zoomScale="119" workbookViewId="0">
      <selection activeCell="AE2" sqref="AE2"/>
    </sheetView>
  </sheetViews>
  <sheetFormatPr defaultRowHeight="14.4" x14ac:dyDescent="0.3"/>
  <cols>
    <col min="2" max="2" width="9.44140625" customWidth="1"/>
    <col min="3" max="3" width="13.109375" bestFit="1" customWidth="1"/>
    <col min="4" max="4" width="15.21875" customWidth="1"/>
    <col min="5" max="5" width="13.5546875" customWidth="1"/>
    <col min="11" max="11" width="13.33203125" bestFit="1" customWidth="1"/>
    <col min="15" max="15" width="12" bestFit="1" customWidth="1"/>
    <col min="19" max="19" width="11.33203125" bestFit="1" customWidth="1"/>
    <col min="22" max="22" width="15.33203125" customWidth="1"/>
    <col min="23" max="23" width="16.21875" customWidth="1"/>
    <col min="24" max="24" width="14.6640625" customWidth="1"/>
    <col min="31" max="31" width="9.5546875" bestFit="1" customWidth="1"/>
  </cols>
  <sheetData>
    <row r="1" spans="1:31" x14ac:dyDescent="0.3">
      <c r="A1" t="s">
        <v>99</v>
      </c>
      <c r="B1" t="s">
        <v>213</v>
      </c>
      <c r="C1" t="s">
        <v>214</v>
      </c>
      <c r="D1" t="s">
        <v>215</v>
      </c>
      <c r="E1" t="s">
        <v>216</v>
      </c>
      <c r="I1" t="s">
        <v>99</v>
      </c>
      <c r="J1" t="s">
        <v>217</v>
      </c>
      <c r="K1" t="s">
        <v>218</v>
      </c>
      <c r="L1" t="s">
        <v>219</v>
      </c>
      <c r="N1" t="s">
        <v>99</v>
      </c>
      <c r="O1" t="s">
        <v>220</v>
      </c>
      <c r="R1" t="s">
        <v>99</v>
      </c>
      <c r="S1" t="s">
        <v>228</v>
      </c>
      <c r="V1" t="s">
        <v>99</v>
      </c>
      <c r="W1" t="s">
        <v>229</v>
      </c>
      <c r="Z1" t="s">
        <v>230</v>
      </c>
      <c r="AA1" t="s">
        <v>231</v>
      </c>
      <c r="AD1" t="s">
        <v>230</v>
      </c>
      <c r="AE1" t="s">
        <v>232</v>
      </c>
    </row>
    <row r="2" spans="1:31" x14ac:dyDescent="0.3">
      <c r="A2">
        <v>5.46</v>
      </c>
      <c r="B2">
        <f>INT(A2)</f>
        <v>5</v>
      </c>
      <c r="C2">
        <f>ROUND(A2,0)</f>
        <v>5</v>
      </c>
      <c r="D2">
        <f>ROUNDUP(A2,0)</f>
        <v>6</v>
      </c>
      <c r="E2">
        <f>ROUNDDOWN(A2,0)</f>
        <v>5</v>
      </c>
      <c r="I2">
        <v>4</v>
      </c>
      <c r="J2">
        <v>2</v>
      </c>
      <c r="K2">
        <f>POWER(I2,J2)</f>
        <v>16</v>
      </c>
      <c r="L2">
        <f>I2^J2</f>
        <v>16</v>
      </c>
      <c r="N2">
        <v>4</v>
      </c>
      <c r="O2" t="str">
        <f>ROMAN(N2)</f>
        <v>IV</v>
      </c>
      <c r="R2" t="s">
        <v>221</v>
      </c>
      <c r="S2">
        <f>_xlfn.ARABIC(R2)</f>
        <v>4</v>
      </c>
      <c r="V2">
        <v>1</v>
      </c>
      <c r="W2" t="str">
        <f>REPT("*",V2)</f>
        <v>*</v>
      </c>
      <c r="Z2">
        <v>25</v>
      </c>
      <c r="AA2">
        <f>SQRT(Z2)</f>
        <v>5</v>
      </c>
      <c r="AD2" s="10" t="s">
        <v>233</v>
      </c>
      <c r="AE2">
        <f>ABS(AD2)</f>
        <v>25</v>
      </c>
    </row>
    <row r="3" spans="1:31" x14ac:dyDescent="0.3">
      <c r="A3">
        <v>2.5</v>
      </c>
      <c r="B3">
        <f t="shared" ref="B3:B11" si="0">INT(A3)</f>
        <v>2</v>
      </c>
      <c r="C3">
        <f t="shared" ref="C3:C11" si="1">ROUND(A3,0)</f>
        <v>3</v>
      </c>
      <c r="D3">
        <f t="shared" ref="D3:D11" si="2">ROUNDUP(A3,0)</f>
        <v>3</v>
      </c>
      <c r="E3">
        <f t="shared" ref="E3:E11" si="3">ROUNDDOWN(A3,0)</f>
        <v>2</v>
      </c>
      <c r="I3">
        <v>6</v>
      </c>
      <c r="J3">
        <v>3</v>
      </c>
      <c r="K3">
        <f t="shared" ref="K3:K11" si="4">POWER(I3,J3)</f>
        <v>216</v>
      </c>
      <c r="L3">
        <f t="shared" ref="L3:L11" si="5">I3^J3</f>
        <v>216</v>
      </c>
      <c r="N3">
        <v>6</v>
      </c>
      <c r="O3" t="str">
        <f t="shared" ref="O3:O11" si="6">ROMAN(N3)</f>
        <v>VI</v>
      </c>
      <c r="R3" t="s">
        <v>222</v>
      </c>
      <c r="S3">
        <f t="shared" ref="S3:S11" si="7">_xlfn.ARABIC(R3)</f>
        <v>6</v>
      </c>
      <c r="V3">
        <v>2</v>
      </c>
      <c r="W3" t="str">
        <f t="shared" ref="W3:W11" si="8">REPT("*",V3)</f>
        <v>**</v>
      </c>
      <c r="Z3">
        <v>4</v>
      </c>
      <c r="AA3">
        <f t="shared" ref="AA3:AA11" si="9">SQRT(Z3)</f>
        <v>2</v>
      </c>
      <c r="AD3" s="10" t="s">
        <v>234</v>
      </c>
      <c r="AE3">
        <f t="shared" ref="AE3:AE11" si="10">ABS(AD3)</f>
        <v>4</v>
      </c>
    </row>
    <row r="4" spans="1:31" x14ac:dyDescent="0.3">
      <c r="A4">
        <v>5.6</v>
      </c>
      <c r="B4">
        <f t="shared" si="0"/>
        <v>5</v>
      </c>
      <c r="C4">
        <f t="shared" si="1"/>
        <v>6</v>
      </c>
      <c r="D4">
        <f t="shared" si="2"/>
        <v>6</v>
      </c>
      <c r="E4">
        <f t="shared" si="3"/>
        <v>5</v>
      </c>
      <c r="I4">
        <v>8</v>
      </c>
      <c r="J4">
        <v>3</v>
      </c>
      <c r="K4">
        <f t="shared" si="4"/>
        <v>512</v>
      </c>
      <c r="L4">
        <f t="shared" si="5"/>
        <v>512</v>
      </c>
      <c r="N4">
        <v>8</v>
      </c>
      <c r="O4" t="str">
        <f t="shared" si="6"/>
        <v>VIII</v>
      </c>
      <c r="R4" t="s">
        <v>223</v>
      </c>
      <c r="S4">
        <f t="shared" si="7"/>
        <v>8</v>
      </c>
      <c r="V4">
        <v>3</v>
      </c>
      <c r="W4" t="str">
        <f t="shared" si="8"/>
        <v>***</v>
      </c>
      <c r="Z4">
        <v>16</v>
      </c>
      <c r="AA4">
        <f t="shared" si="9"/>
        <v>4</v>
      </c>
      <c r="AD4" s="10" t="s">
        <v>235</v>
      </c>
      <c r="AE4">
        <f t="shared" si="10"/>
        <v>16</v>
      </c>
    </row>
    <row r="5" spans="1:31" x14ac:dyDescent="0.3">
      <c r="A5">
        <v>8.5</v>
      </c>
      <c r="B5">
        <f t="shared" si="0"/>
        <v>8</v>
      </c>
      <c r="C5">
        <f t="shared" si="1"/>
        <v>9</v>
      </c>
      <c r="D5">
        <f t="shared" si="2"/>
        <v>9</v>
      </c>
      <c r="E5">
        <f t="shared" si="3"/>
        <v>8</v>
      </c>
      <c r="I5">
        <v>2</v>
      </c>
      <c r="J5">
        <v>2</v>
      </c>
      <c r="K5">
        <f t="shared" si="4"/>
        <v>4</v>
      </c>
      <c r="L5">
        <f t="shared" si="5"/>
        <v>4</v>
      </c>
      <c r="N5">
        <v>2</v>
      </c>
      <c r="O5" t="str">
        <f t="shared" si="6"/>
        <v>II</v>
      </c>
      <c r="R5" t="s">
        <v>224</v>
      </c>
      <c r="S5">
        <f t="shared" si="7"/>
        <v>2</v>
      </c>
      <c r="V5">
        <v>4</v>
      </c>
      <c r="W5" t="str">
        <f t="shared" si="8"/>
        <v>****</v>
      </c>
      <c r="Z5">
        <v>125</v>
      </c>
      <c r="AA5">
        <f t="shared" si="9"/>
        <v>11.180339887498949</v>
      </c>
      <c r="AD5" s="10" t="s">
        <v>236</v>
      </c>
      <c r="AE5">
        <f t="shared" si="10"/>
        <v>125</v>
      </c>
    </row>
    <row r="6" spans="1:31" x14ac:dyDescent="0.3">
      <c r="A6">
        <v>6.4</v>
      </c>
      <c r="B6">
        <f t="shared" si="0"/>
        <v>6</v>
      </c>
      <c r="C6">
        <f t="shared" si="1"/>
        <v>6</v>
      </c>
      <c r="D6">
        <f t="shared" si="2"/>
        <v>7</v>
      </c>
      <c r="E6">
        <f t="shared" si="3"/>
        <v>6</v>
      </c>
      <c r="I6">
        <v>3</v>
      </c>
      <c r="J6">
        <v>2</v>
      </c>
      <c r="K6">
        <f t="shared" si="4"/>
        <v>9</v>
      </c>
      <c r="L6">
        <f t="shared" si="5"/>
        <v>9</v>
      </c>
      <c r="N6">
        <v>3</v>
      </c>
      <c r="O6" t="str">
        <f t="shared" si="6"/>
        <v>III</v>
      </c>
      <c r="R6" t="s">
        <v>225</v>
      </c>
      <c r="S6">
        <f t="shared" si="7"/>
        <v>3</v>
      </c>
      <c r="V6">
        <v>5</v>
      </c>
      <c r="W6" t="str">
        <f t="shared" si="8"/>
        <v>*****</v>
      </c>
      <c r="Z6">
        <v>625</v>
      </c>
      <c r="AA6">
        <f t="shared" si="9"/>
        <v>25</v>
      </c>
      <c r="AD6" s="10" t="s">
        <v>237</v>
      </c>
      <c r="AE6">
        <f t="shared" si="10"/>
        <v>625</v>
      </c>
    </row>
    <row r="7" spans="1:31" x14ac:dyDescent="0.3">
      <c r="A7">
        <v>1.2</v>
      </c>
      <c r="B7">
        <f t="shared" si="0"/>
        <v>1</v>
      </c>
      <c r="C7">
        <f t="shared" si="1"/>
        <v>1</v>
      </c>
      <c r="D7">
        <f t="shared" si="2"/>
        <v>2</v>
      </c>
      <c r="E7">
        <f t="shared" si="3"/>
        <v>1</v>
      </c>
      <c r="I7">
        <v>7</v>
      </c>
      <c r="J7">
        <v>3</v>
      </c>
      <c r="K7">
        <f t="shared" si="4"/>
        <v>343</v>
      </c>
      <c r="L7">
        <f t="shared" si="5"/>
        <v>343</v>
      </c>
      <c r="N7">
        <v>7</v>
      </c>
      <c r="O7" t="str">
        <f t="shared" si="6"/>
        <v>VII</v>
      </c>
      <c r="R7" t="s">
        <v>226</v>
      </c>
      <c r="S7">
        <f t="shared" si="7"/>
        <v>7</v>
      </c>
      <c r="V7">
        <v>6</v>
      </c>
      <c r="W7" t="str">
        <f t="shared" si="8"/>
        <v>******</v>
      </c>
      <c r="Z7">
        <v>64</v>
      </c>
      <c r="AA7">
        <f t="shared" si="9"/>
        <v>8</v>
      </c>
      <c r="AD7" s="10" t="s">
        <v>238</v>
      </c>
      <c r="AE7">
        <f t="shared" si="10"/>
        <v>64</v>
      </c>
    </row>
    <row r="8" spans="1:31" x14ac:dyDescent="0.3">
      <c r="A8">
        <v>9.6</v>
      </c>
      <c r="B8">
        <f t="shared" si="0"/>
        <v>9</v>
      </c>
      <c r="C8">
        <f t="shared" si="1"/>
        <v>10</v>
      </c>
      <c r="D8">
        <f t="shared" si="2"/>
        <v>10</v>
      </c>
      <c r="E8">
        <f t="shared" si="3"/>
        <v>9</v>
      </c>
      <c r="I8">
        <v>9</v>
      </c>
      <c r="J8">
        <v>3</v>
      </c>
      <c r="K8">
        <f t="shared" si="4"/>
        <v>729</v>
      </c>
      <c r="L8">
        <f t="shared" si="5"/>
        <v>729</v>
      </c>
      <c r="N8">
        <v>9</v>
      </c>
      <c r="O8" t="str">
        <f t="shared" si="6"/>
        <v>IX</v>
      </c>
      <c r="R8" t="s">
        <v>227</v>
      </c>
      <c r="S8">
        <f t="shared" si="7"/>
        <v>9</v>
      </c>
      <c r="V8">
        <v>7</v>
      </c>
      <c r="W8" t="str">
        <f t="shared" si="8"/>
        <v>*******</v>
      </c>
      <c r="Z8">
        <v>36</v>
      </c>
      <c r="AA8">
        <f t="shared" si="9"/>
        <v>6</v>
      </c>
      <c r="AD8" s="10" t="s">
        <v>239</v>
      </c>
      <c r="AE8">
        <f t="shared" si="10"/>
        <v>36</v>
      </c>
    </row>
    <row r="9" spans="1:31" x14ac:dyDescent="0.3">
      <c r="A9">
        <v>5.8</v>
      </c>
      <c r="B9">
        <f t="shared" si="0"/>
        <v>5</v>
      </c>
      <c r="C9">
        <f t="shared" si="1"/>
        <v>6</v>
      </c>
      <c r="D9">
        <f t="shared" si="2"/>
        <v>6</v>
      </c>
      <c r="E9">
        <f t="shared" si="3"/>
        <v>5</v>
      </c>
      <c r="I9">
        <v>2</v>
      </c>
      <c r="J9">
        <v>2</v>
      </c>
      <c r="K9">
        <f t="shared" si="4"/>
        <v>4</v>
      </c>
      <c r="L9">
        <f t="shared" si="5"/>
        <v>4</v>
      </c>
      <c r="N9">
        <v>2</v>
      </c>
      <c r="O9" t="str">
        <f t="shared" si="6"/>
        <v>II</v>
      </c>
      <c r="R9" t="s">
        <v>224</v>
      </c>
      <c r="S9">
        <f t="shared" si="7"/>
        <v>2</v>
      </c>
      <c r="V9">
        <v>8</v>
      </c>
      <c r="W9" t="str">
        <f t="shared" si="8"/>
        <v>********</v>
      </c>
      <c r="Z9">
        <v>49</v>
      </c>
      <c r="AA9">
        <f t="shared" si="9"/>
        <v>7</v>
      </c>
      <c r="AD9" s="10" t="s">
        <v>240</v>
      </c>
      <c r="AE9">
        <f t="shared" si="10"/>
        <v>49</v>
      </c>
    </row>
    <row r="10" spans="1:31" x14ac:dyDescent="0.3">
      <c r="A10">
        <v>7.5</v>
      </c>
      <c r="B10">
        <f t="shared" si="0"/>
        <v>7</v>
      </c>
      <c r="C10">
        <f t="shared" si="1"/>
        <v>8</v>
      </c>
      <c r="D10">
        <f t="shared" si="2"/>
        <v>8</v>
      </c>
      <c r="E10">
        <f t="shared" si="3"/>
        <v>7</v>
      </c>
      <c r="I10">
        <v>9</v>
      </c>
      <c r="J10">
        <v>2</v>
      </c>
      <c r="K10">
        <f t="shared" si="4"/>
        <v>81</v>
      </c>
      <c r="L10">
        <f t="shared" si="5"/>
        <v>81</v>
      </c>
      <c r="N10">
        <v>9</v>
      </c>
      <c r="O10" t="str">
        <f t="shared" si="6"/>
        <v>IX</v>
      </c>
      <c r="R10" t="s">
        <v>227</v>
      </c>
      <c r="S10">
        <f t="shared" si="7"/>
        <v>9</v>
      </c>
      <c r="V10">
        <v>9</v>
      </c>
      <c r="W10" t="str">
        <f t="shared" si="8"/>
        <v>*********</v>
      </c>
      <c r="Z10">
        <v>81</v>
      </c>
      <c r="AA10">
        <f t="shared" si="9"/>
        <v>9</v>
      </c>
      <c r="AD10" s="10" t="s">
        <v>241</v>
      </c>
      <c r="AE10">
        <f t="shared" si="10"/>
        <v>81</v>
      </c>
    </row>
    <row r="11" spans="1:31" x14ac:dyDescent="0.3">
      <c r="A11">
        <v>6.5</v>
      </c>
      <c r="B11">
        <f t="shared" si="0"/>
        <v>6</v>
      </c>
      <c r="C11">
        <f t="shared" si="1"/>
        <v>7</v>
      </c>
      <c r="D11">
        <f t="shared" si="2"/>
        <v>7</v>
      </c>
      <c r="E11">
        <f t="shared" si="3"/>
        <v>6</v>
      </c>
      <c r="I11">
        <v>7</v>
      </c>
      <c r="J11">
        <v>3</v>
      </c>
      <c r="K11">
        <f t="shared" si="4"/>
        <v>343</v>
      </c>
      <c r="L11">
        <f t="shared" si="5"/>
        <v>343</v>
      </c>
      <c r="N11">
        <v>7</v>
      </c>
      <c r="O11" t="str">
        <f t="shared" si="6"/>
        <v>VII</v>
      </c>
      <c r="R11" t="s">
        <v>226</v>
      </c>
      <c r="S11">
        <f t="shared" si="7"/>
        <v>7</v>
      </c>
      <c r="V11">
        <v>10</v>
      </c>
      <c r="W11" t="str">
        <f t="shared" si="8"/>
        <v>**********</v>
      </c>
      <c r="Z11">
        <v>9</v>
      </c>
      <c r="AA11">
        <f t="shared" si="9"/>
        <v>3</v>
      </c>
      <c r="AD11" s="10" t="s">
        <v>242</v>
      </c>
      <c r="AE11">
        <f t="shared" si="10"/>
        <v>9</v>
      </c>
    </row>
    <row r="13" spans="1:31" x14ac:dyDescent="0.3">
      <c r="B13" t="str">
        <f ca="1">_xlfn.FORMULATEXT(B2)</f>
        <v>=INT(A2)</v>
      </c>
      <c r="C13" t="str">
        <f t="shared" ref="C13:E13" ca="1" si="11">_xlfn.FORMULATEXT(C2)</f>
        <v>=ROUND(A2,0)</v>
      </c>
      <c r="D13" t="str">
        <f t="shared" ca="1" si="11"/>
        <v>=ROUNDUP(A2,0)</v>
      </c>
      <c r="E13" t="str">
        <f t="shared" ca="1" si="11"/>
        <v>=ROUNDDOWN(A2,0)</v>
      </c>
      <c r="K13" t="str">
        <f t="shared" ref="K13:L13" ca="1" si="12">_xlfn.FORMULATEXT(K2)</f>
        <v>=POWER(I2,J2)</v>
      </c>
      <c r="L13" t="str">
        <f t="shared" ca="1" si="12"/>
        <v>=I2^J2</v>
      </c>
      <c r="O13" t="str">
        <f t="shared" ref="O13" ca="1" si="13">_xlfn.FORMULATEXT(O2)</f>
        <v>=ROMAN(N2)</v>
      </c>
      <c r="S13" t="str">
        <f t="shared" ref="S13" ca="1" si="14">_xlfn.FORMULATEXT(S2)</f>
        <v>=ARABIC(R2)</v>
      </c>
      <c r="W13" t="str">
        <f t="shared" ref="W13" ca="1" si="15">_xlfn.FORMULATEXT(W2)</f>
        <v>=REPT("*",V2)</v>
      </c>
      <c r="AA13" t="str">
        <f t="shared" ref="AA13" ca="1" si="16">_xlfn.FORMULATEXT(AA2)</f>
        <v>=SQRT(Z2)</v>
      </c>
      <c r="AE13" t="str">
        <f ca="1">_xlfn.FORMULATEXT(AE2)</f>
        <v>=ABS(AD2)</v>
      </c>
    </row>
    <row r="17" spans="22:30" x14ac:dyDescent="0.3">
      <c r="V17" t="str">
        <f>REPT("$",V2)</f>
        <v>$</v>
      </c>
    </row>
    <row r="18" spans="22:30" x14ac:dyDescent="0.3">
      <c r="V18" t="str">
        <f t="shared" ref="V18:V30" si="17">REPT("$",V3)</f>
        <v>$$</v>
      </c>
      <c r="AD18">
        <f>ABS(AD2)</f>
        <v>25</v>
      </c>
    </row>
    <row r="19" spans="22:30" x14ac:dyDescent="0.3">
      <c r="V19" t="str">
        <f t="shared" si="17"/>
        <v>$$$</v>
      </c>
      <c r="AD19">
        <f t="shared" ref="AD19:AD26" si="18">ABS(AD3)</f>
        <v>4</v>
      </c>
    </row>
    <row r="20" spans="22:30" x14ac:dyDescent="0.3">
      <c r="V20" t="str">
        <f t="shared" si="17"/>
        <v>$$$$</v>
      </c>
      <c r="AD20">
        <f t="shared" si="18"/>
        <v>16</v>
      </c>
    </row>
    <row r="21" spans="22:30" x14ac:dyDescent="0.3">
      <c r="V21" t="str">
        <f t="shared" si="17"/>
        <v>$$$$$</v>
      </c>
      <c r="AD21">
        <f t="shared" si="18"/>
        <v>125</v>
      </c>
    </row>
    <row r="22" spans="22:30" x14ac:dyDescent="0.3">
      <c r="V22" t="str">
        <f t="shared" si="17"/>
        <v>$$$$$$</v>
      </c>
      <c r="AD22">
        <f t="shared" si="18"/>
        <v>625</v>
      </c>
    </row>
    <row r="23" spans="22:30" x14ac:dyDescent="0.3">
      <c r="V23" t="str">
        <f t="shared" si="17"/>
        <v>$$$$$$$</v>
      </c>
      <c r="AD23">
        <f t="shared" si="18"/>
        <v>64</v>
      </c>
    </row>
    <row r="24" spans="22:30" x14ac:dyDescent="0.3">
      <c r="V24" t="str">
        <f t="shared" si="17"/>
        <v>$$$$$$$$</v>
      </c>
      <c r="AD24">
        <f t="shared" si="18"/>
        <v>36</v>
      </c>
    </row>
    <row r="25" spans="22:30" x14ac:dyDescent="0.3">
      <c r="V25" t="str">
        <f t="shared" si="17"/>
        <v>$$$$$$$$$</v>
      </c>
      <c r="AD25">
        <f t="shared" si="18"/>
        <v>49</v>
      </c>
    </row>
    <row r="26" spans="22:30" x14ac:dyDescent="0.3">
      <c r="V26" t="str">
        <f t="shared" si="17"/>
        <v>$$$$$$$$$$</v>
      </c>
      <c r="AD26">
        <f t="shared" si="18"/>
        <v>81</v>
      </c>
    </row>
    <row r="27" spans="22:30" x14ac:dyDescent="0.3">
      <c r="V27" t="str">
        <f t="shared" si="17"/>
        <v/>
      </c>
      <c r="AD27">
        <f>ABS(AD11)</f>
        <v>9</v>
      </c>
    </row>
    <row r="28" spans="22:30" x14ac:dyDescent="0.3">
      <c r="V28" t="str">
        <f t="shared" si="17"/>
        <v/>
      </c>
    </row>
    <row r="29" spans="22:30" x14ac:dyDescent="0.3">
      <c r="V29" t="str">
        <f t="shared" si="17"/>
        <v/>
      </c>
    </row>
    <row r="30" spans="22:30" x14ac:dyDescent="0.3">
      <c r="V30" t="str">
        <f t="shared" si="17"/>
        <v/>
      </c>
    </row>
  </sheetData>
  <pageMargins left="0.7" right="0.7" top="0.75" bottom="0.75" header="0.3" footer="0.3"/>
  <ignoredErrors>
    <ignoredError sqref="AD2:AD1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0F1C0-2E8F-4A5C-A8FC-C753418BB3EA}">
  <sheetPr>
    <tabColor rgb="FF7030A0"/>
  </sheetPr>
  <dimension ref="A1:U13"/>
  <sheetViews>
    <sheetView topLeftCell="D1" zoomScale="85" workbookViewId="0">
      <selection activeCell="N11" sqref="N11"/>
    </sheetView>
  </sheetViews>
  <sheetFormatPr defaultRowHeight="14.4" x14ac:dyDescent="0.3"/>
  <cols>
    <col min="1" max="1" width="12.6640625" bestFit="1" customWidth="1"/>
    <col min="3" max="3" width="14" customWidth="1"/>
    <col min="15" max="15" width="9.88671875" bestFit="1" customWidth="1"/>
  </cols>
  <sheetData>
    <row r="1" spans="1:21" x14ac:dyDescent="0.3">
      <c r="A1" s="29" t="s">
        <v>256</v>
      </c>
      <c r="B1" s="29"/>
      <c r="C1" s="29"/>
      <c r="D1" s="29"/>
      <c r="H1" t="s">
        <v>288</v>
      </c>
      <c r="M1" t="s">
        <v>257</v>
      </c>
    </row>
    <row r="2" spans="1:21" x14ac:dyDescent="0.3">
      <c r="A2" t="s">
        <v>245</v>
      </c>
      <c r="B2" t="s">
        <v>246</v>
      </c>
      <c r="C2" t="s">
        <v>247</v>
      </c>
      <c r="D2" t="s">
        <v>248</v>
      </c>
      <c r="G2" t="s">
        <v>243</v>
      </c>
      <c r="H2" t="s">
        <v>109</v>
      </c>
      <c r="I2" t="s">
        <v>244</v>
      </c>
      <c r="J2" t="s">
        <v>244</v>
      </c>
      <c r="M2" s="11">
        <v>0.1</v>
      </c>
    </row>
    <row r="3" spans="1:21" x14ac:dyDescent="0.3">
      <c r="A3" t="s">
        <v>249</v>
      </c>
      <c r="B3">
        <v>20</v>
      </c>
      <c r="C3">
        <v>7.2</v>
      </c>
      <c r="D3">
        <f>B3*C3</f>
        <v>144</v>
      </c>
      <c r="G3" s="5" t="s">
        <v>125</v>
      </c>
      <c r="H3" s="5">
        <v>1000</v>
      </c>
      <c r="I3">
        <f>H3*M2</f>
        <v>100</v>
      </c>
      <c r="J3">
        <f>H3*$M$2</f>
        <v>100</v>
      </c>
    </row>
    <row r="4" spans="1:21" x14ac:dyDescent="0.3">
      <c r="A4" t="s">
        <v>250</v>
      </c>
      <c r="B4">
        <v>355</v>
      </c>
      <c r="C4">
        <v>4.5</v>
      </c>
      <c r="D4">
        <f>B4*C4</f>
        <v>1597.5</v>
      </c>
      <c r="G4" s="5" t="s">
        <v>138</v>
      </c>
      <c r="H4" s="5">
        <v>5000</v>
      </c>
      <c r="I4">
        <f t="shared" ref="I4:I8" si="0">H4*M3</f>
        <v>0</v>
      </c>
      <c r="J4">
        <f t="shared" ref="J4:J8" si="1">H4*$M$2</f>
        <v>500</v>
      </c>
    </row>
    <row r="5" spans="1:21" x14ac:dyDescent="0.3">
      <c r="A5" t="s">
        <v>251</v>
      </c>
      <c r="B5">
        <v>400</v>
      </c>
      <c r="C5">
        <v>3.8</v>
      </c>
      <c r="D5">
        <f t="shared" ref="D5:D9" si="2">B5*C5</f>
        <v>1520</v>
      </c>
      <c r="G5" s="5" t="s">
        <v>115</v>
      </c>
      <c r="H5" s="5">
        <v>7000</v>
      </c>
      <c r="I5">
        <f t="shared" si="0"/>
        <v>0</v>
      </c>
      <c r="J5">
        <f t="shared" si="1"/>
        <v>700</v>
      </c>
      <c r="O5" t="s">
        <v>243</v>
      </c>
      <c r="P5" s="5" t="s">
        <v>125</v>
      </c>
      <c r="Q5" s="5" t="s">
        <v>138</v>
      </c>
      <c r="R5" s="5" t="s">
        <v>115</v>
      </c>
      <c r="S5" s="5" t="s">
        <v>127</v>
      </c>
      <c r="T5" s="5" t="s">
        <v>117</v>
      </c>
      <c r="U5" s="5" t="s">
        <v>121</v>
      </c>
    </row>
    <row r="6" spans="1:21" x14ac:dyDescent="0.3">
      <c r="A6" t="s">
        <v>252</v>
      </c>
      <c r="B6">
        <v>50</v>
      </c>
      <c r="C6">
        <v>6.2</v>
      </c>
      <c r="D6">
        <f t="shared" si="2"/>
        <v>310</v>
      </c>
      <c r="G6" s="5" t="s">
        <v>127</v>
      </c>
      <c r="H6" s="5">
        <v>9000</v>
      </c>
      <c r="I6">
        <f t="shared" si="0"/>
        <v>0</v>
      </c>
      <c r="J6">
        <f t="shared" si="1"/>
        <v>900</v>
      </c>
      <c r="O6" t="s">
        <v>109</v>
      </c>
      <c r="P6" s="5">
        <v>1000</v>
      </c>
      <c r="Q6" s="5">
        <v>5000</v>
      </c>
      <c r="R6" s="5">
        <v>7000</v>
      </c>
      <c r="S6" s="5">
        <v>9000</v>
      </c>
      <c r="T6" s="5">
        <v>10000</v>
      </c>
      <c r="U6" s="5">
        <v>12000</v>
      </c>
    </row>
    <row r="7" spans="1:21" x14ac:dyDescent="0.3">
      <c r="A7" t="s">
        <v>253</v>
      </c>
      <c r="B7">
        <v>35</v>
      </c>
      <c r="C7">
        <v>9.1999999999999993</v>
      </c>
      <c r="D7">
        <f t="shared" si="2"/>
        <v>322</v>
      </c>
      <c r="G7" s="5" t="s">
        <v>117</v>
      </c>
      <c r="H7" s="5">
        <v>10000</v>
      </c>
      <c r="I7">
        <f t="shared" si="0"/>
        <v>0</v>
      </c>
      <c r="J7">
        <f t="shared" si="1"/>
        <v>1000</v>
      </c>
    </row>
    <row r="8" spans="1:21" x14ac:dyDescent="0.3">
      <c r="A8" t="s">
        <v>254</v>
      </c>
      <c r="B8">
        <v>60</v>
      </c>
      <c r="C8">
        <v>8.1999999999999993</v>
      </c>
      <c r="D8">
        <f t="shared" si="2"/>
        <v>491.99999999999994</v>
      </c>
      <c r="G8" s="5" t="s">
        <v>121</v>
      </c>
      <c r="H8" s="5">
        <v>12000</v>
      </c>
      <c r="I8">
        <f t="shared" si="0"/>
        <v>0</v>
      </c>
      <c r="J8">
        <f t="shared" si="1"/>
        <v>1200</v>
      </c>
      <c r="O8" t="s">
        <v>244</v>
      </c>
      <c r="P8">
        <f>P6*M2</f>
        <v>100</v>
      </c>
      <c r="Q8">
        <f t="shared" ref="Q8:U8" si="3">Q6*N2</f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</row>
    <row r="9" spans="1:21" x14ac:dyDescent="0.3">
      <c r="A9" t="s">
        <v>255</v>
      </c>
      <c r="B9">
        <v>20</v>
      </c>
      <c r="C9">
        <v>7.4</v>
      </c>
      <c r="D9">
        <f t="shared" si="2"/>
        <v>148</v>
      </c>
    </row>
    <row r="10" spans="1:21" x14ac:dyDescent="0.3">
      <c r="O10" t="s">
        <v>244</v>
      </c>
      <c r="P10">
        <f>P6*$M$2</f>
        <v>100</v>
      </c>
      <c r="Q10">
        <f>Q6*$M$2</f>
        <v>500</v>
      </c>
      <c r="R10">
        <f t="shared" ref="R10:U10" si="4">R6*$M$2</f>
        <v>700</v>
      </c>
      <c r="S10">
        <f t="shared" si="4"/>
        <v>900</v>
      </c>
      <c r="T10">
        <f t="shared" si="4"/>
        <v>1000</v>
      </c>
      <c r="U10">
        <f t="shared" si="4"/>
        <v>1200</v>
      </c>
    </row>
    <row r="13" spans="1:21" x14ac:dyDescent="0.3">
      <c r="I13" t="s">
        <v>397</v>
      </c>
      <c r="J13" t="s">
        <v>398</v>
      </c>
    </row>
  </sheetData>
  <mergeCells count="1">
    <mergeCell ref="A1: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DB12-C300-496A-898C-6E96EF6BD95B}">
  <sheetPr>
    <tabColor theme="7" tint="-0.499984740745262"/>
  </sheetPr>
  <dimension ref="G1:P10"/>
  <sheetViews>
    <sheetView topLeftCell="G2" zoomScale="71" workbookViewId="0">
      <selection activeCell="L22" sqref="L22"/>
    </sheetView>
  </sheetViews>
  <sheetFormatPr defaultRowHeight="14.4" x14ac:dyDescent="0.3"/>
  <sheetData>
    <row r="1" spans="7:16" x14ac:dyDescent="0.3"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</row>
    <row r="2" spans="7:16" x14ac:dyDescent="0.3">
      <c r="G2">
        <v>2</v>
      </c>
      <c r="H2">
        <f>$G2*H$1</f>
        <v>4</v>
      </c>
      <c r="I2">
        <f t="shared" ref="I2:P10" si="0">$G2*I$1</f>
        <v>6</v>
      </c>
      <c r="J2">
        <f t="shared" si="0"/>
        <v>8</v>
      </c>
      <c r="K2">
        <f t="shared" si="0"/>
        <v>10</v>
      </c>
      <c r="L2">
        <f t="shared" si="0"/>
        <v>12</v>
      </c>
      <c r="M2">
        <f t="shared" si="0"/>
        <v>14</v>
      </c>
      <c r="N2">
        <f t="shared" si="0"/>
        <v>16</v>
      </c>
      <c r="O2">
        <f t="shared" si="0"/>
        <v>18</v>
      </c>
      <c r="P2">
        <f t="shared" si="0"/>
        <v>20</v>
      </c>
    </row>
    <row r="3" spans="7:16" x14ac:dyDescent="0.3">
      <c r="G3">
        <v>3</v>
      </c>
      <c r="H3">
        <f t="shared" ref="H3:H10" si="1">$G3*H$1</f>
        <v>6</v>
      </c>
      <c r="I3">
        <f t="shared" si="0"/>
        <v>9</v>
      </c>
      <c r="J3">
        <f t="shared" si="0"/>
        <v>12</v>
      </c>
      <c r="K3">
        <f t="shared" si="0"/>
        <v>15</v>
      </c>
      <c r="L3">
        <f t="shared" si="0"/>
        <v>18</v>
      </c>
      <c r="M3">
        <f t="shared" si="0"/>
        <v>21</v>
      </c>
      <c r="N3">
        <f t="shared" si="0"/>
        <v>24</v>
      </c>
      <c r="O3">
        <f t="shared" si="0"/>
        <v>27</v>
      </c>
      <c r="P3">
        <f t="shared" si="0"/>
        <v>30</v>
      </c>
    </row>
    <row r="4" spans="7:16" x14ac:dyDescent="0.3">
      <c r="G4">
        <v>4</v>
      </c>
      <c r="H4">
        <f t="shared" si="1"/>
        <v>8</v>
      </c>
      <c r="I4">
        <f t="shared" si="0"/>
        <v>12</v>
      </c>
      <c r="J4">
        <f t="shared" si="0"/>
        <v>16</v>
      </c>
      <c r="K4">
        <f t="shared" si="0"/>
        <v>20</v>
      </c>
      <c r="L4">
        <f t="shared" si="0"/>
        <v>24</v>
      </c>
      <c r="M4">
        <f t="shared" si="0"/>
        <v>28</v>
      </c>
      <c r="N4">
        <f t="shared" si="0"/>
        <v>32</v>
      </c>
      <c r="O4">
        <f t="shared" si="0"/>
        <v>36</v>
      </c>
      <c r="P4">
        <f t="shared" si="0"/>
        <v>40</v>
      </c>
    </row>
    <row r="5" spans="7:16" x14ac:dyDescent="0.3">
      <c r="G5">
        <v>5</v>
      </c>
      <c r="H5">
        <f t="shared" si="1"/>
        <v>10</v>
      </c>
      <c r="I5">
        <f t="shared" si="0"/>
        <v>15</v>
      </c>
      <c r="J5">
        <f t="shared" si="0"/>
        <v>20</v>
      </c>
      <c r="K5">
        <f t="shared" si="0"/>
        <v>25</v>
      </c>
      <c r="L5">
        <f t="shared" si="0"/>
        <v>30</v>
      </c>
      <c r="M5">
        <f t="shared" si="0"/>
        <v>35</v>
      </c>
      <c r="N5">
        <f t="shared" si="0"/>
        <v>40</v>
      </c>
      <c r="O5">
        <f t="shared" si="0"/>
        <v>45</v>
      </c>
      <c r="P5">
        <f t="shared" si="0"/>
        <v>50</v>
      </c>
    </row>
    <row r="6" spans="7:16" x14ac:dyDescent="0.3">
      <c r="G6">
        <v>6</v>
      </c>
      <c r="H6">
        <f t="shared" si="1"/>
        <v>12</v>
      </c>
      <c r="I6">
        <f t="shared" si="0"/>
        <v>18</v>
      </c>
      <c r="J6">
        <f t="shared" si="0"/>
        <v>24</v>
      </c>
      <c r="K6">
        <f t="shared" si="0"/>
        <v>30</v>
      </c>
      <c r="L6">
        <f t="shared" si="0"/>
        <v>36</v>
      </c>
      <c r="M6">
        <f t="shared" si="0"/>
        <v>42</v>
      </c>
      <c r="N6">
        <f t="shared" si="0"/>
        <v>48</v>
      </c>
      <c r="O6">
        <f t="shared" si="0"/>
        <v>54</v>
      </c>
      <c r="P6">
        <f t="shared" si="0"/>
        <v>60</v>
      </c>
    </row>
    <row r="7" spans="7:16" x14ac:dyDescent="0.3">
      <c r="G7">
        <v>7</v>
      </c>
      <c r="H7">
        <f t="shared" si="1"/>
        <v>14</v>
      </c>
      <c r="I7">
        <f t="shared" si="0"/>
        <v>21</v>
      </c>
      <c r="J7">
        <f t="shared" si="0"/>
        <v>28</v>
      </c>
      <c r="K7">
        <f t="shared" si="0"/>
        <v>35</v>
      </c>
      <c r="L7">
        <f t="shared" si="0"/>
        <v>42</v>
      </c>
      <c r="M7">
        <f t="shared" si="0"/>
        <v>49</v>
      </c>
      <c r="N7">
        <f t="shared" si="0"/>
        <v>56</v>
      </c>
      <c r="O7">
        <f t="shared" si="0"/>
        <v>63</v>
      </c>
      <c r="P7">
        <f t="shared" si="0"/>
        <v>70</v>
      </c>
    </row>
    <row r="8" spans="7:16" x14ac:dyDescent="0.3">
      <c r="G8">
        <v>8</v>
      </c>
      <c r="H8">
        <f t="shared" si="1"/>
        <v>16</v>
      </c>
      <c r="I8">
        <f t="shared" si="0"/>
        <v>24</v>
      </c>
      <c r="J8">
        <f t="shared" si="0"/>
        <v>32</v>
      </c>
      <c r="K8">
        <f t="shared" si="0"/>
        <v>40</v>
      </c>
      <c r="L8">
        <f t="shared" si="0"/>
        <v>48</v>
      </c>
      <c r="M8">
        <f t="shared" si="0"/>
        <v>56</v>
      </c>
      <c r="N8">
        <f t="shared" si="0"/>
        <v>64</v>
      </c>
      <c r="O8">
        <f t="shared" si="0"/>
        <v>72</v>
      </c>
      <c r="P8">
        <f t="shared" si="0"/>
        <v>80</v>
      </c>
    </row>
    <row r="9" spans="7:16" x14ac:dyDescent="0.3">
      <c r="G9">
        <v>9</v>
      </c>
      <c r="H9">
        <f t="shared" si="1"/>
        <v>18</v>
      </c>
      <c r="I9">
        <f t="shared" si="0"/>
        <v>27</v>
      </c>
      <c r="J9">
        <f t="shared" si="0"/>
        <v>36</v>
      </c>
      <c r="K9">
        <f t="shared" si="0"/>
        <v>45</v>
      </c>
      <c r="L9">
        <f t="shared" si="0"/>
        <v>54</v>
      </c>
      <c r="M9">
        <f t="shared" si="0"/>
        <v>63</v>
      </c>
      <c r="N9">
        <f t="shared" si="0"/>
        <v>72</v>
      </c>
      <c r="O9">
        <f t="shared" si="0"/>
        <v>81</v>
      </c>
      <c r="P9">
        <f t="shared" si="0"/>
        <v>90</v>
      </c>
    </row>
    <row r="10" spans="7:16" x14ac:dyDescent="0.3">
      <c r="G10">
        <v>10</v>
      </c>
      <c r="H10">
        <f t="shared" si="1"/>
        <v>20</v>
      </c>
      <c r="I10">
        <f t="shared" si="0"/>
        <v>30</v>
      </c>
      <c r="J10">
        <f t="shared" si="0"/>
        <v>40</v>
      </c>
      <c r="K10">
        <f t="shared" si="0"/>
        <v>50</v>
      </c>
      <c r="L10">
        <f t="shared" si="0"/>
        <v>60</v>
      </c>
      <c r="M10">
        <f t="shared" si="0"/>
        <v>70</v>
      </c>
      <c r="N10">
        <f t="shared" si="0"/>
        <v>80</v>
      </c>
      <c r="O10">
        <f t="shared" si="0"/>
        <v>90</v>
      </c>
      <c r="P10">
        <f t="shared" si="0"/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7552-C793-4F64-834F-B7FEC7E9B077}">
  <sheetPr>
    <tabColor theme="1"/>
  </sheetPr>
  <dimension ref="A1:J14"/>
  <sheetViews>
    <sheetView workbookViewId="0">
      <selection activeCell="J14" sqref="J14"/>
    </sheetView>
  </sheetViews>
  <sheetFormatPr defaultRowHeight="14.4" x14ac:dyDescent="0.3"/>
  <cols>
    <col min="11" max="11" width="16.6640625" bestFit="1" customWidth="1"/>
  </cols>
  <sheetData>
    <row r="1" spans="1:10" x14ac:dyDescent="0.3">
      <c r="A1" t="s">
        <v>258</v>
      </c>
      <c r="B1" t="s">
        <v>270</v>
      </c>
    </row>
    <row r="2" spans="1:10" x14ac:dyDescent="0.3">
      <c r="A2" s="12" t="s">
        <v>135</v>
      </c>
      <c r="B2">
        <v>10000</v>
      </c>
    </row>
    <row r="3" spans="1:10" x14ac:dyDescent="0.3">
      <c r="A3" s="12" t="s">
        <v>259</v>
      </c>
      <c r="B3">
        <v>12000</v>
      </c>
      <c r="I3" t="s">
        <v>12</v>
      </c>
      <c r="J3">
        <f>SUM(B2:B14)</f>
        <v>130275</v>
      </c>
    </row>
    <row r="4" spans="1:10" x14ac:dyDescent="0.3">
      <c r="A4" s="12" t="s">
        <v>260</v>
      </c>
      <c r="B4">
        <v>11500</v>
      </c>
      <c r="I4" t="s">
        <v>13</v>
      </c>
      <c r="J4">
        <f>AVERAGE(B2:B14)</f>
        <v>10021.153846153846</v>
      </c>
    </row>
    <row r="5" spans="1:10" x14ac:dyDescent="0.3">
      <c r="A5" s="12" t="s">
        <v>261</v>
      </c>
      <c r="B5">
        <v>6500</v>
      </c>
      <c r="I5" t="s">
        <v>271</v>
      </c>
      <c r="J5">
        <f>MAX(B2:B14)</f>
        <v>16250</v>
      </c>
    </row>
    <row r="6" spans="1:10" x14ac:dyDescent="0.3">
      <c r="A6" s="12" t="s">
        <v>262</v>
      </c>
      <c r="B6">
        <v>6275</v>
      </c>
    </row>
    <row r="7" spans="1:10" x14ac:dyDescent="0.3">
      <c r="A7" s="12" t="s">
        <v>263</v>
      </c>
      <c r="B7">
        <v>7000</v>
      </c>
    </row>
    <row r="8" spans="1:10" x14ac:dyDescent="0.3">
      <c r="A8" s="12" t="s">
        <v>264</v>
      </c>
      <c r="B8">
        <v>8750</v>
      </c>
    </row>
    <row r="9" spans="1:10" x14ac:dyDescent="0.3">
      <c r="A9" s="12" t="s">
        <v>113</v>
      </c>
      <c r="B9">
        <v>16225</v>
      </c>
    </row>
    <row r="10" spans="1:10" x14ac:dyDescent="0.3">
      <c r="A10" s="12" t="s">
        <v>265</v>
      </c>
      <c r="B10">
        <v>6275</v>
      </c>
    </row>
    <row r="11" spans="1:10" x14ac:dyDescent="0.3">
      <c r="A11" s="12" t="s">
        <v>266</v>
      </c>
      <c r="B11">
        <v>10000</v>
      </c>
      <c r="I11" t="s">
        <v>12</v>
      </c>
      <c r="J11">
        <f>SUM(Salary)</f>
        <v>234000</v>
      </c>
    </row>
    <row r="12" spans="1:10" x14ac:dyDescent="0.3">
      <c r="A12" s="12" t="s">
        <v>267</v>
      </c>
      <c r="B12">
        <v>15000</v>
      </c>
      <c r="I12" t="s">
        <v>13</v>
      </c>
      <c r="J12">
        <f>AVERAGE(Salary)</f>
        <v>14625</v>
      </c>
    </row>
    <row r="13" spans="1:10" x14ac:dyDescent="0.3">
      <c r="A13" s="12" t="s">
        <v>268</v>
      </c>
      <c r="B13">
        <v>4500</v>
      </c>
      <c r="I13" t="s">
        <v>271</v>
      </c>
      <c r="J13">
        <f>MAX(Salary)</f>
        <v>49000</v>
      </c>
    </row>
    <row r="14" spans="1:10" x14ac:dyDescent="0.3">
      <c r="A14" s="12" t="s">
        <v>269</v>
      </c>
      <c r="B14">
        <v>16250</v>
      </c>
      <c r="J14" t="s">
        <v>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D99B-565E-4901-B0E7-E22358C84365}">
  <sheetPr>
    <tabColor theme="3" tint="0.59999389629810485"/>
  </sheetPr>
  <dimension ref="D1:Y43"/>
  <sheetViews>
    <sheetView zoomScale="103" zoomScaleNormal="25" workbookViewId="0">
      <selection activeCell="U14" sqref="U14"/>
    </sheetView>
  </sheetViews>
  <sheetFormatPr defaultRowHeight="14.4" x14ac:dyDescent="0.3"/>
  <cols>
    <col min="4" max="4" width="30.5546875" customWidth="1"/>
    <col min="5" max="5" width="11.21875" bestFit="1" customWidth="1"/>
    <col min="6" max="6" width="16.33203125" bestFit="1" customWidth="1"/>
    <col min="7" max="7" width="29.109375" customWidth="1"/>
    <col min="8" max="8" width="28.21875" bestFit="1" customWidth="1"/>
    <col min="9" max="9" width="44.33203125" bestFit="1" customWidth="1"/>
    <col min="11" max="11" width="10.33203125" bestFit="1" customWidth="1"/>
    <col min="14" max="14" width="11.33203125" customWidth="1"/>
    <col min="15" max="15" width="34.6640625" bestFit="1" customWidth="1"/>
    <col min="18" max="18" width="15" customWidth="1"/>
    <col min="19" max="19" width="14" bestFit="1" customWidth="1"/>
    <col min="22" max="22" width="16.5546875" customWidth="1"/>
    <col min="23" max="23" width="29.88671875" bestFit="1" customWidth="1"/>
    <col min="25" max="25" width="10.33203125" bestFit="1" customWidth="1"/>
  </cols>
  <sheetData>
    <row r="1" spans="4:25" x14ac:dyDescent="0.3">
      <c r="D1" t="s">
        <v>272</v>
      </c>
      <c r="E1" t="s">
        <v>273</v>
      </c>
      <c r="F1" t="s">
        <v>274</v>
      </c>
      <c r="G1" t="s">
        <v>275</v>
      </c>
      <c r="H1" t="s">
        <v>272</v>
      </c>
    </row>
    <row r="2" spans="4:25" x14ac:dyDescent="0.3">
      <c r="D2" s="13">
        <v>45491</v>
      </c>
      <c r="E2">
        <f>DAY(D2)</f>
        <v>18</v>
      </c>
      <c r="F2">
        <f>MONTH(D2)</f>
        <v>7</v>
      </c>
      <c r="G2">
        <f>YEAR(D2)</f>
        <v>2024</v>
      </c>
      <c r="H2" s="13">
        <f>DATE(G2,F2,E2)</f>
        <v>45491</v>
      </c>
      <c r="N2" t="s">
        <v>285</v>
      </c>
    </row>
    <row r="3" spans="4:25" x14ac:dyDescent="0.3">
      <c r="U3" t="s">
        <v>286</v>
      </c>
    </row>
    <row r="4" spans="4:25" x14ac:dyDescent="0.3">
      <c r="E4" t="str">
        <f ca="1">_xlfn.FORMULATEXT(E2)</f>
        <v>=DAY(D2)</v>
      </c>
      <c r="F4" t="str">
        <f t="shared" ref="F4:H4" ca="1" si="0">_xlfn.FORMULATEXT(F2)</f>
        <v>=MONTH(D2)</v>
      </c>
      <c r="G4" t="str">
        <f t="shared" ca="1" si="0"/>
        <v>=YEAR(D2)</v>
      </c>
      <c r="H4" t="str">
        <f t="shared" ca="1" si="0"/>
        <v>=DATE(G2,F2,E2)</v>
      </c>
      <c r="M4" t="s">
        <v>282</v>
      </c>
      <c r="N4" s="13">
        <v>45292</v>
      </c>
      <c r="R4" t="s">
        <v>284</v>
      </c>
    </row>
    <row r="5" spans="4:25" x14ac:dyDescent="0.3">
      <c r="M5" t="s">
        <v>283</v>
      </c>
      <c r="N5" s="13">
        <v>45657</v>
      </c>
      <c r="R5" s="13">
        <v>45292</v>
      </c>
      <c r="U5" t="s">
        <v>282</v>
      </c>
      <c r="V5" s="13">
        <v>45292</v>
      </c>
    </row>
    <row r="6" spans="4:25" x14ac:dyDescent="0.3">
      <c r="R6" s="13">
        <v>45305</v>
      </c>
      <c r="U6" t="s">
        <v>287</v>
      </c>
      <c r="V6">
        <v>230</v>
      </c>
    </row>
    <row r="7" spans="4:25" x14ac:dyDescent="0.3">
      <c r="R7" s="13">
        <v>45317</v>
      </c>
    </row>
    <row r="8" spans="4:25" x14ac:dyDescent="0.3">
      <c r="F8" s="13"/>
      <c r="H8" s="13"/>
      <c r="R8" s="13">
        <v>45413</v>
      </c>
      <c r="Y8" s="13"/>
    </row>
    <row r="9" spans="4:25" x14ac:dyDescent="0.3">
      <c r="F9" s="14"/>
      <c r="G9" s="13">
        <v>45672</v>
      </c>
      <c r="H9" s="15"/>
      <c r="N9">
        <f>NETWORKDAYS(N4,N5)</f>
        <v>262</v>
      </c>
      <c r="O9" t="str">
        <f ca="1">_xlfn.FORMULATEXT(N9)</f>
        <v>=NETWORKDAYS(N4,N5)</v>
      </c>
      <c r="R9" s="13">
        <v>45519</v>
      </c>
      <c r="V9" s="13">
        <f>WORKDAY(V5,V6)</f>
        <v>45614</v>
      </c>
      <c r="W9" t="str">
        <f ca="1">_xlfn.FORMULATEXT(V9)</f>
        <v>=WORKDAY(V5,V6)</v>
      </c>
    </row>
    <row r="10" spans="4:25" x14ac:dyDescent="0.3">
      <c r="H10" s="13"/>
      <c r="N10">
        <f>NETWORKDAYS(N4,N5,R5:R12)</f>
        <v>255</v>
      </c>
      <c r="O10" t="str">
        <f ca="1">_xlfn.FORMULATEXT(N10)</f>
        <v>=NETWORKDAYS(N4,N5,R5:R12)</v>
      </c>
      <c r="R10" s="13">
        <v>45567</v>
      </c>
    </row>
    <row r="11" spans="4:25" x14ac:dyDescent="0.3">
      <c r="D11" s="13">
        <v>45478</v>
      </c>
      <c r="E11" t="s">
        <v>276</v>
      </c>
      <c r="G11" s="13"/>
      <c r="H11" s="13">
        <v>45660</v>
      </c>
      <c r="R11" s="13">
        <v>45597</v>
      </c>
      <c r="V11" s="13">
        <f>WORKDAY(V5,V6,R5:R12)</f>
        <v>45621</v>
      </c>
      <c r="W11" t="str">
        <f ca="1">_xlfn.FORMULATEXT(V11)</f>
        <v>=WORKDAY(V5,V6,R5:R12)</v>
      </c>
    </row>
    <row r="12" spans="4:25" x14ac:dyDescent="0.3">
      <c r="D12" s="14">
        <v>0.68472222222222223</v>
      </c>
      <c r="E12" t="s">
        <v>277</v>
      </c>
      <c r="G12" s="14"/>
      <c r="H12" s="14">
        <v>0.44583333333333336</v>
      </c>
      <c r="R12" s="13">
        <v>45651</v>
      </c>
      <c r="V12" s="13">
        <f>WORKDAY.INTL(V5,V6,11,R5:R12)</f>
        <v>45563</v>
      </c>
      <c r="W12" t="str">
        <f ca="1">_xlfn.FORMULATEXT(V12)</f>
        <v>=WORKDAY.INTL(V5,V6,11,R5:R12)</v>
      </c>
    </row>
    <row r="14" spans="4:25" x14ac:dyDescent="0.3">
      <c r="D14" s="13">
        <f ca="1">TODAY()</f>
        <v>45686</v>
      </c>
      <c r="E14" t="str">
        <f ca="1">_xlfn.FORMULATEXT(D14)</f>
        <v>=TODAY()</v>
      </c>
      <c r="G14" s="13"/>
      <c r="H14" s="13">
        <f ca="1">TODAY()</f>
        <v>45686</v>
      </c>
    </row>
    <row r="15" spans="4:25" x14ac:dyDescent="0.3">
      <c r="D15" s="15">
        <f ca="1">NOW()</f>
        <v>45686.463512037037</v>
      </c>
      <c r="E15" t="str">
        <f ca="1">_xlfn.FORMULATEXT(D15)</f>
        <v>=NOW()</v>
      </c>
      <c r="G15" s="15"/>
      <c r="H15" s="15">
        <f ca="1">NOW()</f>
        <v>45686.463512037037</v>
      </c>
      <c r="V15" s="13"/>
    </row>
    <row r="16" spans="4:25" x14ac:dyDescent="0.3">
      <c r="N16">
        <f>NETWORKDAYS(N4,N5,R5:R12)</f>
        <v>255</v>
      </c>
      <c r="O16" t="str">
        <f ca="1">_xlfn.FORMULATEXT(N16)</f>
        <v>=NETWORKDAYS(N4,N5,R5:R12)</v>
      </c>
      <c r="V16" s="13"/>
      <c r="W16" s="13"/>
    </row>
    <row r="17" spans="4:23" x14ac:dyDescent="0.3">
      <c r="D17" t="s">
        <v>278</v>
      </c>
      <c r="E17" t="s">
        <v>279</v>
      </c>
      <c r="F17" t="s">
        <v>280</v>
      </c>
      <c r="G17" t="s">
        <v>281</v>
      </c>
      <c r="H17" t="s">
        <v>278</v>
      </c>
      <c r="N17">
        <f>NETWORKDAYS.INTL(N4,N5,11,R5:R12)</f>
        <v>307</v>
      </c>
      <c r="O17" t="str">
        <f ca="1">_xlfn.FORMULATEXT(N17)</f>
        <v>=NETWORKDAYS.INTL(N4,N5,11,R5:R12)</v>
      </c>
      <c r="V17" s="13">
        <f>WORKDAY(V5,V6,R5:R12)</f>
        <v>45621</v>
      </c>
      <c r="W17" s="13"/>
    </row>
    <row r="18" spans="4:23" x14ac:dyDescent="0.3">
      <c r="D18" s="16">
        <v>0.45931712962962962</v>
      </c>
      <c r="E18">
        <f>HOUR(D18)</f>
        <v>11</v>
      </c>
      <c r="F18">
        <f>MINUTE(D18)</f>
        <v>1</v>
      </c>
      <c r="G18">
        <f>SECOND(D18)</f>
        <v>25</v>
      </c>
      <c r="H18" s="16">
        <f>TIME(E18,F18,G18)</f>
        <v>0.45931712962962962</v>
      </c>
      <c r="V18" s="13"/>
      <c r="W18" s="13"/>
    </row>
    <row r="19" spans="4:23" x14ac:dyDescent="0.3">
      <c r="V19" s="13"/>
    </row>
    <row r="20" spans="4:23" x14ac:dyDescent="0.3">
      <c r="E20" t="str">
        <f ca="1">_xlfn.FORMULATEXT(E18)</f>
        <v>=HOUR(D18)</v>
      </c>
      <c r="F20" t="str">
        <f t="shared" ref="F20:H20" ca="1" si="1">_xlfn.FORMULATEXT(F18)</f>
        <v>=MINUTE(D18)</v>
      </c>
      <c r="G20" t="str">
        <f t="shared" ca="1" si="1"/>
        <v>=SECOND(D18)</v>
      </c>
      <c r="H20" t="str">
        <f t="shared" ca="1" si="1"/>
        <v>=TIME(E18,F18,G18)</v>
      </c>
      <c r="W20" s="13"/>
    </row>
    <row r="24" spans="4:23" x14ac:dyDescent="0.3">
      <c r="D24" t="s">
        <v>272</v>
      </c>
      <c r="E24" s="13">
        <f ca="1">TODAY()</f>
        <v>45686</v>
      </c>
      <c r="F24" t="str">
        <f ca="1">TEXT(E24,"DDDD")</f>
        <v>Wednesday</v>
      </c>
      <c r="G24" s="17" t="str">
        <f t="shared" ref="G24:G32" ca="1" si="2">_xlfn.FORMULATEXT(F24)</f>
        <v>=TEXT(E24,"DDDD")</v>
      </c>
      <c r="H24" t="str">
        <f ca="1">TEXT(E24,"dddd")</f>
        <v>Wednesday</v>
      </c>
      <c r="K24" s="13"/>
    </row>
    <row r="25" spans="4:23" x14ac:dyDescent="0.3">
      <c r="E25" s="13">
        <v>17394</v>
      </c>
      <c r="F25" t="str">
        <f ca="1">TEXT(E24,"ddd")</f>
        <v>Wed</v>
      </c>
      <c r="G25" s="17" t="str">
        <f t="shared" ca="1" si="2"/>
        <v>=TEXT(E24,"ddd")</v>
      </c>
      <c r="K25" s="13"/>
    </row>
    <row r="26" spans="4:23" x14ac:dyDescent="0.3">
      <c r="F26" t="str">
        <f ca="1">TEXT(E24,"MMMM")</f>
        <v>January</v>
      </c>
      <c r="G26" s="17" t="str">
        <f t="shared" ca="1" si="2"/>
        <v>=TEXT(E24,"MMMM")</v>
      </c>
    </row>
    <row r="27" spans="4:23" x14ac:dyDescent="0.3">
      <c r="F27" t="str">
        <f ca="1">TEXT(E24,"MMM")</f>
        <v>Jan</v>
      </c>
      <c r="G27" s="17" t="str">
        <f t="shared" ca="1" si="2"/>
        <v>=TEXT(E24,"MMM")</v>
      </c>
    </row>
    <row r="28" spans="4:23" x14ac:dyDescent="0.3">
      <c r="F28" t="str">
        <f ca="1">TEXT(E24,"DD")</f>
        <v>29</v>
      </c>
      <c r="G28" s="17" t="str">
        <f t="shared" ca="1" si="2"/>
        <v>=TEXT(E24,"DD")</v>
      </c>
    </row>
    <row r="29" spans="4:23" x14ac:dyDescent="0.3">
      <c r="F29" t="str">
        <f ca="1">TEXT(E24,"DDDD MMMM")</f>
        <v>Wednesday January</v>
      </c>
      <c r="G29" s="17" t="str">
        <f t="shared" ca="1" si="2"/>
        <v>=TEXT(E24,"DDDD MMMM")</v>
      </c>
    </row>
    <row r="30" spans="4:23" x14ac:dyDescent="0.3">
      <c r="F30" t="str">
        <f ca="1">TEXT(E24,"DDDD MMMM YYYY")</f>
        <v>Wednesday January 2025</v>
      </c>
      <c r="G30" s="17" t="str">
        <f t="shared" ca="1" si="2"/>
        <v>=TEXT(E24,"DDDD MMMM YYYY")</v>
      </c>
    </row>
    <row r="31" spans="4:23" x14ac:dyDescent="0.3">
      <c r="F31" t="str">
        <f ca="1">TEXT(E24,"MM")</f>
        <v>01</v>
      </c>
      <c r="G31" s="17" t="str">
        <f t="shared" ca="1" si="2"/>
        <v>=TEXT(E24,"MM")</v>
      </c>
    </row>
    <row r="32" spans="4:23" x14ac:dyDescent="0.3">
      <c r="F32" t="str">
        <f ca="1">TEXT(E24,"M")</f>
        <v>1</v>
      </c>
      <c r="G32" s="17" t="str">
        <f t="shared" ca="1" si="2"/>
        <v>=TEXT(E24,"M")</v>
      </c>
    </row>
    <row r="37" spans="4:8" x14ac:dyDescent="0.3">
      <c r="D37" s="13"/>
      <c r="F37">
        <f ca="1">DATEDIF(E25,E24,"D")</f>
        <v>28292</v>
      </c>
      <c r="G37" t="str">
        <f ca="1">_xlfn.FORMULATEXT(F37)</f>
        <v>=DATEDIF(E25,E24,"D")</v>
      </c>
      <c r="H37">
        <f ca="1">DATEDIF(E25,E24,"D")</f>
        <v>28292</v>
      </c>
    </row>
    <row r="38" spans="4:8" x14ac:dyDescent="0.3">
      <c r="D38" t="str">
        <f ca="1">_xlfn.CONCAT(F39,"Years ",F38,"Months ", F37,"Days ")</f>
        <v xml:space="preserve">77Years 929Months 28292Days </v>
      </c>
      <c r="F38">
        <f ca="1">DATEDIF(E25,E24,"M")</f>
        <v>929</v>
      </c>
      <c r="G38" t="str">
        <f ca="1">_xlfn.FORMULATEXT(F38)</f>
        <v>=DATEDIF(E25,E24,"M")</v>
      </c>
      <c r="H38">
        <f ca="1">DATEDIF(E25,E24,"M")</f>
        <v>929</v>
      </c>
    </row>
    <row r="39" spans="4:8" x14ac:dyDescent="0.3">
      <c r="F39">
        <f ca="1">DATEDIF(E25,E24,"Y")</f>
        <v>77</v>
      </c>
      <c r="G39" t="str">
        <f ca="1">_xlfn.FORMULATEXT(F39)</f>
        <v>=DATEDIF(E25,E24,"Y")</v>
      </c>
      <c r="H39">
        <f ca="1">DATEDIF(E25,E24,"y")</f>
        <v>77</v>
      </c>
    </row>
    <row r="41" spans="4:8" x14ac:dyDescent="0.3">
      <c r="G41" t="str">
        <f ca="1">_xlfn.CONCAT(F39," Years  ",F38, " Months ",F37," Days ")</f>
        <v xml:space="preserve">77 Years  929 Months 28292 Days </v>
      </c>
      <c r="H41" t="str">
        <f ca="1">_xlfn.CONCAT(H39," Years ",H38," Months ",H37," Days")</f>
        <v>77 Years 929 Months 28292 Days</v>
      </c>
    </row>
    <row r="43" spans="4:8" x14ac:dyDescent="0.3">
      <c r="E43" s="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B227-4B1F-49E1-84E5-69CF9CC88E55}">
  <sheetPr>
    <tabColor theme="0" tint="-0.34998626667073579"/>
  </sheetPr>
  <dimension ref="A1:Z65"/>
  <sheetViews>
    <sheetView topLeftCell="G1" zoomScale="83" zoomScaleNormal="99" workbookViewId="0">
      <selection activeCell="V25" sqref="V25"/>
    </sheetView>
  </sheetViews>
  <sheetFormatPr defaultRowHeight="14.4" x14ac:dyDescent="0.3"/>
  <cols>
    <col min="7" max="7" width="11.33203125" bestFit="1" customWidth="1"/>
    <col min="22" max="22" width="10.33203125" bestFit="1" customWidth="1"/>
    <col min="27" max="27" width="17.77734375" bestFit="1" customWidth="1"/>
    <col min="31" max="31" width="18.77734375" customWidth="1"/>
  </cols>
  <sheetData>
    <row r="1" spans="1:26" x14ac:dyDescent="0.3">
      <c r="A1">
        <v>1</v>
      </c>
      <c r="C1">
        <v>1</v>
      </c>
      <c r="E1">
        <v>1</v>
      </c>
      <c r="I1">
        <v>1</v>
      </c>
      <c r="K1">
        <v>2</v>
      </c>
      <c r="Z1">
        <v>1</v>
      </c>
    </row>
    <row r="2" spans="1:26" x14ac:dyDescent="0.3">
      <c r="A2">
        <v>2</v>
      </c>
      <c r="C2">
        <v>2</v>
      </c>
      <c r="E2">
        <v>2</v>
      </c>
      <c r="I2">
        <v>3</v>
      </c>
      <c r="K2">
        <v>4</v>
      </c>
      <c r="S2">
        <v>1</v>
      </c>
      <c r="V2" s="13">
        <v>45292</v>
      </c>
      <c r="X2" s="13">
        <v>45292</v>
      </c>
      <c r="Z2">
        <v>2</v>
      </c>
    </row>
    <row r="3" spans="1:26" x14ac:dyDescent="0.3">
      <c r="A3">
        <v>3</v>
      </c>
      <c r="C3">
        <v>3</v>
      </c>
      <c r="E3">
        <v>3</v>
      </c>
      <c r="I3">
        <v>5</v>
      </c>
      <c r="K3">
        <v>6</v>
      </c>
      <c r="S3">
        <v>2</v>
      </c>
      <c r="V3" s="13">
        <v>45658</v>
      </c>
      <c r="X3" s="13">
        <v>45293</v>
      </c>
      <c r="Z3">
        <v>3</v>
      </c>
    </row>
    <row r="4" spans="1:26" x14ac:dyDescent="0.3">
      <c r="A4">
        <v>4</v>
      </c>
      <c r="C4">
        <v>4</v>
      </c>
      <c r="E4">
        <v>4</v>
      </c>
      <c r="I4">
        <v>7</v>
      </c>
      <c r="K4">
        <v>8</v>
      </c>
      <c r="S4">
        <v>4</v>
      </c>
      <c r="V4" s="13">
        <v>46023</v>
      </c>
      <c r="X4" s="13">
        <v>45294</v>
      </c>
      <c r="Z4">
        <v>4</v>
      </c>
    </row>
    <row r="5" spans="1:26" x14ac:dyDescent="0.3">
      <c r="A5">
        <v>5</v>
      </c>
      <c r="C5">
        <v>5</v>
      </c>
      <c r="E5">
        <v>5</v>
      </c>
      <c r="I5">
        <v>9</v>
      </c>
      <c r="K5">
        <v>10</v>
      </c>
      <c r="S5">
        <v>8</v>
      </c>
      <c r="V5" s="13">
        <v>46388</v>
      </c>
      <c r="X5" s="13">
        <v>45295</v>
      </c>
      <c r="Z5">
        <v>5</v>
      </c>
    </row>
    <row r="6" spans="1:26" x14ac:dyDescent="0.3">
      <c r="A6">
        <v>6</v>
      </c>
      <c r="C6">
        <v>6</v>
      </c>
      <c r="E6">
        <v>6</v>
      </c>
      <c r="G6" s="1" t="s">
        <v>385</v>
      </c>
      <c r="I6">
        <v>11</v>
      </c>
      <c r="K6">
        <v>12</v>
      </c>
      <c r="S6">
        <v>16</v>
      </c>
      <c r="V6" s="13">
        <v>46753</v>
      </c>
      <c r="X6" s="13">
        <v>45296</v>
      </c>
      <c r="Z6">
        <v>6</v>
      </c>
    </row>
    <row r="7" spans="1:26" x14ac:dyDescent="0.3">
      <c r="A7">
        <v>7</v>
      </c>
      <c r="C7">
        <v>7</v>
      </c>
      <c r="E7">
        <v>7</v>
      </c>
      <c r="I7">
        <v>13</v>
      </c>
      <c r="K7">
        <v>14</v>
      </c>
      <c r="S7">
        <v>32</v>
      </c>
      <c r="V7" s="13">
        <v>47119</v>
      </c>
      <c r="X7" s="13">
        <v>45297</v>
      </c>
      <c r="Z7">
        <v>7</v>
      </c>
    </row>
    <row r="8" spans="1:26" x14ac:dyDescent="0.3">
      <c r="A8">
        <v>8</v>
      </c>
      <c r="C8">
        <v>8</v>
      </c>
      <c r="E8">
        <v>8</v>
      </c>
      <c r="I8">
        <v>15</v>
      </c>
      <c r="K8">
        <v>16</v>
      </c>
      <c r="S8">
        <v>64</v>
      </c>
      <c r="V8" s="13">
        <v>47484</v>
      </c>
      <c r="X8" s="13">
        <v>45298</v>
      </c>
      <c r="Z8">
        <v>8</v>
      </c>
    </row>
    <row r="9" spans="1:26" x14ac:dyDescent="0.3">
      <c r="A9">
        <v>9</v>
      </c>
      <c r="C9">
        <v>9</v>
      </c>
      <c r="E9">
        <v>9</v>
      </c>
      <c r="I9">
        <v>17</v>
      </c>
      <c r="K9">
        <v>18</v>
      </c>
      <c r="S9">
        <v>128</v>
      </c>
      <c r="V9" s="13">
        <v>47849</v>
      </c>
      <c r="X9" s="13">
        <v>45299</v>
      </c>
      <c r="Z9">
        <v>9</v>
      </c>
    </row>
    <row r="10" spans="1:26" x14ac:dyDescent="0.3">
      <c r="A10">
        <v>10</v>
      </c>
      <c r="C10">
        <v>10</v>
      </c>
      <c r="E10">
        <v>10</v>
      </c>
      <c r="I10">
        <v>19</v>
      </c>
      <c r="K10">
        <v>20</v>
      </c>
      <c r="S10">
        <v>256</v>
      </c>
      <c r="V10" s="13">
        <v>48214</v>
      </c>
      <c r="X10" s="13">
        <v>45300</v>
      </c>
      <c r="Z10">
        <v>10</v>
      </c>
    </row>
    <row r="11" spans="1:26" x14ac:dyDescent="0.3">
      <c r="A11">
        <v>11</v>
      </c>
      <c r="C11">
        <v>11</v>
      </c>
      <c r="E11">
        <v>11</v>
      </c>
      <c r="I11">
        <v>21</v>
      </c>
      <c r="K11">
        <v>22</v>
      </c>
      <c r="S11">
        <v>512</v>
      </c>
      <c r="V11" s="13">
        <v>48580</v>
      </c>
      <c r="X11" s="13">
        <v>45301</v>
      </c>
      <c r="Z11">
        <v>11</v>
      </c>
    </row>
    <row r="12" spans="1:26" x14ac:dyDescent="0.3">
      <c r="A12">
        <v>12</v>
      </c>
      <c r="C12">
        <v>12</v>
      </c>
      <c r="E12">
        <v>12</v>
      </c>
      <c r="I12">
        <v>23</v>
      </c>
      <c r="K12">
        <v>24</v>
      </c>
      <c r="V12" s="13">
        <v>48945</v>
      </c>
      <c r="X12" s="13">
        <v>45302</v>
      </c>
      <c r="Z12">
        <v>12</v>
      </c>
    </row>
    <row r="13" spans="1:26" x14ac:dyDescent="0.3">
      <c r="A13">
        <v>13</v>
      </c>
      <c r="C13">
        <v>13</v>
      </c>
      <c r="E13">
        <v>13</v>
      </c>
      <c r="I13">
        <v>25</v>
      </c>
      <c r="K13">
        <v>26</v>
      </c>
      <c r="V13" s="13">
        <v>49310</v>
      </c>
      <c r="X13" s="13">
        <v>45303</v>
      </c>
      <c r="Z13">
        <v>13</v>
      </c>
    </row>
    <row r="14" spans="1:26" x14ac:dyDescent="0.3">
      <c r="A14">
        <v>14</v>
      </c>
      <c r="C14">
        <v>14</v>
      </c>
      <c r="E14">
        <v>14</v>
      </c>
      <c r="I14">
        <v>27</v>
      </c>
      <c r="K14">
        <v>28</v>
      </c>
      <c r="V14" s="13">
        <v>49675</v>
      </c>
      <c r="X14" s="13">
        <v>45304</v>
      </c>
      <c r="Z14">
        <v>14</v>
      </c>
    </row>
    <row r="15" spans="1:26" x14ac:dyDescent="0.3">
      <c r="A15">
        <v>15</v>
      </c>
      <c r="C15">
        <v>15</v>
      </c>
      <c r="E15">
        <v>15</v>
      </c>
      <c r="I15">
        <v>29</v>
      </c>
      <c r="K15">
        <v>30</v>
      </c>
      <c r="V15" s="13">
        <v>50041</v>
      </c>
      <c r="X15" s="13">
        <v>45305</v>
      </c>
      <c r="Z15">
        <v>15</v>
      </c>
    </row>
    <row r="16" spans="1:26" x14ac:dyDescent="0.3">
      <c r="A16">
        <v>16</v>
      </c>
      <c r="C16">
        <v>16</v>
      </c>
      <c r="E16">
        <v>16</v>
      </c>
      <c r="I16">
        <v>31</v>
      </c>
      <c r="K16">
        <v>32</v>
      </c>
      <c r="R16">
        <v>1</v>
      </c>
      <c r="V16" s="13">
        <v>50406</v>
      </c>
      <c r="X16" s="13">
        <v>45306</v>
      </c>
      <c r="Z16">
        <v>16</v>
      </c>
    </row>
    <row r="17" spans="1:26" x14ac:dyDescent="0.3">
      <c r="A17">
        <v>17</v>
      </c>
      <c r="C17">
        <v>17</v>
      </c>
      <c r="E17">
        <v>17</v>
      </c>
      <c r="I17">
        <v>33</v>
      </c>
      <c r="K17">
        <v>34</v>
      </c>
      <c r="R17">
        <v>2</v>
      </c>
      <c r="X17" s="13">
        <v>45307</v>
      </c>
      <c r="Z17">
        <v>17</v>
      </c>
    </row>
    <row r="18" spans="1:26" x14ac:dyDescent="0.3">
      <c r="A18">
        <v>18</v>
      </c>
      <c r="C18">
        <v>18</v>
      </c>
      <c r="E18">
        <v>18</v>
      </c>
      <c r="I18">
        <v>35</v>
      </c>
      <c r="K18">
        <v>36</v>
      </c>
      <c r="R18">
        <v>3</v>
      </c>
      <c r="X18" s="13">
        <v>45308</v>
      </c>
      <c r="Z18">
        <v>18</v>
      </c>
    </row>
    <row r="19" spans="1:26" x14ac:dyDescent="0.3">
      <c r="A19">
        <v>19</v>
      </c>
      <c r="C19">
        <v>19</v>
      </c>
      <c r="E19">
        <v>19</v>
      </c>
      <c r="I19">
        <v>37</v>
      </c>
      <c r="K19">
        <v>38</v>
      </c>
      <c r="R19">
        <v>4</v>
      </c>
      <c r="X19" s="13">
        <v>45309</v>
      </c>
      <c r="Z19">
        <v>19</v>
      </c>
    </row>
    <row r="20" spans="1:26" x14ac:dyDescent="0.3">
      <c r="A20">
        <v>20</v>
      </c>
      <c r="C20">
        <v>20</v>
      </c>
      <c r="E20">
        <v>20</v>
      </c>
      <c r="I20">
        <v>39</v>
      </c>
      <c r="K20">
        <v>40</v>
      </c>
      <c r="R20">
        <v>5</v>
      </c>
      <c r="X20" s="13">
        <v>45310</v>
      </c>
      <c r="Z20">
        <v>20</v>
      </c>
    </row>
    <row r="21" spans="1:26" x14ac:dyDescent="0.3">
      <c r="I21">
        <v>41</v>
      </c>
      <c r="K21">
        <v>42</v>
      </c>
      <c r="R21">
        <v>6</v>
      </c>
      <c r="Z21">
        <v>21</v>
      </c>
    </row>
    <row r="22" spans="1:26" x14ac:dyDescent="0.3">
      <c r="I22">
        <v>43</v>
      </c>
      <c r="K22">
        <v>44</v>
      </c>
      <c r="R22">
        <v>7</v>
      </c>
      <c r="Z22">
        <v>22</v>
      </c>
    </row>
    <row r="23" spans="1:26" x14ac:dyDescent="0.3">
      <c r="I23">
        <v>45</v>
      </c>
      <c r="K23">
        <v>46</v>
      </c>
      <c r="R23">
        <v>8</v>
      </c>
    </row>
    <row r="24" spans="1:26" x14ac:dyDescent="0.3">
      <c r="A24">
        <v>1</v>
      </c>
      <c r="I24">
        <v>47</v>
      </c>
      <c r="K24">
        <v>48</v>
      </c>
      <c r="R24">
        <v>9</v>
      </c>
    </row>
    <row r="25" spans="1:26" x14ac:dyDescent="0.3">
      <c r="A25">
        <v>2</v>
      </c>
      <c r="I25">
        <v>49</v>
      </c>
      <c r="K25">
        <v>50</v>
      </c>
      <c r="R25">
        <v>10</v>
      </c>
    </row>
    <row r="26" spans="1:26" x14ac:dyDescent="0.3">
      <c r="A26">
        <v>3</v>
      </c>
      <c r="R26">
        <v>11</v>
      </c>
    </row>
    <row r="27" spans="1:26" x14ac:dyDescent="0.3">
      <c r="A27">
        <v>4</v>
      </c>
      <c r="R27">
        <v>12</v>
      </c>
    </row>
    <row r="28" spans="1:26" x14ac:dyDescent="0.3">
      <c r="A28">
        <v>5</v>
      </c>
      <c r="R28">
        <v>13</v>
      </c>
    </row>
    <row r="29" spans="1:26" x14ac:dyDescent="0.3">
      <c r="A29">
        <v>6</v>
      </c>
      <c r="R29">
        <v>14</v>
      </c>
    </row>
    <row r="30" spans="1:26" x14ac:dyDescent="0.3">
      <c r="A30">
        <v>7</v>
      </c>
    </row>
    <row r="31" spans="1:26" x14ac:dyDescent="0.3">
      <c r="A31">
        <v>8</v>
      </c>
    </row>
    <row r="32" spans="1:26" x14ac:dyDescent="0.3">
      <c r="A32">
        <v>9</v>
      </c>
    </row>
    <row r="33" spans="1:1" x14ac:dyDescent="0.3">
      <c r="A33">
        <v>10</v>
      </c>
    </row>
    <row r="34" spans="1:1" x14ac:dyDescent="0.3">
      <c r="A34">
        <v>11</v>
      </c>
    </row>
    <row r="35" spans="1:1" x14ac:dyDescent="0.3">
      <c r="A35">
        <v>12</v>
      </c>
    </row>
    <row r="36" spans="1:1" x14ac:dyDescent="0.3">
      <c r="A36">
        <v>13</v>
      </c>
    </row>
    <row r="37" spans="1:1" x14ac:dyDescent="0.3">
      <c r="A37">
        <v>14</v>
      </c>
    </row>
    <row r="38" spans="1:1" x14ac:dyDescent="0.3">
      <c r="A38">
        <v>15</v>
      </c>
    </row>
    <row r="39" spans="1:1" x14ac:dyDescent="0.3">
      <c r="A39">
        <v>16</v>
      </c>
    </row>
    <row r="40" spans="1:1" x14ac:dyDescent="0.3">
      <c r="A40">
        <v>17</v>
      </c>
    </row>
    <row r="41" spans="1:1" x14ac:dyDescent="0.3">
      <c r="A41">
        <v>18</v>
      </c>
    </row>
    <row r="42" spans="1:1" x14ac:dyDescent="0.3">
      <c r="A42">
        <v>19</v>
      </c>
    </row>
    <row r="43" spans="1:1" x14ac:dyDescent="0.3">
      <c r="A43">
        <v>20</v>
      </c>
    </row>
    <row r="44" spans="1:1" x14ac:dyDescent="0.3">
      <c r="A44">
        <v>21</v>
      </c>
    </row>
    <row r="45" spans="1:1" x14ac:dyDescent="0.3">
      <c r="A45">
        <v>22</v>
      </c>
    </row>
    <row r="46" spans="1:1" x14ac:dyDescent="0.3">
      <c r="A46">
        <v>23</v>
      </c>
    </row>
    <row r="47" spans="1:1" x14ac:dyDescent="0.3">
      <c r="A47">
        <v>24</v>
      </c>
    </row>
    <row r="48" spans="1:1" x14ac:dyDescent="0.3">
      <c r="A48">
        <v>25</v>
      </c>
    </row>
    <row r="49" spans="1:1" x14ac:dyDescent="0.3">
      <c r="A49">
        <v>26</v>
      </c>
    </row>
    <row r="50" spans="1:1" x14ac:dyDescent="0.3">
      <c r="A50">
        <v>27</v>
      </c>
    </row>
    <row r="51" spans="1:1" x14ac:dyDescent="0.3">
      <c r="A51">
        <v>28</v>
      </c>
    </row>
    <row r="52" spans="1:1" x14ac:dyDescent="0.3">
      <c r="A52">
        <v>29</v>
      </c>
    </row>
    <row r="53" spans="1:1" x14ac:dyDescent="0.3">
      <c r="A53">
        <v>30</v>
      </c>
    </row>
    <row r="54" spans="1:1" x14ac:dyDescent="0.3">
      <c r="A54">
        <v>31</v>
      </c>
    </row>
    <row r="55" spans="1:1" x14ac:dyDescent="0.3">
      <c r="A55">
        <v>32</v>
      </c>
    </row>
    <row r="56" spans="1:1" x14ac:dyDescent="0.3">
      <c r="A56">
        <v>33</v>
      </c>
    </row>
    <row r="57" spans="1:1" x14ac:dyDescent="0.3">
      <c r="A57">
        <v>34</v>
      </c>
    </row>
    <row r="58" spans="1:1" x14ac:dyDescent="0.3">
      <c r="A58">
        <v>35</v>
      </c>
    </row>
    <row r="59" spans="1:1" x14ac:dyDescent="0.3">
      <c r="A59">
        <v>36</v>
      </c>
    </row>
    <row r="60" spans="1:1" x14ac:dyDescent="0.3">
      <c r="A60">
        <v>37</v>
      </c>
    </row>
    <row r="61" spans="1:1" x14ac:dyDescent="0.3">
      <c r="A61">
        <v>38</v>
      </c>
    </row>
    <row r="62" spans="1:1" x14ac:dyDescent="0.3">
      <c r="A62">
        <v>39</v>
      </c>
    </row>
    <row r="63" spans="1:1" x14ac:dyDescent="0.3">
      <c r="A63">
        <v>40</v>
      </c>
    </row>
    <row r="64" spans="1:1" x14ac:dyDescent="0.3">
      <c r="A64">
        <v>41</v>
      </c>
    </row>
    <row r="65" spans="1:1" x14ac:dyDescent="0.3">
      <c r="A65">
        <v>42</v>
      </c>
    </row>
  </sheetData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BB08-74E4-4114-A2F5-77909F1B95B3}">
  <sheetPr>
    <tabColor rgb="FF002060"/>
  </sheetPr>
  <dimension ref="A1:N34"/>
  <sheetViews>
    <sheetView zoomScale="74" workbookViewId="0">
      <selection activeCell="G24" sqref="G24:G28"/>
    </sheetView>
  </sheetViews>
  <sheetFormatPr defaultRowHeight="14.4" x14ac:dyDescent="0.3"/>
  <cols>
    <col min="1" max="1" width="11.88671875" bestFit="1" customWidth="1"/>
    <col min="2" max="2" width="10.109375" customWidth="1"/>
    <col min="3" max="4" width="17.77734375" bestFit="1" customWidth="1"/>
    <col min="5" max="5" width="25.6640625" bestFit="1" customWidth="1"/>
    <col min="6" max="6" width="31.6640625" customWidth="1"/>
    <col min="7" max="7" width="33.44140625" customWidth="1"/>
    <col min="8" max="8" width="15.77734375" bestFit="1" customWidth="1"/>
    <col min="9" max="9" width="11.88671875" customWidth="1"/>
    <col min="10" max="10" width="16.6640625" bestFit="1" customWidth="1"/>
    <col min="11" max="11" width="10.88671875" customWidth="1"/>
    <col min="12" max="12" width="12.21875" customWidth="1"/>
    <col min="13" max="13" width="10.21875" bestFit="1" customWidth="1"/>
  </cols>
  <sheetData>
    <row r="1" spans="1:14" x14ac:dyDescent="0.3">
      <c r="A1" s="3" t="s">
        <v>51</v>
      </c>
      <c r="B1" s="3" t="s">
        <v>52</v>
      </c>
      <c r="C1" s="3" t="s">
        <v>294</v>
      </c>
      <c r="D1" s="3" t="s">
        <v>295</v>
      </c>
      <c r="E1" s="3"/>
      <c r="F1" s="3"/>
      <c r="G1" s="19"/>
    </row>
    <row r="2" spans="1:14" x14ac:dyDescent="0.3">
      <c r="A2" t="s">
        <v>68</v>
      </c>
      <c r="B2" t="s">
        <v>69</v>
      </c>
      <c r="C2" t="s">
        <v>35</v>
      </c>
      <c r="D2" t="s">
        <v>401</v>
      </c>
      <c r="E2" t="s">
        <v>471</v>
      </c>
      <c r="F2" s="3"/>
      <c r="G2" s="19"/>
    </row>
    <row r="3" spans="1:14" x14ac:dyDescent="0.3">
      <c r="A3" t="s">
        <v>292</v>
      </c>
      <c r="B3" t="s">
        <v>293</v>
      </c>
      <c r="C3" t="s">
        <v>399</v>
      </c>
      <c r="D3" t="s">
        <v>402</v>
      </c>
      <c r="E3" t="s">
        <v>472</v>
      </c>
      <c r="F3" s="3"/>
      <c r="G3" s="19"/>
    </row>
    <row r="4" spans="1:14" x14ac:dyDescent="0.3">
      <c r="A4" t="s">
        <v>70</v>
      </c>
      <c r="B4" t="s">
        <v>71</v>
      </c>
      <c r="C4" t="s">
        <v>36</v>
      </c>
      <c r="D4" t="s">
        <v>403</v>
      </c>
      <c r="E4" t="s">
        <v>473</v>
      </c>
      <c r="F4" s="3"/>
      <c r="G4" s="19"/>
    </row>
    <row r="5" spans="1:14" x14ac:dyDescent="0.3">
      <c r="A5" t="s">
        <v>72</v>
      </c>
      <c r="B5" t="s">
        <v>290</v>
      </c>
      <c r="C5" t="s">
        <v>296</v>
      </c>
      <c r="D5" t="s">
        <v>404</v>
      </c>
      <c r="E5" t="s">
        <v>474</v>
      </c>
      <c r="F5" s="3"/>
      <c r="G5" s="19"/>
    </row>
    <row r="6" spans="1:14" x14ac:dyDescent="0.3">
      <c r="A6" t="s">
        <v>74</v>
      </c>
      <c r="B6" t="s">
        <v>75</v>
      </c>
      <c r="C6" t="s">
        <v>37</v>
      </c>
      <c r="D6" t="s">
        <v>405</v>
      </c>
      <c r="E6" t="s">
        <v>475</v>
      </c>
      <c r="F6" s="3"/>
      <c r="G6" s="19"/>
    </row>
    <row r="7" spans="1:14" x14ac:dyDescent="0.3">
      <c r="A7" t="s">
        <v>76</v>
      </c>
      <c r="B7" t="s">
        <v>77</v>
      </c>
      <c r="C7" t="s">
        <v>38</v>
      </c>
      <c r="D7" t="s">
        <v>406</v>
      </c>
      <c r="E7" t="s">
        <v>476</v>
      </c>
      <c r="F7" s="3"/>
      <c r="G7" s="19"/>
    </row>
    <row r="8" spans="1:14" x14ac:dyDescent="0.3">
      <c r="A8" t="s">
        <v>78</v>
      </c>
      <c r="B8" t="s">
        <v>79</v>
      </c>
      <c r="C8" t="s">
        <v>39</v>
      </c>
      <c r="D8" t="s">
        <v>407</v>
      </c>
      <c r="E8" t="s">
        <v>477</v>
      </c>
      <c r="F8" s="3"/>
      <c r="G8" s="19"/>
    </row>
    <row r="9" spans="1:14" x14ac:dyDescent="0.3">
      <c r="A9" t="s">
        <v>80</v>
      </c>
      <c r="B9" t="s">
        <v>291</v>
      </c>
      <c r="C9" t="s">
        <v>86</v>
      </c>
      <c r="D9" t="s">
        <v>408</v>
      </c>
      <c r="E9" t="s">
        <v>478</v>
      </c>
      <c r="F9" s="3"/>
      <c r="G9" s="19"/>
    </row>
    <row r="10" spans="1:14" x14ac:dyDescent="0.3">
      <c r="A10" t="s">
        <v>298</v>
      </c>
      <c r="B10" t="s">
        <v>297</v>
      </c>
      <c r="C10" t="s">
        <v>400</v>
      </c>
      <c r="D10" t="s">
        <v>409</v>
      </c>
      <c r="E10" t="s">
        <v>479</v>
      </c>
      <c r="F10" s="3"/>
      <c r="G10" s="19"/>
    </row>
    <row r="11" spans="1:14" x14ac:dyDescent="0.3">
      <c r="A11" t="s">
        <v>84</v>
      </c>
      <c r="B11" t="s">
        <v>85</v>
      </c>
      <c r="C11" t="s">
        <v>41</v>
      </c>
      <c r="D11" t="s">
        <v>410</v>
      </c>
      <c r="E11" t="s">
        <v>480</v>
      </c>
      <c r="F11" s="3"/>
      <c r="G11" s="19"/>
    </row>
    <row r="14" spans="1:14" x14ac:dyDescent="0.3">
      <c r="G14" t="s">
        <v>299</v>
      </c>
      <c r="H14" t="s">
        <v>243</v>
      </c>
      <c r="I14" t="s">
        <v>300</v>
      </c>
      <c r="J14" t="s">
        <v>190</v>
      </c>
      <c r="K14" t="s">
        <v>0</v>
      </c>
      <c r="L14" t="s">
        <v>107</v>
      </c>
      <c r="M14" t="s">
        <v>301</v>
      </c>
      <c r="N14" t="s">
        <v>468</v>
      </c>
    </row>
    <row r="15" spans="1:14" x14ac:dyDescent="0.3">
      <c r="D15" t="s">
        <v>243</v>
      </c>
      <c r="E15" t="s">
        <v>51</v>
      </c>
      <c r="F15" t="s">
        <v>52</v>
      </c>
      <c r="H15" s="20" t="s">
        <v>303</v>
      </c>
      <c r="I15" t="s">
        <v>318</v>
      </c>
      <c r="J15" t="s">
        <v>191</v>
      </c>
      <c r="K15" t="s">
        <v>336</v>
      </c>
      <c r="L15" t="s">
        <v>340</v>
      </c>
      <c r="M15" t="s">
        <v>418</v>
      </c>
      <c r="N15" t="s">
        <v>469</v>
      </c>
    </row>
    <row r="16" spans="1:14" x14ac:dyDescent="0.3">
      <c r="B16" s="1" t="s">
        <v>386</v>
      </c>
      <c r="D16" s="20" t="s">
        <v>303</v>
      </c>
      <c r="E16" t="s">
        <v>125</v>
      </c>
      <c r="F16" t="s">
        <v>79</v>
      </c>
      <c r="H16" s="20" t="s">
        <v>302</v>
      </c>
      <c r="I16" t="s">
        <v>319</v>
      </c>
      <c r="J16" t="s">
        <v>118</v>
      </c>
      <c r="K16" t="s">
        <v>337</v>
      </c>
      <c r="L16" t="s">
        <v>341</v>
      </c>
      <c r="M16" t="s">
        <v>419</v>
      </c>
      <c r="N16" t="s">
        <v>470</v>
      </c>
    </row>
    <row r="17" spans="2:13" x14ac:dyDescent="0.3">
      <c r="D17" s="20" t="s">
        <v>302</v>
      </c>
      <c r="E17" t="s">
        <v>411</v>
      </c>
      <c r="F17" t="s">
        <v>412</v>
      </c>
      <c r="G17">
        <v>3</v>
      </c>
      <c r="H17" s="20" t="s">
        <v>304</v>
      </c>
      <c r="I17" t="s">
        <v>333</v>
      </c>
      <c r="J17" t="s">
        <v>92</v>
      </c>
      <c r="K17" t="s">
        <v>336</v>
      </c>
      <c r="L17" t="s">
        <v>157</v>
      </c>
      <c r="M17" t="s">
        <v>421</v>
      </c>
    </row>
    <row r="18" spans="2:13" x14ac:dyDescent="0.3">
      <c r="D18" s="20" t="s">
        <v>304</v>
      </c>
      <c r="E18" t="s">
        <v>115</v>
      </c>
      <c r="F18" t="s">
        <v>91</v>
      </c>
      <c r="G18">
        <v>4</v>
      </c>
      <c r="H18" s="20" t="s">
        <v>305</v>
      </c>
      <c r="I18" t="s">
        <v>320</v>
      </c>
      <c r="J18" t="s">
        <v>334</v>
      </c>
      <c r="K18" t="s">
        <v>337</v>
      </c>
      <c r="L18" t="s">
        <v>132</v>
      </c>
      <c r="M18" t="s">
        <v>422</v>
      </c>
    </row>
    <row r="19" spans="2:13" x14ac:dyDescent="0.3">
      <c r="B19" t="s">
        <v>35</v>
      </c>
      <c r="D19" s="20" t="s">
        <v>305</v>
      </c>
      <c r="E19" t="s">
        <v>127</v>
      </c>
      <c r="F19" t="s">
        <v>413</v>
      </c>
      <c r="G19">
        <v>5</v>
      </c>
      <c r="H19" s="20" t="s">
        <v>306</v>
      </c>
      <c r="I19" t="s">
        <v>321</v>
      </c>
      <c r="J19" t="s">
        <v>92</v>
      </c>
      <c r="K19" t="s">
        <v>336</v>
      </c>
      <c r="L19" t="s">
        <v>340</v>
      </c>
      <c r="M19" t="s">
        <v>423</v>
      </c>
    </row>
    <row r="20" spans="2:13" x14ac:dyDescent="0.3">
      <c r="D20" s="20" t="s">
        <v>306</v>
      </c>
      <c r="E20" t="s">
        <v>117</v>
      </c>
      <c r="F20" t="s">
        <v>414</v>
      </c>
      <c r="G20">
        <v>6</v>
      </c>
      <c r="H20" s="20" t="s">
        <v>307</v>
      </c>
      <c r="I20" t="s">
        <v>322</v>
      </c>
      <c r="J20" t="s">
        <v>195</v>
      </c>
      <c r="K20" t="s">
        <v>338</v>
      </c>
      <c r="L20" t="s">
        <v>341</v>
      </c>
      <c r="M20" t="s">
        <v>424</v>
      </c>
    </row>
    <row r="21" spans="2:13" x14ac:dyDescent="0.3">
      <c r="D21" s="20" t="s">
        <v>307</v>
      </c>
      <c r="E21" t="s">
        <v>121</v>
      </c>
      <c r="F21" t="s">
        <v>415</v>
      </c>
      <c r="G21">
        <v>7</v>
      </c>
      <c r="H21" s="20" t="s">
        <v>308</v>
      </c>
      <c r="J21" t="s">
        <v>118</v>
      </c>
      <c r="K21" t="s">
        <v>337</v>
      </c>
      <c r="L21" t="s">
        <v>157</v>
      </c>
      <c r="M21" t="s">
        <v>425</v>
      </c>
    </row>
    <row r="22" spans="2:13" x14ac:dyDescent="0.3">
      <c r="D22" s="20" t="s">
        <v>308</v>
      </c>
      <c r="E22" t="s">
        <v>139</v>
      </c>
      <c r="F22" t="s">
        <v>91</v>
      </c>
      <c r="G22">
        <v>8</v>
      </c>
      <c r="H22" s="20" t="s">
        <v>309</v>
      </c>
      <c r="I22" t="s">
        <v>323</v>
      </c>
      <c r="J22" t="s">
        <v>92</v>
      </c>
      <c r="K22" t="s">
        <v>336</v>
      </c>
      <c r="L22" t="s">
        <v>132</v>
      </c>
      <c r="M22" t="s">
        <v>426</v>
      </c>
    </row>
    <row r="23" spans="2:13" x14ac:dyDescent="0.3">
      <c r="D23" s="20" t="s">
        <v>309</v>
      </c>
      <c r="E23" t="s">
        <v>123</v>
      </c>
      <c r="F23" t="s">
        <v>290</v>
      </c>
      <c r="G23">
        <v>9</v>
      </c>
      <c r="H23" s="20" t="s">
        <v>310</v>
      </c>
      <c r="I23" t="s">
        <v>324</v>
      </c>
      <c r="J23" t="s">
        <v>92</v>
      </c>
      <c r="K23" t="s">
        <v>336</v>
      </c>
      <c r="L23" t="s">
        <v>340</v>
      </c>
      <c r="M23" t="s">
        <v>420</v>
      </c>
    </row>
    <row r="24" spans="2:13" x14ac:dyDescent="0.3">
      <c r="D24" s="20" t="s">
        <v>310</v>
      </c>
      <c r="E24" t="s">
        <v>131</v>
      </c>
      <c r="F24" t="s">
        <v>416</v>
      </c>
      <c r="G24">
        <v>10</v>
      </c>
      <c r="H24" s="20" t="s">
        <v>311</v>
      </c>
      <c r="I24" t="s">
        <v>339</v>
      </c>
      <c r="J24" t="s">
        <v>192</v>
      </c>
      <c r="K24" t="s">
        <v>338</v>
      </c>
      <c r="L24" t="s">
        <v>341</v>
      </c>
      <c r="M24" t="s">
        <v>427</v>
      </c>
    </row>
    <row r="25" spans="2:13" x14ac:dyDescent="0.3">
      <c r="D25" s="20" t="s">
        <v>311</v>
      </c>
      <c r="E25" t="s">
        <v>133</v>
      </c>
      <c r="F25" t="s">
        <v>417</v>
      </c>
      <c r="G25">
        <v>11</v>
      </c>
      <c r="H25" s="20" t="s">
        <v>312</v>
      </c>
      <c r="I25" t="s">
        <v>325</v>
      </c>
      <c r="J25" t="s">
        <v>92</v>
      </c>
      <c r="K25" t="s">
        <v>336</v>
      </c>
      <c r="L25" t="s">
        <v>157</v>
      </c>
      <c r="M25" t="s">
        <v>428</v>
      </c>
    </row>
    <row r="26" spans="2:13" x14ac:dyDescent="0.3">
      <c r="G26">
        <v>12</v>
      </c>
      <c r="H26" s="20" t="s">
        <v>313</v>
      </c>
      <c r="I26" t="s">
        <v>326</v>
      </c>
      <c r="J26" t="s">
        <v>191</v>
      </c>
      <c r="K26" t="s">
        <v>336</v>
      </c>
      <c r="L26" t="s">
        <v>132</v>
      </c>
      <c r="M26" t="s">
        <v>429</v>
      </c>
    </row>
    <row r="27" spans="2:13" x14ac:dyDescent="0.3">
      <c r="G27">
        <v>13</v>
      </c>
      <c r="H27" s="20" t="s">
        <v>314</v>
      </c>
      <c r="I27" t="s">
        <v>327</v>
      </c>
      <c r="J27" t="s">
        <v>191</v>
      </c>
      <c r="K27" t="s">
        <v>336</v>
      </c>
      <c r="L27" t="s">
        <v>340</v>
      </c>
      <c r="M27" t="s">
        <v>430</v>
      </c>
    </row>
    <row r="28" spans="2:13" x14ac:dyDescent="0.3">
      <c r="G28">
        <v>14</v>
      </c>
      <c r="H28" s="20" t="s">
        <v>315</v>
      </c>
      <c r="I28" t="s">
        <v>328</v>
      </c>
      <c r="J28" t="s">
        <v>92</v>
      </c>
      <c r="K28" t="s">
        <v>336</v>
      </c>
      <c r="L28" t="s">
        <v>341</v>
      </c>
      <c r="M28" t="s">
        <v>431</v>
      </c>
    </row>
    <row r="29" spans="2:13" x14ac:dyDescent="0.3">
      <c r="G29">
        <v>15</v>
      </c>
      <c r="H29" s="20" t="s">
        <v>316</v>
      </c>
      <c r="I29" t="s">
        <v>329</v>
      </c>
      <c r="J29" t="s">
        <v>92</v>
      </c>
      <c r="K29" t="s">
        <v>336</v>
      </c>
      <c r="L29" t="s">
        <v>157</v>
      </c>
      <c r="M29" t="s">
        <v>432</v>
      </c>
    </row>
    <row r="30" spans="2:13" x14ac:dyDescent="0.3">
      <c r="G30">
        <v>16</v>
      </c>
      <c r="H30" s="20" t="s">
        <v>317</v>
      </c>
      <c r="J30" t="s">
        <v>195</v>
      </c>
      <c r="K30" t="s">
        <v>338</v>
      </c>
      <c r="L30" t="s">
        <v>132</v>
      </c>
      <c r="M30" t="s">
        <v>433</v>
      </c>
    </row>
    <row r="31" spans="2:13" x14ac:dyDescent="0.3">
      <c r="G31">
        <v>17</v>
      </c>
      <c r="H31" t="s">
        <v>39</v>
      </c>
      <c r="I31" t="s">
        <v>335</v>
      </c>
      <c r="J31" t="s">
        <v>92</v>
      </c>
      <c r="K31" t="s">
        <v>336</v>
      </c>
      <c r="L31" t="s">
        <v>340</v>
      </c>
      <c r="M31" t="s">
        <v>434</v>
      </c>
    </row>
    <row r="32" spans="2:13" x14ac:dyDescent="0.3">
      <c r="G32">
        <v>18</v>
      </c>
      <c r="H32" t="s">
        <v>86</v>
      </c>
      <c r="I32" t="s">
        <v>330</v>
      </c>
      <c r="J32" t="s">
        <v>92</v>
      </c>
      <c r="K32" t="s">
        <v>336</v>
      </c>
      <c r="L32" t="s">
        <v>341</v>
      </c>
      <c r="M32" t="s">
        <v>435</v>
      </c>
    </row>
    <row r="33" spans="7:13" x14ac:dyDescent="0.3">
      <c r="G33">
        <v>19</v>
      </c>
      <c r="H33" t="s">
        <v>296</v>
      </c>
      <c r="I33" t="s">
        <v>331</v>
      </c>
      <c r="J33" t="s">
        <v>92</v>
      </c>
      <c r="K33" t="s">
        <v>336</v>
      </c>
      <c r="L33" t="s">
        <v>157</v>
      </c>
      <c r="M33" t="s">
        <v>436</v>
      </c>
    </row>
    <row r="34" spans="7:13" x14ac:dyDescent="0.3">
      <c r="G34">
        <v>20</v>
      </c>
      <c r="H34" t="s">
        <v>41</v>
      </c>
      <c r="I34" t="s">
        <v>332</v>
      </c>
      <c r="J34" t="s">
        <v>334</v>
      </c>
      <c r="K34" t="s">
        <v>337</v>
      </c>
      <c r="L34" t="s">
        <v>132</v>
      </c>
      <c r="M34" t="s">
        <v>437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70130-790D-4A4B-AA05-C5BCA8360A98}">
  <sheetPr>
    <tabColor rgb="FFFFC000"/>
  </sheetPr>
  <dimension ref="A1:Y61"/>
  <sheetViews>
    <sheetView topLeftCell="A39" zoomScale="74" workbookViewId="0">
      <selection activeCell="K60" sqref="K60"/>
    </sheetView>
  </sheetViews>
  <sheetFormatPr defaultRowHeight="14.4" x14ac:dyDescent="0.3"/>
  <cols>
    <col min="1" max="1" width="21.21875" customWidth="1"/>
    <col min="7" max="7" width="14.88671875" bestFit="1" customWidth="1"/>
    <col min="8" max="8" width="12.77734375" bestFit="1" customWidth="1"/>
    <col min="9" max="9" width="14.33203125" bestFit="1" customWidth="1"/>
    <col min="13" max="13" width="14.88671875" bestFit="1" customWidth="1"/>
    <col min="14" max="14" width="11.21875" customWidth="1"/>
    <col min="15" max="15" width="12.88671875" customWidth="1"/>
  </cols>
  <sheetData>
    <row r="1" spans="1:18" x14ac:dyDescent="0.3">
      <c r="A1" s="3" t="s">
        <v>342</v>
      </c>
      <c r="G1" s="3" t="s">
        <v>258</v>
      </c>
      <c r="M1" s="3" t="s">
        <v>258</v>
      </c>
    </row>
    <row r="2" spans="1:18" x14ac:dyDescent="0.3">
      <c r="A2" t="s">
        <v>438</v>
      </c>
      <c r="B2">
        <v>5</v>
      </c>
      <c r="C2" t="s">
        <v>439</v>
      </c>
      <c r="D2">
        <v>8562</v>
      </c>
      <c r="G2" s="20" t="s">
        <v>303</v>
      </c>
      <c r="H2" t="s">
        <v>125</v>
      </c>
      <c r="I2" t="s">
        <v>79</v>
      </c>
      <c r="M2" s="20" t="s">
        <v>303</v>
      </c>
      <c r="N2" t="s">
        <v>125</v>
      </c>
      <c r="O2" t="s">
        <v>79</v>
      </c>
    </row>
    <row r="3" spans="1:18" x14ac:dyDescent="0.3">
      <c r="A3" t="s">
        <v>440</v>
      </c>
      <c r="B3">
        <v>14</v>
      </c>
      <c r="C3" t="s">
        <v>441</v>
      </c>
      <c r="D3">
        <v>6005</v>
      </c>
      <c r="G3" s="20" t="s">
        <v>302</v>
      </c>
      <c r="H3" t="s">
        <v>411</v>
      </c>
      <c r="I3" t="s">
        <v>412</v>
      </c>
      <c r="M3" s="20" t="s">
        <v>302</v>
      </c>
      <c r="N3" t="s">
        <v>411</v>
      </c>
      <c r="O3" t="s">
        <v>412</v>
      </c>
      <c r="Q3" t="s">
        <v>125</v>
      </c>
      <c r="R3" t="s">
        <v>79</v>
      </c>
    </row>
    <row r="4" spans="1:18" x14ac:dyDescent="0.3">
      <c r="A4" t="s">
        <v>442</v>
      </c>
      <c r="B4">
        <v>23</v>
      </c>
      <c r="C4" t="s">
        <v>443</v>
      </c>
      <c r="D4">
        <v>5698</v>
      </c>
      <c r="G4" s="20" t="s">
        <v>304</v>
      </c>
      <c r="H4" t="s">
        <v>304</v>
      </c>
      <c r="M4" s="20" t="s">
        <v>304</v>
      </c>
      <c r="N4" t="s">
        <v>115</v>
      </c>
      <c r="O4" t="s">
        <v>91</v>
      </c>
      <c r="Q4" t="s">
        <v>411</v>
      </c>
      <c r="R4" t="s">
        <v>412</v>
      </c>
    </row>
    <row r="5" spans="1:18" x14ac:dyDescent="0.3">
      <c r="A5" t="s">
        <v>444</v>
      </c>
      <c r="B5">
        <v>12</v>
      </c>
      <c r="C5" t="s">
        <v>442</v>
      </c>
      <c r="D5">
        <v>5496</v>
      </c>
      <c r="G5" s="20" t="s">
        <v>305</v>
      </c>
      <c r="H5" t="s">
        <v>127</v>
      </c>
      <c r="I5" t="s">
        <v>413</v>
      </c>
      <c r="M5" s="20" t="s">
        <v>305</v>
      </c>
      <c r="N5" t="s">
        <v>127</v>
      </c>
      <c r="O5" t="s">
        <v>413</v>
      </c>
      <c r="Q5" t="s">
        <v>115</v>
      </c>
      <c r="R5" t="s">
        <v>91</v>
      </c>
    </row>
    <row r="6" spans="1:18" x14ac:dyDescent="0.3">
      <c r="A6" t="s">
        <v>440</v>
      </c>
      <c r="B6">
        <v>1</v>
      </c>
      <c r="C6" t="s">
        <v>445</v>
      </c>
      <c r="D6">
        <v>1212</v>
      </c>
      <c r="G6" s="20" t="s">
        <v>344</v>
      </c>
      <c r="H6" t="s">
        <v>117</v>
      </c>
      <c r="I6" t="s">
        <v>414</v>
      </c>
      <c r="M6" s="20" t="s">
        <v>344</v>
      </c>
      <c r="N6" t="s">
        <v>117</v>
      </c>
      <c r="O6" t="s">
        <v>414</v>
      </c>
      <c r="Q6" t="s">
        <v>127</v>
      </c>
      <c r="R6" t="s">
        <v>413</v>
      </c>
    </row>
    <row r="7" spans="1:18" x14ac:dyDescent="0.3">
      <c r="A7" t="s">
        <v>446</v>
      </c>
      <c r="B7">
        <v>10</v>
      </c>
      <c r="C7" t="s">
        <v>447</v>
      </c>
      <c r="D7">
        <v>5898</v>
      </c>
      <c r="G7" s="20" t="s">
        <v>307</v>
      </c>
      <c r="H7" t="s">
        <v>121</v>
      </c>
      <c r="I7" t="s">
        <v>415</v>
      </c>
      <c r="M7" s="20" t="s">
        <v>307</v>
      </c>
      <c r="N7" t="s">
        <v>121</v>
      </c>
      <c r="O7" t="s">
        <v>415</v>
      </c>
      <c r="Q7" t="s">
        <v>117</v>
      </c>
      <c r="R7" t="s">
        <v>414</v>
      </c>
    </row>
    <row r="8" spans="1:18" x14ac:dyDescent="0.3">
      <c r="A8" t="s">
        <v>448</v>
      </c>
      <c r="B8">
        <v>1</v>
      </c>
      <c r="C8" t="s">
        <v>449</v>
      </c>
      <c r="D8">
        <v>5001</v>
      </c>
      <c r="G8" s="20" t="s">
        <v>308</v>
      </c>
      <c r="H8" t="s">
        <v>139</v>
      </c>
      <c r="I8" t="s">
        <v>91</v>
      </c>
      <c r="M8" s="20" t="s">
        <v>308</v>
      </c>
      <c r="N8" t="s">
        <v>139</v>
      </c>
      <c r="O8" t="s">
        <v>91</v>
      </c>
      <c r="Q8" t="s">
        <v>121</v>
      </c>
      <c r="R8" t="s">
        <v>415</v>
      </c>
    </row>
    <row r="9" spans="1:18" x14ac:dyDescent="0.3">
      <c r="A9" t="s">
        <v>450</v>
      </c>
      <c r="B9">
        <v>23</v>
      </c>
      <c r="C9" t="s">
        <v>451</v>
      </c>
      <c r="D9">
        <v>1256</v>
      </c>
      <c r="G9" s="20" t="s">
        <v>346</v>
      </c>
      <c r="H9" t="s">
        <v>123</v>
      </c>
      <c r="I9" t="s">
        <v>464</v>
      </c>
      <c r="M9" s="20" t="s">
        <v>346</v>
      </c>
      <c r="N9" t="s">
        <v>123</v>
      </c>
      <c r="O9" t="s">
        <v>464</v>
      </c>
      <c r="Q9" t="s">
        <v>139</v>
      </c>
      <c r="R9" t="s">
        <v>91</v>
      </c>
    </row>
    <row r="10" spans="1:18" x14ac:dyDescent="0.3">
      <c r="A10" t="s">
        <v>452</v>
      </c>
      <c r="B10">
        <v>5</v>
      </c>
      <c r="C10" t="s">
        <v>453</v>
      </c>
      <c r="D10">
        <v>3456</v>
      </c>
      <c r="G10" s="20" t="s">
        <v>345</v>
      </c>
      <c r="H10" t="s">
        <v>131</v>
      </c>
      <c r="I10" t="s">
        <v>416</v>
      </c>
      <c r="M10" s="20" t="s">
        <v>345</v>
      </c>
      <c r="N10" t="s">
        <v>131</v>
      </c>
      <c r="O10" t="s">
        <v>416</v>
      </c>
      <c r="Q10" t="s">
        <v>123</v>
      </c>
      <c r="R10" t="s">
        <v>464</v>
      </c>
    </row>
    <row r="11" spans="1:18" x14ac:dyDescent="0.3">
      <c r="A11" t="s">
        <v>454</v>
      </c>
      <c r="B11">
        <v>14</v>
      </c>
      <c r="C11" t="s">
        <v>455</v>
      </c>
      <c r="D11">
        <v>6362</v>
      </c>
      <c r="G11" s="20" t="s">
        <v>311</v>
      </c>
      <c r="H11" t="s">
        <v>133</v>
      </c>
      <c r="I11" t="s">
        <v>417</v>
      </c>
      <c r="M11" s="20" t="s">
        <v>311</v>
      </c>
      <c r="N11" t="s">
        <v>133</v>
      </c>
      <c r="O11" t="s">
        <v>417</v>
      </c>
      <c r="Q11" t="s">
        <v>131</v>
      </c>
      <c r="R11" t="s">
        <v>416</v>
      </c>
    </row>
    <row r="12" spans="1:18" x14ac:dyDescent="0.3">
      <c r="A12" t="s">
        <v>456</v>
      </c>
      <c r="B12">
        <v>1</v>
      </c>
      <c r="C12" t="s">
        <v>457</v>
      </c>
      <c r="D12">
        <v>2021</v>
      </c>
      <c r="G12" s="20" t="s">
        <v>312</v>
      </c>
      <c r="H12" t="s">
        <v>312</v>
      </c>
      <c r="M12" s="20" t="s">
        <v>312</v>
      </c>
      <c r="N12" t="s">
        <v>129</v>
      </c>
      <c r="O12" t="s">
        <v>465</v>
      </c>
      <c r="Q12" t="s">
        <v>133</v>
      </c>
      <c r="R12" t="s">
        <v>417</v>
      </c>
    </row>
    <row r="13" spans="1:18" x14ac:dyDescent="0.3">
      <c r="Q13" t="s">
        <v>129</v>
      </c>
      <c r="R13" t="s">
        <v>465</v>
      </c>
    </row>
    <row r="16" spans="1:18" x14ac:dyDescent="0.3">
      <c r="D16" t="s">
        <v>387</v>
      </c>
    </row>
    <row r="17" spans="1:25" x14ac:dyDescent="0.3">
      <c r="H17" t="s">
        <v>466</v>
      </c>
    </row>
    <row r="19" spans="1:25" x14ac:dyDescent="0.3">
      <c r="A19" s="3" t="s">
        <v>342</v>
      </c>
      <c r="G19" s="3"/>
      <c r="I19" s="3" t="s">
        <v>342</v>
      </c>
    </row>
    <row r="20" spans="1:25" x14ac:dyDescent="0.3">
      <c r="A20" t="s">
        <v>343</v>
      </c>
      <c r="B20" t="s">
        <v>438</v>
      </c>
      <c r="C20">
        <v>5</v>
      </c>
      <c r="D20" t="s">
        <v>439</v>
      </c>
      <c r="E20">
        <v>8562</v>
      </c>
      <c r="G20" s="20"/>
      <c r="I20" s="21" t="s">
        <v>343</v>
      </c>
      <c r="J20" s="21" t="s">
        <v>438</v>
      </c>
      <c r="K20" s="21" t="s">
        <v>458</v>
      </c>
      <c r="L20" t="s">
        <v>439</v>
      </c>
      <c r="M20">
        <v>8562</v>
      </c>
      <c r="O20" t="s">
        <v>438</v>
      </c>
      <c r="P20">
        <v>5</v>
      </c>
      <c r="Q20" t="s">
        <v>439</v>
      </c>
      <c r="R20">
        <v>8562</v>
      </c>
      <c r="V20" s="21" t="s">
        <v>438</v>
      </c>
      <c r="W20" s="21" t="s">
        <v>458</v>
      </c>
      <c r="X20" t="s">
        <v>439</v>
      </c>
      <c r="Y20">
        <v>8562</v>
      </c>
    </row>
    <row r="21" spans="1:25" x14ac:dyDescent="0.3">
      <c r="A21" t="s">
        <v>347</v>
      </c>
      <c r="B21" t="s">
        <v>440</v>
      </c>
      <c r="C21">
        <v>14</v>
      </c>
      <c r="D21" t="s">
        <v>441</v>
      </c>
      <c r="E21">
        <v>6005</v>
      </c>
      <c r="G21" s="20"/>
      <c r="I21" s="21" t="s">
        <v>347</v>
      </c>
      <c r="J21" s="21" t="s">
        <v>440</v>
      </c>
      <c r="K21" s="21" t="s">
        <v>459</v>
      </c>
      <c r="L21" t="s">
        <v>441</v>
      </c>
      <c r="M21">
        <v>6005</v>
      </c>
      <c r="O21" t="s">
        <v>440</v>
      </c>
      <c r="P21">
        <v>14</v>
      </c>
      <c r="Q21" t="s">
        <v>441</v>
      </c>
      <c r="R21">
        <v>6005</v>
      </c>
      <c r="V21" s="21" t="s">
        <v>440</v>
      </c>
      <c r="W21" s="21" t="s">
        <v>459</v>
      </c>
      <c r="X21" t="s">
        <v>441</v>
      </c>
      <c r="Y21">
        <v>6005</v>
      </c>
    </row>
    <row r="22" spans="1:25" x14ac:dyDescent="0.3">
      <c r="A22" t="s">
        <v>348</v>
      </c>
      <c r="B22" t="s">
        <v>442</v>
      </c>
      <c r="C22">
        <v>23</v>
      </c>
      <c r="D22" t="s">
        <v>443</v>
      </c>
      <c r="E22">
        <v>5698</v>
      </c>
      <c r="G22" s="20"/>
      <c r="I22" s="21" t="s">
        <v>348</v>
      </c>
      <c r="J22" s="21" t="s">
        <v>442</v>
      </c>
      <c r="K22" s="21" t="s">
        <v>460</v>
      </c>
      <c r="L22" t="s">
        <v>443</v>
      </c>
      <c r="M22">
        <v>5698</v>
      </c>
      <c r="O22" t="s">
        <v>442</v>
      </c>
      <c r="P22">
        <v>23</v>
      </c>
      <c r="Q22" t="s">
        <v>443</v>
      </c>
      <c r="R22">
        <v>5698</v>
      </c>
      <c r="V22" s="21" t="s">
        <v>442</v>
      </c>
      <c r="W22" s="21" t="s">
        <v>460</v>
      </c>
      <c r="X22" t="s">
        <v>443</v>
      </c>
      <c r="Y22">
        <v>5698</v>
      </c>
    </row>
    <row r="23" spans="1:25" x14ac:dyDescent="0.3">
      <c r="A23" t="s">
        <v>349</v>
      </c>
      <c r="B23" t="s">
        <v>444</v>
      </c>
      <c r="C23">
        <v>12</v>
      </c>
      <c r="D23" t="s">
        <v>442</v>
      </c>
      <c r="E23">
        <v>5496</v>
      </c>
      <c r="G23" s="20"/>
      <c r="I23" s="21" t="s">
        <v>349</v>
      </c>
      <c r="J23" s="21" t="s">
        <v>444</v>
      </c>
      <c r="K23" s="21" t="s">
        <v>461</v>
      </c>
      <c r="L23" t="s">
        <v>442</v>
      </c>
      <c r="M23">
        <v>5496</v>
      </c>
      <c r="O23" t="s">
        <v>444</v>
      </c>
      <c r="P23">
        <v>12</v>
      </c>
      <c r="Q23" t="s">
        <v>442</v>
      </c>
      <c r="R23">
        <v>5496</v>
      </c>
      <c r="V23" s="21" t="s">
        <v>444</v>
      </c>
      <c r="W23" s="21" t="s">
        <v>461</v>
      </c>
      <c r="X23" t="s">
        <v>442</v>
      </c>
      <c r="Y23">
        <v>5496</v>
      </c>
    </row>
    <row r="24" spans="1:25" x14ac:dyDescent="0.3">
      <c r="A24" t="s">
        <v>350</v>
      </c>
      <c r="B24" t="s">
        <v>440</v>
      </c>
      <c r="C24">
        <v>1</v>
      </c>
      <c r="D24" t="s">
        <v>445</v>
      </c>
      <c r="E24">
        <v>1212</v>
      </c>
      <c r="G24" s="20"/>
      <c r="I24" s="21" t="s">
        <v>350</v>
      </c>
      <c r="J24" s="21" t="s">
        <v>440</v>
      </c>
      <c r="K24" s="21" t="s">
        <v>462</v>
      </c>
      <c r="L24" t="s">
        <v>445</v>
      </c>
      <c r="M24">
        <v>1212</v>
      </c>
      <c r="O24" t="s">
        <v>440</v>
      </c>
      <c r="P24">
        <v>1</v>
      </c>
      <c r="Q24" t="s">
        <v>445</v>
      </c>
      <c r="R24">
        <v>1212</v>
      </c>
      <c r="V24" s="21" t="s">
        <v>440</v>
      </c>
      <c r="W24" s="21" t="s">
        <v>462</v>
      </c>
      <c r="X24" t="s">
        <v>445</v>
      </c>
      <c r="Y24">
        <v>1212</v>
      </c>
    </row>
    <row r="25" spans="1:25" x14ac:dyDescent="0.3">
      <c r="A25" t="s">
        <v>351</v>
      </c>
      <c r="B25" t="s">
        <v>446</v>
      </c>
      <c r="C25">
        <v>10</v>
      </c>
      <c r="D25" t="s">
        <v>447</v>
      </c>
      <c r="E25">
        <v>5898</v>
      </c>
      <c r="G25" s="20"/>
      <c r="I25" s="21" t="s">
        <v>351</v>
      </c>
      <c r="J25" s="21" t="s">
        <v>446</v>
      </c>
      <c r="K25" s="21" t="s">
        <v>463</v>
      </c>
      <c r="L25" t="s">
        <v>447</v>
      </c>
      <c r="M25">
        <v>5898</v>
      </c>
      <c r="O25" t="s">
        <v>446</v>
      </c>
      <c r="P25">
        <v>10</v>
      </c>
      <c r="Q25" t="s">
        <v>447</v>
      </c>
      <c r="R25">
        <v>5898</v>
      </c>
      <c r="V25" s="21" t="s">
        <v>446</v>
      </c>
      <c r="W25" s="21" t="s">
        <v>463</v>
      </c>
      <c r="X25" t="s">
        <v>447</v>
      </c>
      <c r="Y25">
        <v>5898</v>
      </c>
    </row>
    <row r="26" spans="1:25" x14ac:dyDescent="0.3">
      <c r="A26" t="s">
        <v>352</v>
      </c>
      <c r="B26" t="s">
        <v>448</v>
      </c>
      <c r="C26">
        <v>1</v>
      </c>
      <c r="D26" t="s">
        <v>449</v>
      </c>
      <c r="E26">
        <v>5001</v>
      </c>
      <c r="G26" s="20"/>
      <c r="I26" s="21" t="s">
        <v>352</v>
      </c>
      <c r="J26" s="21" t="s">
        <v>448</v>
      </c>
      <c r="K26" s="21" t="s">
        <v>462</v>
      </c>
      <c r="L26" t="s">
        <v>449</v>
      </c>
      <c r="M26">
        <v>5001</v>
      </c>
      <c r="O26" t="s">
        <v>448</v>
      </c>
      <c r="P26">
        <v>1</v>
      </c>
      <c r="Q26" t="s">
        <v>449</v>
      </c>
      <c r="R26">
        <v>5001</v>
      </c>
      <c r="V26" s="21" t="s">
        <v>448</v>
      </c>
      <c r="W26" s="21" t="s">
        <v>462</v>
      </c>
      <c r="X26" t="s">
        <v>449</v>
      </c>
      <c r="Y26">
        <v>5001</v>
      </c>
    </row>
    <row r="27" spans="1:25" x14ac:dyDescent="0.3">
      <c r="A27" t="s">
        <v>353</v>
      </c>
      <c r="B27" t="s">
        <v>450</v>
      </c>
      <c r="C27">
        <v>23</v>
      </c>
      <c r="D27" t="s">
        <v>451</v>
      </c>
      <c r="E27">
        <v>1256</v>
      </c>
      <c r="G27" s="20"/>
      <c r="I27" s="21" t="s">
        <v>353</v>
      </c>
      <c r="J27" s="21" t="s">
        <v>450</v>
      </c>
      <c r="K27" s="21" t="s">
        <v>460</v>
      </c>
      <c r="L27" t="s">
        <v>451</v>
      </c>
      <c r="M27">
        <v>1256</v>
      </c>
      <c r="O27" t="s">
        <v>450</v>
      </c>
      <c r="P27">
        <v>23</v>
      </c>
      <c r="Q27" t="s">
        <v>451</v>
      </c>
      <c r="R27">
        <v>1256</v>
      </c>
      <c r="V27" s="21" t="s">
        <v>450</v>
      </c>
      <c r="W27" s="21" t="s">
        <v>460</v>
      </c>
      <c r="X27" t="s">
        <v>451</v>
      </c>
      <c r="Y27">
        <v>1256</v>
      </c>
    </row>
    <row r="28" spans="1:25" x14ac:dyDescent="0.3">
      <c r="A28" t="s">
        <v>354</v>
      </c>
      <c r="B28" t="s">
        <v>452</v>
      </c>
      <c r="C28">
        <v>5</v>
      </c>
      <c r="D28" t="s">
        <v>453</v>
      </c>
      <c r="E28">
        <v>3456</v>
      </c>
      <c r="G28" s="20"/>
      <c r="I28" s="21" t="s">
        <v>354</v>
      </c>
      <c r="J28" s="21" t="s">
        <v>452</v>
      </c>
      <c r="K28" s="21" t="s">
        <v>458</v>
      </c>
      <c r="L28" t="s">
        <v>453</v>
      </c>
      <c r="M28">
        <v>3456</v>
      </c>
      <c r="O28" t="s">
        <v>452</v>
      </c>
      <c r="P28">
        <v>5</v>
      </c>
      <c r="Q28" t="s">
        <v>453</v>
      </c>
      <c r="R28">
        <v>3456</v>
      </c>
      <c r="V28" s="21" t="s">
        <v>452</v>
      </c>
      <c r="W28" s="21" t="s">
        <v>458</v>
      </c>
      <c r="X28" t="s">
        <v>453</v>
      </c>
      <c r="Y28">
        <v>3456</v>
      </c>
    </row>
    <row r="29" spans="1:25" x14ac:dyDescent="0.3">
      <c r="A29" t="s">
        <v>355</v>
      </c>
      <c r="B29" t="s">
        <v>454</v>
      </c>
      <c r="C29">
        <v>14</v>
      </c>
      <c r="D29" t="s">
        <v>455</v>
      </c>
      <c r="E29">
        <v>6362</v>
      </c>
      <c r="G29" s="20"/>
      <c r="I29" s="21" t="s">
        <v>355</v>
      </c>
      <c r="J29" s="21" t="s">
        <v>454</v>
      </c>
      <c r="K29" s="21" t="s">
        <v>459</v>
      </c>
      <c r="L29" t="s">
        <v>455</v>
      </c>
      <c r="M29">
        <v>6362</v>
      </c>
      <c r="O29" t="s">
        <v>454</v>
      </c>
      <c r="P29">
        <v>14</v>
      </c>
      <c r="Q29" t="s">
        <v>455</v>
      </c>
      <c r="R29">
        <v>6362</v>
      </c>
      <c r="V29" s="21" t="s">
        <v>454</v>
      </c>
      <c r="W29" s="21" t="s">
        <v>459</v>
      </c>
      <c r="X29" t="s">
        <v>455</v>
      </c>
      <c r="Y29">
        <v>6362</v>
      </c>
    </row>
    <row r="30" spans="1:25" x14ac:dyDescent="0.3">
      <c r="A30" t="s">
        <v>356</v>
      </c>
      <c r="B30" t="s">
        <v>456</v>
      </c>
      <c r="C30">
        <v>1</v>
      </c>
      <c r="D30" t="s">
        <v>457</v>
      </c>
      <c r="E30">
        <v>2021</v>
      </c>
      <c r="G30" s="20"/>
      <c r="I30" s="21" t="s">
        <v>356</v>
      </c>
      <c r="J30" s="21" t="s">
        <v>456</v>
      </c>
      <c r="K30" s="21" t="s">
        <v>462</v>
      </c>
      <c r="L30" t="s">
        <v>457</v>
      </c>
      <c r="M30">
        <v>2021</v>
      </c>
      <c r="O30" t="s">
        <v>456</v>
      </c>
      <c r="P30">
        <v>1</v>
      </c>
      <c r="Q30" t="s">
        <v>457</v>
      </c>
      <c r="R30">
        <v>2021</v>
      </c>
      <c r="V30" s="21" t="s">
        <v>456</v>
      </c>
      <c r="W30" s="21" t="s">
        <v>462</v>
      </c>
      <c r="X30" t="s">
        <v>457</v>
      </c>
      <c r="Y30">
        <v>2021</v>
      </c>
    </row>
    <row r="36" spans="1:10" x14ac:dyDescent="0.3">
      <c r="A36" s="3" t="s">
        <v>342</v>
      </c>
    </row>
    <row r="37" spans="1:10" x14ac:dyDescent="0.3">
      <c r="A37" t="s">
        <v>357</v>
      </c>
      <c r="B37" t="s">
        <v>438</v>
      </c>
      <c r="C37" s="21" t="s">
        <v>458</v>
      </c>
      <c r="D37" t="s">
        <v>439</v>
      </c>
      <c r="E37">
        <v>8562</v>
      </c>
      <c r="G37" t="s">
        <v>438</v>
      </c>
      <c r="H37" s="13">
        <v>5</v>
      </c>
      <c r="I37" t="s">
        <v>439</v>
      </c>
      <c r="J37">
        <v>8562</v>
      </c>
    </row>
    <row r="38" spans="1:10" x14ac:dyDescent="0.3">
      <c r="A38" t="s">
        <v>358</v>
      </c>
      <c r="B38" t="s">
        <v>440</v>
      </c>
      <c r="C38" s="21" t="s">
        <v>459</v>
      </c>
      <c r="D38" t="s">
        <v>441</v>
      </c>
      <c r="E38">
        <v>6005</v>
      </c>
      <c r="G38" t="s">
        <v>440</v>
      </c>
      <c r="H38">
        <v>14</v>
      </c>
      <c r="I38" t="s">
        <v>441</v>
      </c>
      <c r="J38">
        <v>6005</v>
      </c>
    </row>
    <row r="39" spans="1:10" x14ac:dyDescent="0.3">
      <c r="A39" t="s">
        <v>359</v>
      </c>
      <c r="B39" t="s">
        <v>442</v>
      </c>
      <c r="C39" s="21" t="s">
        <v>460</v>
      </c>
      <c r="D39" t="s">
        <v>443</v>
      </c>
      <c r="E39">
        <v>5698</v>
      </c>
      <c r="G39" t="s">
        <v>442</v>
      </c>
      <c r="H39">
        <v>23</v>
      </c>
      <c r="I39" t="s">
        <v>443</v>
      </c>
      <c r="J39">
        <v>5698</v>
      </c>
    </row>
    <row r="40" spans="1:10" x14ac:dyDescent="0.3">
      <c r="A40" t="s">
        <v>360</v>
      </c>
      <c r="B40" t="s">
        <v>444</v>
      </c>
      <c r="C40" s="21" t="s">
        <v>461</v>
      </c>
      <c r="D40" t="s">
        <v>442</v>
      </c>
      <c r="E40">
        <v>5496</v>
      </c>
      <c r="G40" t="s">
        <v>444</v>
      </c>
      <c r="H40">
        <v>12</v>
      </c>
      <c r="I40" t="s">
        <v>442</v>
      </c>
      <c r="J40">
        <v>5496</v>
      </c>
    </row>
    <row r="41" spans="1:10" x14ac:dyDescent="0.3">
      <c r="A41" t="s">
        <v>361</v>
      </c>
      <c r="B41" t="s">
        <v>440</v>
      </c>
      <c r="C41" s="21" t="s">
        <v>462</v>
      </c>
      <c r="D41" t="s">
        <v>445</v>
      </c>
      <c r="E41">
        <v>1212</v>
      </c>
      <c r="G41" t="s">
        <v>440</v>
      </c>
      <c r="H41">
        <v>1</v>
      </c>
      <c r="I41" t="s">
        <v>445</v>
      </c>
      <c r="J41">
        <v>1212</v>
      </c>
    </row>
    <row r="42" spans="1:10" x14ac:dyDescent="0.3">
      <c r="A42" t="s">
        <v>362</v>
      </c>
      <c r="B42" t="s">
        <v>446</v>
      </c>
      <c r="C42" s="21" t="s">
        <v>463</v>
      </c>
      <c r="D42" t="s">
        <v>447</v>
      </c>
      <c r="E42">
        <v>5898</v>
      </c>
      <c r="G42" t="s">
        <v>446</v>
      </c>
      <c r="H42">
        <v>10</v>
      </c>
      <c r="I42" t="s">
        <v>447</v>
      </c>
      <c r="J42">
        <v>5898</v>
      </c>
    </row>
    <row r="43" spans="1:10" x14ac:dyDescent="0.3">
      <c r="A43" t="s">
        <v>363</v>
      </c>
      <c r="B43" t="s">
        <v>448</v>
      </c>
      <c r="C43" s="21" t="s">
        <v>462</v>
      </c>
      <c r="D43" t="s">
        <v>449</v>
      </c>
      <c r="E43">
        <v>5001</v>
      </c>
      <c r="G43" t="s">
        <v>448</v>
      </c>
      <c r="H43">
        <v>1</v>
      </c>
      <c r="I43" t="s">
        <v>449</v>
      </c>
      <c r="J43">
        <v>5001</v>
      </c>
    </row>
    <row r="44" spans="1:10" x14ac:dyDescent="0.3">
      <c r="A44" t="s">
        <v>364</v>
      </c>
      <c r="B44" t="s">
        <v>450</v>
      </c>
      <c r="C44" s="21" t="s">
        <v>460</v>
      </c>
      <c r="D44" t="s">
        <v>451</v>
      </c>
      <c r="E44">
        <v>1256</v>
      </c>
      <c r="G44" t="s">
        <v>450</v>
      </c>
      <c r="H44">
        <v>23</v>
      </c>
      <c r="I44" t="s">
        <v>451</v>
      </c>
      <c r="J44">
        <v>1256</v>
      </c>
    </row>
    <row r="45" spans="1:10" x14ac:dyDescent="0.3">
      <c r="A45" t="s">
        <v>365</v>
      </c>
      <c r="B45" t="s">
        <v>452</v>
      </c>
      <c r="C45" s="21" t="s">
        <v>458</v>
      </c>
      <c r="D45" t="s">
        <v>453</v>
      </c>
      <c r="E45">
        <v>3456</v>
      </c>
      <c r="G45" t="s">
        <v>452</v>
      </c>
      <c r="H45">
        <v>5</v>
      </c>
      <c r="I45" t="s">
        <v>453</v>
      </c>
      <c r="J45">
        <v>3456</v>
      </c>
    </row>
    <row r="46" spans="1:10" x14ac:dyDescent="0.3">
      <c r="A46" t="s">
        <v>366</v>
      </c>
      <c r="B46" t="s">
        <v>454</v>
      </c>
      <c r="C46" s="21" t="s">
        <v>459</v>
      </c>
      <c r="D46" t="s">
        <v>455</v>
      </c>
      <c r="E46">
        <v>6362</v>
      </c>
      <c r="G46" t="s">
        <v>454</v>
      </c>
      <c r="H46">
        <v>14</v>
      </c>
      <c r="I46" t="s">
        <v>455</v>
      </c>
      <c r="J46">
        <v>6362</v>
      </c>
    </row>
    <row r="47" spans="1:10" x14ac:dyDescent="0.3">
      <c r="A47" t="s">
        <v>367</v>
      </c>
      <c r="B47" t="s">
        <v>456</v>
      </c>
      <c r="C47" s="21" t="s">
        <v>462</v>
      </c>
      <c r="D47" t="s">
        <v>457</v>
      </c>
      <c r="E47">
        <v>2021</v>
      </c>
      <c r="G47" t="s">
        <v>456</v>
      </c>
      <c r="H47">
        <v>1</v>
      </c>
      <c r="I47" t="s">
        <v>457</v>
      </c>
      <c r="J47">
        <v>2021</v>
      </c>
    </row>
    <row r="51" spans="1:16" x14ac:dyDescent="0.3">
      <c r="A51" t="s">
        <v>438</v>
      </c>
      <c r="B51" s="21" t="s">
        <v>458</v>
      </c>
      <c r="C51" t="s">
        <v>439</v>
      </c>
      <c r="D51">
        <v>8562</v>
      </c>
    </row>
    <row r="52" spans="1:16" x14ac:dyDescent="0.3">
      <c r="A52" t="s">
        <v>440</v>
      </c>
      <c r="B52" s="21" t="s">
        <v>459</v>
      </c>
      <c r="C52" t="s">
        <v>441</v>
      </c>
      <c r="D52">
        <v>6005</v>
      </c>
    </row>
    <row r="53" spans="1:16" x14ac:dyDescent="0.3">
      <c r="A53" t="s">
        <v>442</v>
      </c>
      <c r="B53" s="21" t="s">
        <v>460</v>
      </c>
      <c r="C53" t="s">
        <v>443</v>
      </c>
      <c r="D53">
        <v>5698</v>
      </c>
      <c r="M53" t="s">
        <v>442</v>
      </c>
      <c r="N53" s="21" t="s">
        <v>460</v>
      </c>
      <c r="O53" t="s">
        <v>443</v>
      </c>
      <c r="P53">
        <v>5698</v>
      </c>
    </row>
    <row r="54" spans="1:16" x14ac:dyDescent="0.3">
      <c r="A54" t="s">
        <v>444</v>
      </c>
      <c r="B54" s="21" t="s">
        <v>461</v>
      </c>
      <c r="C54" t="s">
        <v>442</v>
      </c>
      <c r="D54">
        <v>5496</v>
      </c>
      <c r="M54" t="s">
        <v>444</v>
      </c>
      <c r="N54" s="21" t="s">
        <v>461</v>
      </c>
      <c r="O54" t="s">
        <v>442</v>
      </c>
      <c r="P54">
        <v>5496</v>
      </c>
    </row>
    <row r="55" spans="1:16" x14ac:dyDescent="0.3">
      <c r="A55" t="s">
        <v>440</v>
      </c>
      <c r="B55" s="21" t="s">
        <v>462</v>
      </c>
      <c r="C55" t="s">
        <v>445</v>
      </c>
      <c r="D55">
        <v>1212</v>
      </c>
      <c r="M55" t="s">
        <v>440</v>
      </c>
      <c r="N55" s="21" t="s">
        <v>462</v>
      </c>
      <c r="O55" t="s">
        <v>445</v>
      </c>
      <c r="P55">
        <v>1212</v>
      </c>
    </row>
    <row r="56" spans="1:16" x14ac:dyDescent="0.3">
      <c r="A56" t="s">
        <v>446</v>
      </c>
      <c r="B56" s="21" t="s">
        <v>463</v>
      </c>
      <c r="C56" t="s">
        <v>447</v>
      </c>
      <c r="D56">
        <v>5898</v>
      </c>
      <c r="M56" t="s">
        <v>446</v>
      </c>
      <c r="N56" s="21" t="s">
        <v>463</v>
      </c>
      <c r="O56" t="s">
        <v>447</v>
      </c>
      <c r="P56">
        <v>5898</v>
      </c>
    </row>
    <row r="57" spans="1:16" x14ac:dyDescent="0.3">
      <c r="A57" t="s">
        <v>448</v>
      </c>
      <c r="B57" s="21" t="s">
        <v>462</v>
      </c>
      <c r="C57" t="s">
        <v>449</v>
      </c>
      <c r="D57">
        <v>5001</v>
      </c>
      <c r="M57" t="s">
        <v>448</v>
      </c>
      <c r="N57" s="21" t="s">
        <v>462</v>
      </c>
      <c r="O57" t="s">
        <v>449</v>
      </c>
      <c r="P57">
        <v>5001</v>
      </c>
    </row>
    <row r="58" spans="1:16" x14ac:dyDescent="0.3">
      <c r="A58" t="s">
        <v>450</v>
      </c>
      <c r="B58" s="21" t="s">
        <v>460</v>
      </c>
      <c r="C58" t="s">
        <v>451</v>
      </c>
      <c r="D58">
        <v>1256</v>
      </c>
      <c r="M58" t="s">
        <v>450</v>
      </c>
      <c r="N58" s="21" t="s">
        <v>460</v>
      </c>
      <c r="O58" t="s">
        <v>451</v>
      </c>
      <c r="P58">
        <v>1256</v>
      </c>
    </row>
    <row r="59" spans="1:16" x14ac:dyDescent="0.3">
      <c r="A59" t="s">
        <v>452</v>
      </c>
      <c r="B59" s="21" t="s">
        <v>458</v>
      </c>
      <c r="C59" t="s">
        <v>453</v>
      </c>
      <c r="D59">
        <v>3456</v>
      </c>
      <c r="M59" t="s">
        <v>452</v>
      </c>
      <c r="N59" s="21" t="s">
        <v>458</v>
      </c>
      <c r="O59" t="s">
        <v>453</v>
      </c>
      <c r="P59">
        <v>3456</v>
      </c>
    </row>
    <row r="60" spans="1:16" x14ac:dyDescent="0.3">
      <c r="A60" t="s">
        <v>454</v>
      </c>
      <c r="B60" s="21" t="s">
        <v>459</v>
      </c>
      <c r="C60" t="s">
        <v>455</v>
      </c>
      <c r="D60">
        <v>6362</v>
      </c>
      <c r="M60" t="s">
        <v>454</v>
      </c>
      <c r="N60" s="21" t="s">
        <v>459</v>
      </c>
      <c r="O60" t="s">
        <v>455</v>
      </c>
      <c r="P60">
        <v>6362</v>
      </c>
    </row>
    <row r="61" spans="1:16" x14ac:dyDescent="0.3">
      <c r="A61" t="s">
        <v>456</v>
      </c>
      <c r="B61" s="21" t="s">
        <v>462</v>
      </c>
      <c r="C61" t="s">
        <v>457</v>
      </c>
      <c r="D61">
        <v>2021</v>
      </c>
      <c r="M61" t="s">
        <v>456</v>
      </c>
      <c r="N61" s="21" t="s">
        <v>462</v>
      </c>
      <c r="O61" t="s">
        <v>457</v>
      </c>
      <c r="P61">
        <v>2021</v>
      </c>
    </row>
  </sheetData>
  <pageMargins left="0.7" right="0.7" top="0.75" bottom="0.75" header="0.3" footer="0.3"/>
  <ignoredErrors>
    <ignoredError sqref="K20:K30 C37:C47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D4158-EBE6-4303-A932-E918A73C2B8D}">
  <sheetPr>
    <tabColor rgb="FFFF0000"/>
  </sheetPr>
  <dimension ref="C3:I24"/>
  <sheetViews>
    <sheetView workbookViewId="0">
      <selection activeCell="G24" sqref="G24"/>
    </sheetView>
  </sheetViews>
  <sheetFormatPr defaultRowHeight="14.4" x14ac:dyDescent="0.3"/>
  <cols>
    <col min="3" max="3" width="13.77734375" customWidth="1"/>
    <col min="4" max="4" width="11.5546875" customWidth="1"/>
    <col min="5" max="5" width="11.21875" customWidth="1"/>
    <col min="9" max="9" width="27.5546875" bestFit="1" customWidth="1"/>
    <col min="10" max="10" width="15.33203125" customWidth="1"/>
    <col min="11" max="11" width="27.5546875" bestFit="1" customWidth="1"/>
  </cols>
  <sheetData>
    <row r="3" spans="3:9" x14ac:dyDescent="0.3">
      <c r="C3" s="29" t="s">
        <v>368</v>
      </c>
      <c r="D3" s="29"/>
      <c r="E3" s="29"/>
    </row>
    <row r="4" spans="3:9" x14ac:dyDescent="0.3">
      <c r="C4" t="s">
        <v>245</v>
      </c>
      <c r="D4" t="s">
        <v>246</v>
      </c>
      <c r="E4" t="s">
        <v>247</v>
      </c>
      <c r="F4" t="s">
        <v>248</v>
      </c>
    </row>
    <row r="5" spans="3:9" x14ac:dyDescent="0.3">
      <c r="C5" t="s">
        <v>369</v>
      </c>
      <c r="D5">
        <v>23</v>
      </c>
      <c r="E5">
        <v>3.7</v>
      </c>
      <c r="F5">
        <f>D5*E5</f>
        <v>85.100000000000009</v>
      </c>
    </row>
    <row r="6" spans="3:9" x14ac:dyDescent="0.3">
      <c r="C6" t="s">
        <v>370</v>
      </c>
      <c r="D6">
        <v>256</v>
      </c>
      <c r="E6">
        <v>4.5</v>
      </c>
      <c r="F6">
        <f t="shared" ref="F6:F12" si="0">D6*E6</f>
        <v>1152</v>
      </c>
    </row>
    <row r="7" spans="3:9" x14ac:dyDescent="0.3">
      <c r="C7" t="s">
        <v>254</v>
      </c>
      <c r="D7">
        <v>450</v>
      </c>
      <c r="E7">
        <v>6.9</v>
      </c>
      <c r="F7">
        <f t="shared" si="0"/>
        <v>3105</v>
      </c>
    </row>
    <row r="8" spans="3:9" x14ac:dyDescent="0.3">
      <c r="C8" t="s">
        <v>251</v>
      </c>
      <c r="D8">
        <v>65</v>
      </c>
      <c r="E8">
        <v>2.4</v>
      </c>
      <c r="F8">
        <f t="shared" si="0"/>
        <v>156</v>
      </c>
    </row>
    <row r="9" spans="3:9" x14ac:dyDescent="0.3">
      <c r="C9" t="s">
        <v>250</v>
      </c>
      <c r="D9">
        <v>36</v>
      </c>
      <c r="E9">
        <v>8.5</v>
      </c>
      <c r="F9">
        <f t="shared" si="0"/>
        <v>306</v>
      </c>
      <c r="H9">
        <f>SUM(F5:F12)</f>
        <v>5796.5</v>
      </c>
      <c r="I9" t="str">
        <f ca="1">_xlfn.FORMULATEXT(H9)</f>
        <v>=SUM(F5:F12)</v>
      </c>
    </row>
    <row r="10" spans="3:9" x14ac:dyDescent="0.3">
      <c r="C10" t="s">
        <v>371</v>
      </c>
      <c r="D10">
        <v>58</v>
      </c>
      <c r="E10">
        <v>3.8</v>
      </c>
      <c r="F10">
        <f t="shared" si="0"/>
        <v>220.39999999999998</v>
      </c>
    </row>
    <row r="11" spans="3:9" x14ac:dyDescent="0.3">
      <c r="C11" t="s">
        <v>372</v>
      </c>
      <c r="D11">
        <v>20</v>
      </c>
      <c r="E11">
        <v>7.4</v>
      </c>
      <c r="F11">
        <f t="shared" si="0"/>
        <v>148</v>
      </c>
    </row>
    <row r="12" spans="3:9" x14ac:dyDescent="0.3">
      <c r="C12" t="s">
        <v>373</v>
      </c>
      <c r="D12">
        <v>65</v>
      </c>
      <c r="E12">
        <v>9.6</v>
      </c>
      <c r="F12">
        <f t="shared" si="0"/>
        <v>624</v>
      </c>
    </row>
    <row r="14" spans="3:9" x14ac:dyDescent="0.3">
      <c r="D14">
        <f>D5*E5</f>
        <v>85.100000000000009</v>
      </c>
      <c r="H14">
        <f>SUMPRODUCT(D5:D12,E5:E12)</f>
        <v>5796.5</v>
      </c>
      <c r="I14" t="str">
        <f ca="1">_xlfn.FORMULATEXT(H14)</f>
        <v>=SUMPRODUCT(D5:D12,E5:E12)</v>
      </c>
    </row>
    <row r="15" spans="3:9" x14ac:dyDescent="0.3">
      <c r="D15">
        <f t="shared" ref="D15:D21" si="1">D6*E6</f>
        <v>1152</v>
      </c>
    </row>
    <row r="16" spans="3:9" x14ac:dyDescent="0.3">
      <c r="D16">
        <f t="shared" si="1"/>
        <v>3105</v>
      </c>
    </row>
    <row r="17" spans="3:6" x14ac:dyDescent="0.3">
      <c r="D17">
        <f t="shared" si="1"/>
        <v>156</v>
      </c>
    </row>
    <row r="18" spans="3:6" x14ac:dyDescent="0.3">
      <c r="D18">
        <f t="shared" si="1"/>
        <v>306</v>
      </c>
    </row>
    <row r="19" spans="3:6" x14ac:dyDescent="0.3">
      <c r="D19">
        <f t="shared" si="1"/>
        <v>220.39999999999998</v>
      </c>
    </row>
    <row r="20" spans="3:6" x14ac:dyDescent="0.3">
      <c r="D20">
        <f t="shared" si="1"/>
        <v>148</v>
      </c>
    </row>
    <row r="21" spans="3:6" x14ac:dyDescent="0.3">
      <c r="D21">
        <f t="shared" si="1"/>
        <v>624</v>
      </c>
    </row>
    <row r="23" spans="3:6" x14ac:dyDescent="0.3">
      <c r="C23">
        <f>SUM(D14:D21)</f>
        <v>5796.5</v>
      </c>
    </row>
    <row r="24" spans="3:6" x14ac:dyDescent="0.3">
      <c r="F24">
        <f>SUMPRODUCT(D5:D12,E5:E12)</f>
        <v>5796.5</v>
      </c>
    </row>
  </sheetData>
  <mergeCells count="1">
    <mergeCell ref="C3:E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316F3-766B-4C4C-A834-0423267125D7}">
  <dimension ref="A1:L17"/>
  <sheetViews>
    <sheetView zoomScale="98" zoomScaleNormal="98" workbookViewId="0">
      <selection activeCell="J14" sqref="J14"/>
    </sheetView>
  </sheetViews>
  <sheetFormatPr defaultRowHeight="14.4" x14ac:dyDescent="0.3"/>
  <cols>
    <col min="2" max="2" width="9.33203125" bestFit="1" customWidth="1"/>
    <col min="3" max="3" width="13.109375" customWidth="1"/>
    <col min="5" max="5" width="10.21875" customWidth="1"/>
    <col min="6" max="6" width="13.109375" customWidth="1"/>
    <col min="7" max="7" width="12" customWidth="1"/>
    <col min="9" max="9" width="12.5546875" style="27" bestFit="1" customWidth="1"/>
    <col min="10" max="10" width="22" customWidth="1"/>
    <col min="11" max="11" width="15" style="8" customWidth="1"/>
    <col min="12" max="12" width="18.5546875" bestFit="1" customWidth="1"/>
  </cols>
  <sheetData>
    <row r="1" spans="1:12" x14ac:dyDescent="0.3">
      <c r="A1" s="9" t="s">
        <v>105</v>
      </c>
      <c r="B1" s="9" t="s">
        <v>106</v>
      </c>
      <c r="C1" s="9" t="s">
        <v>107</v>
      </c>
      <c r="D1" s="9" t="s">
        <v>0</v>
      </c>
      <c r="E1" s="9" t="s">
        <v>108</v>
      </c>
      <c r="F1" s="9" t="s">
        <v>190</v>
      </c>
      <c r="G1" s="9" t="s">
        <v>109</v>
      </c>
    </row>
    <row r="2" spans="1:12" x14ac:dyDescent="0.3">
      <c r="A2" s="5">
        <v>1</v>
      </c>
      <c r="B2" s="5" t="s">
        <v>110</v>
      </c>
      <c r="C2" s="5" t="s">
        <v>111</v>
      </c>
      <c r="D2" s="5" t="s">
        <v>5</v>
      </c>
      <c r="E2" s="5" t="s">
        <v>112</v>
      </c>
      <c r="F2" s="6" t="s">
        <v>191</v>
      </c>
      <c r="G2" s="7">
        <v>21000</v>
      </c>
    </row>
    <row r="3" spans="1:12" x14ac:dyDescent="0.3">
      <c r="A3" s="5">
        <v>2</v>
      </c>
      <c r="B3" s="5" t="s">
        <v>113</v>
      </c>
      <c r="C3" s="5" t="s">
        <v>111</v>
      </c>
      <c r="D3" s="5" t="s">
        <v>5</v>
      </c>
      <c r="E3" s="5" t="s">
        <v>114</v>
      </c>
      <c r="F3" s="6" t="s">
        <v>92</v>
      </c>
      <c r="G3" s="7">
        <v>17000</v>
      </c>
      <c r="K3" s="8">
        <f>SUM(Salary)</f>
        <v>234000</v>
      </c>
      <c r="L3" t="str">
        <f ca="1">_xlfn.FORMULATEXT(K3)</f>
        <v>=SUM(Salary)</v>
      </c>
    </row>
    <row r="4" spans="1:12" x14ac:dyDescent="0.3">
      <c r="A4" s="5">
        <v>3</v>
      </c>
      <c r="B4" s="5" t="s">
        <v>115</v>
      </c>
      <c r="C4" s="5" t="s">
        <v>120</v>
      </c>
      <c r="D4" s="5" t="s">
        <v>4</v>
      </c>
      <c r="E4" s="5" t="s">
        <v>116</v>
      </c>
      <c r="F4" s="6" t="s">
        <v>195</v>
      </c>
      <c r="G4" s="7">
        <v>7000</v>
      </c>
    </row>
    <row r="5" spans="1:12" x14ac:dyDescent="0.3">
      <c r="A5" s="5">
        <v>4</v>
      </c>
      <c r="B5" s="5" t="s">
        <v>117</v>
      </c>
      <c r="C5" s="5" t="s">
        <v>157</v>
      </c>
      <c r="D5" s="5" t="s">
        <v>2</v>
      </c>
      <c r="E5" s="5"/>
      <c r="F5" s="6" t="s">
        <v>118</v>
      </c>
      <c r="G5" s="7">
        <v>10000</v>
      </c>
    </row>
    <row r="6" spans="1:12" x14ac:dyDescent="0.3">
      <c r="A6" s="5">
        <v>5</v>
      </c>
      <c r="B6" s="5" t="s">
        <v>119</v>
      </c>
      <c r="C6" s="5" t="s">
        <v>120</v>
      </c>
      <c r="D6" s="5" t="s">
        <v>2</v>
      </c>
      <c r="E6" s="5"/>
      <c r="F6" s="6" t="s">
        <v>193</v>
      </c>
      <c r="G6" s="7">
        <v>22000</v>
      </c>
    </row>
    <row r="7" spans="1:12" x14ac:dyDescent="0.3">
      <c r="A7" s="5">
        <v>6</v>
      </c>
      <c r="B7" s="5" t="s">
        <v>121</v>
      </c>
      <c r="C7" s="5" t="s">
        <v>120</v>
      </c>
      <c r="D7" s="5" t="s">
        <v>4</v>
      </c>
      <c r="E7" s="5" t="s">
        <v>122</v>
      </c>
      <c r="F7" s="6" t="s">
        <v>195</v>
      </c>
      <c r="G7" s="7">
        <v>10000</v>
      </c>
      <c r="K7" s="8" t="s">
        <v>109</v>
      </c>
      <c r="L7" s="8"/>
    </row>
    <row r="8" spans="1:12" x14ac:dyDescent="0.3">
      <c r="A8" s="5">
        <v>7</v>
      </c>
      <c r="B8" s="5" t="s">
        <v>123</v>
      </c>
      <c r="C8" s="5" t="s">
        <v>111</v>
      </c>
      <c r="D8" s="5" t="s">
        <v>5</v>
      </c>
      <c r="E8" s="5" t="s">
        <v>92</v>
      </c>
      <c r="F8" s="6" t="s">
        <v>194</v>
      </c>
      <c r="G8" s="7">
        <v>13000</v>
      </c>
      <c r="K8" s="26"/>
    </row>
    <row r="9" spans="1:12" x14ac:dyDescent="0.3">
      <c r="A9" s="5">
        <v>8</v>
      </c>
      <c r="B9" s="5" t="s">
        <v>125</v>
      </c>
      <c r="C9" s="5" t="s">
        <v>120</v>
      </c>
      <c r="D9" s="5" t="s">
        <v>2</v>
      </c>
      <c r="E9" s="5" t="s">
        <v>126</v>
      </c>
      <c r="F9" s="6" t="s">
        <v>92</v>
      </c>
      <c r="G9" s="7">
        <v>1000</v>
      </c>
      <c r="K9" s="8">
        <f ca="1">SUM(INDIRECT(K7))</f>
        <v>234000</v>
      </c>
      <c r="L9" t="str">
        <f ca="1">_xlfn.FORMULATEXT(K9)</f>
        <v>=SUM(INDIRECT(K7))</v>
      </c>
    </row>
    <row r="10" spans="1:12" x14ac:dyDescent="0.3">
      <c r="A10" s="5">
        <v>9</v>
      </c>
      <c r="B10" s="5" t="s">
        <v>127</v>
      </c>
      <c r="C10" s="5" t="s">
        <v>111</v>
      </c>
      <c r="D10" s="5" t="s">
        <v>2</v>
      </c>
      <c r="E10" s="5" t="s">
        <v>128</v>
      </c>
      <c r="F10" s="6" t="s">
        <v>191</v>
      </c>
      <c r="G10" s="7">
        <v>9000</v>
      </c>
    </row>
    <row r="11" spans="1:12" x14ac:dyDescent="0.3">
      <c r="A11" s="5">
        <v>10</v>
      </c>
      <c r="B11" s="5" t="s">
        <v>129</v>
      </c>
      <c r="C11" s="5" t="s">
        <v>157</v>
      </c>
      <c r="D11" s="5" t="s">
        <v>3</v>
      </c>
      <c r="E11" s="5" t="s">
        <v>130</v>
      </c>
      <c r="F11" s="6" t="s">
        <v>195</v>
      </c>
      <c r="G11" s="7">
        <v>15000</v>
      </c>
    </row>
    <row r="12" spans="1:12" x14ac:dyDescent="0.3">
      <c r="A12" s="5">
        <v>11</v>
      </c>
      <c r="B12" s="5" t="s">
        <v>131</v>
      </c>
      <c r="C12" s="5" t="s">
        <v>132</v>
      </c>
      <c r="D12" s="5" t="s">
        <v>5</v>
      </c>
      <c r="E12" s="5" t="s">
        <v>92</v>
      </c>
      <c r="F12" s="6" t="s">
        <v>192</v>
      </c>
      <c r="G12" s="7">
        <v>13000</v>
      </c>
    </row>
    <row r="13" spans="1:12" x14ac:dyDescent="0.3">
      <c r="A13" s="5">
        <v>12</v>
      </c>
      <c r="B13" s="5" t="s">
        <v>133</v>
      </c>
      <c r="C13" s="5" t="s">
        <v>120</v>
      </c>
      <c r="D13" s="5" t="s">
        <v>4</v>
      </c>
      <c r="E13" s="5"/>
      <c r="F13" s="6" t="s">
        <v>193</v>
      </c>
      <c r="G13" s="7">
        <v>13000</v>
      </c>
    </row>
    <row r="14" spans="1:12" x14ac:dyDescent="0.3">
      <c r="A14" s="5">
        <v>13</v>
      </c>
      <c r="B14" s="5" t="s">
        <v>135</v>
      </c>
      <c r="C14" s="5" t="s">
        <v>132</v>
      </c>
      <c r="D14" s="5" t="s">
        <v>3</v>
      </c>
      <c r="E14" s="5" t="s">
        <v>136</v>
      </c>
      <c r="F14" s="6" t="s">
        <v>194</v>
      </c>
      <c r="G14" s="7">
        <v>19000</v>
      </c>
    </row>
    <row r="15" spans="1:12" x14ac:dyDescent="0.3">
      <c r="A15" s="5">
        <v>14</v>
      </c>
      <c r="B15" s="5" t="s">
        <v>137</v>
      </c>
      <c r="C15" s="5" t="s">
        <v>111</v>
      </c>
      <c r="D15" s="5" t="s">
        <v>4</v>
      </c>
      <c r="E15" s="5"/>
      <c r="F15" s="6" t="s">
        <v>191</v>
      </c>
      <c r="G15" s="7">
        <v>49000</v>
      </c>
      <c r="I15" s="28">
        <f>SUM(Salary)</f>
        <v>234000</v>
      </c>
    </row>
    <row r="16" spans="1:12" x14ac:dyDescent="0.3">
      <c r="A16" s="5">
        <v>15</v>
      </c>
      <c r="B16" s="5" t="s">
        <v>138</v>
      </c>
      <c r="C16" s="5" t="s">
        <v>124</v>
      </c>
      <c r="D16" s="5" t="s">
        <v>2</v>
      </c>
      <c r="E16" s="5" t="s">
        <v>134</v>
      </c>
      <c r="F16" s="6" t="s">
        <v>193</v>
      </c>
      <c r="G16" s="7">
        <v>5000</v>
      </c>
    </row>
    <row r="17" spans="1:10" x14ac:dyDescent="0.3">
      <c r="A17" s="5">
        <v>16</v>
      </c>
      <c r="B17" s="5" t="s">
        <v>139</v>
      </c>
      <c r="C17" s="5" t="s">
        <v>120</v>
      </c>
      <c r="D17" s="5" t="s">
        <v>4</v>
      </c>
      <c r="E17" s="5" t="s">
        <v>140</v>
      </c>
      <c r="F17" s="6" t="s">
        <v>192</v>
      </c>
      <c r="G17" s="7">
        <v>10000</v>
      </c>
      <c r="I17" s="28">
        <f ca="1">SUM(INDIRECT(K7))</f>
        <v>234000</v>
      </c>
      <c r="J17" t="str">
        <f ca="1">_xlfn.FORMULATEXT(I17)</f>
        <v>=SUM(INDIRECT(K7))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E5F84-80A6-4591-BC01-3A937AABD026}">
  <dimension ref="A1:H36"/>
  <sheetViews>
    <sheetView workbookViewId="0">
      <selection activeCell="C28" sqref="C28"/>
    </sheetView>
  </sheetViews>
  <sheetFormatPr defaultRowHeight="14.4" x14ac:dyDescent="0.3"/>
  <cols>
    <col min="1" max="1" width="16.6640625" customWidth="1"/>
    <col min="2" max="2" width="11.77734375" customWidth="1"/>
    <col min="3" max="3" width="14.77734375" customWidth="1"/>
    <col min="4" max="4" width="15.109375" customWidth="1"/>
    <col min="5" max="5" width="14.21875" customWidth="1"/>
    <col min="6" max="6" width="10.6640625" customWidth="1"/>
    <col min="7" max="7" width="18.109375" customWidth="1"/>
    <col min="8" max="8" width="14.44140625" customWidth="1"/>
  </cols>
  <sheetData>
    <row r="1" spans="1:8" x14ac:dyDescent="0.3">
      <c r="A1" t="s">
        <v>342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379</v>
      </c>
      <c r="H1" t="s">
        <v>380</v>
      </c>
    </row>
    <row r="2" spans="1:8" x14ac:dyDescent="0.3">
      <c r="A2">
        <v>48</v>
      </c>
      <c r="B2" t="b">
        <f>ISTEXT(A2)</f>
        <v>0</v>
      </c>
      <c r="C2" t="b">
        <f>ISNONTEXT(A2)</f>
        <v>1</v>
      </c>
      <c r="D2" t="b">
        <f>ISNUMBER(A2)</f>
        <v>1</v>
      </c>
      <c r="E2" t="b">
        <f>ISEVEN(A2)</f>
        <v>1</v>
      </c>
      <c r="F2" t="b">
        <f>ISODD(A2)</f>
        <v>0</v>
      </c>
      <c r="G2" t="b">
        <f>_xlfn.ISFORMULA(A2)</f>
        <v>0</v>
      </c>
      <c r="H2" t="b">
        <f>ISLOGICAL(A2)</f>
        <v>0</v>
      </c>
    </row>
    <row r="3" spans="1:8" x14ac:dyDescent="0.3">
      <c r="A3" s="25">
        <f ca="1">TODAY()</f>
        <v>45686</v>
      </c>
      <c r="B3" t="b">
        <f t="shared" ref="B3:B14" ca="1" si="0">ISTEXT(A3)</f>
        <v>0</v>
      </c>
      <c r="C3" t="b">
        <f t="shared" ref="C3:C14" ca="1" si="1">ISNONTEXT(A3)</f>
        <v>1</v>
      </c>
      <c r="D3" t="b">
        <f t="shared" ref="D3:D14" ca="1" si="2">ISNUMBER(A3)</f>
        <v>1</v>
      </c>
      <c r="E3" t="b">
        <f t="shared" ref="E3:E14" ca="1" si="3">ISEVEN(A3)</f>
        <v>1</v>
      </c>
      <c r="F3" t="b">
        <f t="shared" ref="F3:F14" ca="1" si="4">ISODD(A3)</f>
        <v>0</v>
      </c>
      <c r="G3" t="b">
        <f t="shared" ref="G3:G14" si="5">_xlfn.ISFORMULA(A3)</f>
        <v>1</v>
      </c>
      <c r="H3" t="b">
        <f t="shared" ref="H3:H14" ca="1" si="6">ISLOGICAL(A3)</f>
        <v>0</v>
      </c>
    </row>
    <row r="4" spans="1:8" x14ac:dyDescent="0.3">
      <c r="A4">
        <v>4.55</v>
      </c>
      <c r="B4" t="b">
        <f t="shared" si="0"/>
        <v>0</v>
      </c>
      <c r="C4" t="b">
        <f t="shared" si="1"/>
        <v>1</v>
      </c>
      <c r="D4" t="b">
        <f t="shared" si="2"/>
        <v>1</v>
      </c>
      <c r="E4" t="b">
        <f t="shared" si="3"/>
        <v>1</v>
      </c>
      <c r="F4" t="b">
        <f t="shared" si="4"/>
        <v>0</v>
      </c>
      <c r="G4" t="b">
        <f t="shared" si="5"/>
        <v>0</v>
      </c>
      <c r="H4" t="b">
        <f t="shared" si="6"/>
        <v>0</v>
      </c>
    </row>
    <row r="5" spans="1:8" x14ac:dyDescent="0.3">
      <c r="A5">
        <v>55</v>
      </c>
      <c r="B5" t="b">
        <f t="shared" si="0"/>
        <v>0</v>
      </c>
      <c r="C5" t="b">
        <f t="shared" si="1"/>
        <v>1</v>
      </c>
      <c r="D5" t="b">
        <f t="shared" si="2"/>
        <v>1</v>
      </c>
      <c r="E5" t="b">
        <f t="shared" si="3"/>
        <v>0</v>
      </c>
      <c r="F5" t="b">
        <f t="shared" si="4"/>
        <v>1</v>
      </c>
      <c r="G5" t="b">
        <f t="shared" si="5"/>
        <v>0</v>
      </c>
      <c r="H5" t="b">
        <f t="shared" si="6"/>
        <v>0</v>
      </c>
    </row>
    <row r="6" spans="1:8" x14ac:dyDescent="0.3">
      <c r="A6" s="25">
        <v>45317</v>
      </c>
      <c r="B6" t="b">
        <f t="shared" si="0"/>
        <v>0</v>
      </c>
      <c r="C6" t="b">
        <f t="shared" si="1"/>
        <v>1</v>
      </c>
      <c r="D6" t="b">
        <f t="shared" si="2"/>
        <v>1</v>
      </c>
      <c r="E6" t="b">
        <f t="shared" si="3"/>
        <v>0</v>
      </c>
      <c r="F6" t="b">
        <f t="shared" si="4"/>
        <v>1</v>
      </c>
      <c r="G6" t="b">
        <f t="shared" si="5"/>
        <v>0</v>
      </c>
      <c r="H6" t="b">
        <f t="shared" si="6"/>
        <v>0</v>
      </c>
    </row>
    <row r="7" spans="1:8" x14ac:dyDescent="0.3">
      <c r="A7" s="23" t="s">
        <v>381</v>
      </c>
      <c r="B7" t="b">
        <f t="shared" si="0"/>
        <v>1</v>
      </c>
      <c r="C7" t="b">
        <f t="shared" si="1"/>
        <v>0</v>
      </c>
      <c r="D7" t="b">
        <f t="shared" si="2"/>
        <v>0</v>
      </c>
      <c r="E7" t="e">
        <f t="shared" si="3"/>
        <v>#VALUE!</v>
      </c>
      <c r="F7" t="e">
        <f t="shared" si="4"/>
        <v>#VALUE!</v>
      </c>
      <c r="G7" t="b">
        <f t="shared" si="5"/>
        <v>0</v>
      </c>
      <c r="H7" t="b">
        <f t="shared" si="6"/>
        <v>0</v>
      </c>
    </row>
    <row r="8" spans="1:8" x14ac:dyDescent="0.3">
      <c r="A8">
        <v>14</v>
      </c>
      <c r="B8" t="b">
        <f t="shared" si="0"/>
        <v>0</v>
      </c>
      <c r="C8" t="b">
        <f t="shared" si="1"/>
        <v>1</v>
      </c>
      <c r="D8" t="b">
        <f t="shared" si="2"/>
        <v>1</v>
      </c>
      <c r="E8" t="b">
        <f t="shared" si="3"/>
        <v>1</v>
      </c>
      <c r="F8" t="b">
        <f t="shared" si="4"/>
        <v>0</v>
      </c>
      <c r="G8" t="b">
        <f t="shared" si="5"/>
        <v>0</v>
      </c>
      <c r="H8" t="b">
        <f t="shared" si="6"/>
        <v>0</v>
      </c>
    </row>
    <row r="9" spans="1:8" x14ac:dyDescent="0.3">
      <c r="A9" t="s">
        <v>289</v>
      </c>
      <c r="B9" t="b">
        <f t="shared" si="0"/>
        <v>1</v>
      </c>
      <c r="C9" t="b">
        <f t="shared" si="1"/>
        <v>0</v>
      </c>
      <c r="D9" t="b">
        <f t="shared" si="2"/>
        <v>0</v>
      </c>
      <c r="E9" t="e">
        <f t="shared" si="3"/>
        <v>#VALUE!</v>
      </c>
      <c r="F9" t="e">
        <f t="shared" si="4"/>
        <v>#VALUE!</v>
      </c>
      <c r="G9" t="b">
        <f t="shared" si="5"/>
        <v>0</v>
      </c>
      <c r="H9" t="b">
        <f t="shared" si="6"/>
        <v>0</v>
      </c>
    </row>
    <row r="10" spans="1:8" x14ac:dyDescent="0.3">
      <c r="A10" s="1" t="b">
        <v>1</v>
      </c>
      <c r="B10" t="b">
        <f t="shared" si="0"/>
        <v>0</v>
      </c>
      <c r="C10" t="b">
        <f t="shared" si="1"/>
        <v>1</v>
      </c>
      <c r="D10" t="b">
        <f t="shared" si="2"/>
        <v>0</v>
      </c>
      <c r="E10" t="e">
        <f t="shared" si="3"/>
        <v>#VALUE!</v>
      </c>
      <c r="F10" t="e">
        <f t="shared" si="4"/>
        <v>#VALUE!</v>
      </c>
      <c r="G10" t="b">
        <f t="shared" si="5"/>
        <v>0</v>
      </c>
      <c r="H10" t="b">
        <f t="shared" si="6"/>
        <v>1</v>
      </c>
    </row>
    <row r="11" spans="1:8" x14ac:dyDescent="0.3">
      <c r="A11" s="15">
        <f ca="1">NOW()</f>
        <v>45686.463512037037</v>
      </c>
      <c r="B11" t="b">
        <f t="shared" ca="1" si="0"/>
        <v>0</v>
      </c>
      <c r="C11" t="b">
        <f t="shared" ca="1" si="1"/>
        <v>1</v>
      </c>
      <c r="D11" t="b">
        <f t="shared" ca="1" si="2"/>
        <v>1</v>
      </c>
      <c r="E11" t="b">
        <f t="shared" ca="1" si="3"/>
        <v>1</v>
      </c>
      <c r="F11" t="b">
        <f t="shared" ca="1" si="4"/>
        <v>0</v>
      </c>
      <c r="G11" t="b">
        <f t="shared" si="5"/>
        <v>1</v>
      </c>
      <c r="H11" t="b">
        <f t="shared" ca="1" si="6"/>
        <v>0</v>
      </c>
    </row>
    <row r="12" spans="1:8" x14ac:dyDescent="0.3">
      <c r="A12">
        <v>47</v>
      </c>
      <c r="B12" t="b">
        <f t="shared" si="0"/>
        <v>0</v>
      </c>
      <c r="C12" t="b">
        <f t="shared" si="1"/>
        <v>1</v>
      </c>
      <c r="D12" t="b">
        <f t="shared" si="2"/>
        <v>1</v>
      </c>
      <c r="E12" t="b">
        <f t="shared" si="3"/>
        <v>0</v>
      </c>
      <c r="F12" t="b">
        <f t="shared" si="4"/>
        <v>1</v>
      </c>
      <c r="G12" t="b">
        <f t="shared" si="5"/>
        <v>0</v>
      </c>
      <c r="H12" t="b">
        <f t="shared" si="6"/>
        <v>0</v>
      </c>
    </row>
    <row r="13" spans="1:8" x14ac:dyDescent="0.3">
      <c r="A13" s="1" t="b">
        <v>0</v>
      </c>
      <c r="B13" t="b">
        <f t="shared" si="0"/>
        <v>0</v>
      </c>
      <c r="C13" t="b">
        <f t="shared" si="1"/>
        <v>1</v>
      </c>
      <c r="D13" t="b">
        <f t="shared" si="2"/>
        <v>0</v>
      </c>
      <c r="E13" t="e">
        <f t="shared" si="3"/>
        <v>#VALUE!</v>
      </c>
      <c r="F13" t="e">
        <f t="shared" si="4"/>
        <v>#VALUE!</v>
      </c>
      <c r="G13" t="b">
        <f t="shared" si="5"/>
        <v>0</v>
      </c>
      <c r="H13" t="b">
        <f t="shared" si="6"/>
        <v>1</v>
      </c>
    </row>
    <row r="14" spans="1:8" x14ac:dyDescent="0.3">
      <c r="A14">
        <v>89</v>
      </c>
      <c r="B14" t="b">
        <f t="shared" si="0"/>
        <v>0</v>
      </c>
      <c r="C14" t="b">
        <f t="shared" si="1"/>
        <v>1</v>
      </c>
      <c r="D14" t="b">
        <f t="shared" si="2"/>
        <v>1</v>
      </c>
      <c r="E14" t="b">
        <f t="shared" si="3"/>
        <v>0</v>
      </c>
      <c r="F14" t="b">
        <f t="shared" si="4"/>
        <v>1</v>
      </c>
      <c r="G14" t="b">
        <f t="shared" si="5"/>
        <v>0</v>
      </c>
      <c r="H14" t="b">
        <f t="shared" si="6"/>
        <v>0</v>
      </c>
    </row>
    <row r="16" spans="1:8" x14ac:dyDescent="0.3">
      <c r="B16" t="str">
        <f ca="1">_xlfn.FORMULATEXT(B2)</f>
        <v>=ISTEXT(A2)</v>
      </c>
      <c r="C16" t="str">
        <f t="shared" ref="C16:H16" ca="1" si="7">_xlfn.FORMULATEXT(C2)</f>
        <v>=ISNONTEXT(A2)</v>
      </c>
      <c r="D16" t="str">
        <f t="shared" ca="1" si="7"/>
        <v>=ISNUMBER(A2)</v>
      </c>
      <c r="E16" t="str">
        <f t="shared" ca="1" si="7"/>
        <v>=ISEVEN(A2)</v>
      </c>
      <c r="F16" t="str">
        <f t="shared" ca="1" si="7"/>
        <v>=ISODD(A2)</v>
      </c>
      <c r="G16" t="str">
        <f t="shared" ca="1" si="7"/>
        <v>=ISFORMULA(A2)</v>
      </c>
      <c r="H16" t="str">
        <f t="shared" ca="1" si="7"/>
        <v>=ISLOGICAL(A2)</v>
      </c>
    </row>
    <row r="20" spans="2:4" x14ac:dyDescent="0.3">
      <c r="B20" t="b">
        <v>1</v>
      </c>
      <c r="C20" t="b">
        <v>0</v>
      </c>
      <c r="D20" t="s">
        <v>388</v>
      </c>
    </row>
    <row r="24" spans="2:4" x14ac:dyDescent="0.3">
      <c r="B24" t="b" cm="1">
        <f t="array" aca="1" ref="B24:B36" ca="1">ISTEXT(A2:A14)</f>
        <v>0</v>
      </c>
    </row>
    <row r="25" spans="2:4" x14ac:dyDescent="0.3">
      <c r="B25" t="b">
        <f ca="1"/>
        <v>0</v>
      </c>
    </row>
    <row r="26" spans="2:4" x14ac:dyDescent="0.3">
      <c r="B26" t="b">
        <f ca="1"/>
        <v>0</v>
      </c>
    </row>
    <row r="27" spans="2:4" x14ac:dyDescent="0.3">
      <c r="B27" t="b">
        <f ca="1"/>
        <v>0</v>
      </c>
    </row>
    <row r="28" spans="2:4" x14ac:dyDescent="0.3">
      <c r="B28" t="b">
        <f ca="1"/>
        <v>0</v>
      </c>
    </row>
    <row r="29" spans="2:4" x14ac:dyDescent="0.3">
      <c r="B29" t="b">
        <f ca="1"/>
        <v>1</v>
      </c>
    </row>
    <row r="30" spans="2:4" x14ac:dyDescent="0.3">
      <c r="B30" t="b">
        <f ca="1"/>
        <v>0</v>
      </c>
    </row>
    <row r="31" spans="2:4" x14ac:dyDescent="0.3">
      <c r="B31" t="b">
        <f ca="1"/>
        <v>1</v>
      </c>
    </row>
    <row r="32" spans="2:4" x14ac:dyDescent="0.3">
      <c r="B32" t="b">
        <f ca="1"/>
        <v>0</v>
      </c>
    </row>
    <row r="33" spans="2:2" x14ac:dyDescent="0.3">
      <c r="B33" t="b">
        <f ca="1"/>
        <v>0</v>
      </c>
    </row>
    <row r="34" spans="2:2" x14ac:dyDescent="0.3">
      <c r="B34" t="b">
        <f ca="1"/>
        <v>0</v>
      </c>
    </row>
    <row r="35" spans="2:2" x14ac:dyDescent="0.3">
      <c r="B35" t="b">
        <f ca="1"/>
        <v>0</v>
      </c>
    </row>
    <row r="36" spans="2:2" x14ac:dyDescent="0.3">
      <c r="B36" t="b">
        <f ca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Basics</vt:lpstr>
      <vt:lpstr>Basic_Functions_Day 1</vt:lpstr>
      <vt:lpstr>Text-Functions</vt:lpstr>
      <vt:lpstr>Transpose</vt:lpstr>
      <vt:lpstr>Paste Link</vt:lpstr>
      <vt:lpstr>Skip Blank</vt:lpstr>
      <vt:lpstr>Paste Special Operations</vt:lpstr>
      <vt:lpstr>IFS Function</vt:lpstr>
      <vt:lpstr>Practice_ifs</vt:lpstr>
      <vt:lpstr>Math &amp; Trigo</vt:lpstr>
      <vt:lpstr>Refrencing</vt:lpstr>
      <vt:lpstr>Mixed Refrencing</vt:lpstr>
      <vt:lpstr>Naming Range</vt:lpstr>
      <vt:lpstr>Date &amp; TIme</vt:lpstr>
      <vt:lpstr>Fill Series</vt:lpstr>
      <vt:lpstr>Flash Fill</vt:lpstr>
      <vt:lpstr>Text To Column</vt:lpstr>
      <vt:lpstr>SUMPRODUCT</vt:lpstr>
      <vt:lpstr>INDIRECT</vt:lpstr>
      <vt:lpstr>Information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Kubal</dc:creator>
  <cp:lastModifiedBy>Yuvraj Deshmukh</cp:lastModifiedBy>
  <cp:lastPrinted>2024-06-17T10:10:29Z</cp:lastPrinted>
  <dcterms:created xsi:type="dcterms:W3CDTF">2024-04-10T04:23:39Z</dcterms:created>
  <dcterms:modified xsi:type="dcterms:W3CDTF">2025-01-29T05:37:27Z</dcterms:modified>
</cp:coreProperties>
</file>