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S" sheetId="1" r:id="rId3"/>
    <sheet state="visible" name="BIS" sheetId="2" r:id="rId4"/>
    <sheet state="visible" name="CABINET OFFICE" sheetId="3" r:id="rId5"/>
    <sheet state="visible" name="DCLG" sheetId="4" r:id="rId6"/>
    <sheet state="visible" name="DFE" sheetId="5" r:id="rId7"/>
    <sheet state="visible" name="DCMS" sheetId="6" r:id="rId8"/>
    <sheet state="visible" name="DECC" sheetId="7" r:id="rId9"/>
    <sheet state="visible" name="DEFRA" sheetId="8" r:id="rId10"/>
    <sheet state="visible" name="DFID" sheetId="9" r:id="rId11"/>
    <sheet state="visible" name="DfT" sheetId="10" r:id="rId12"/>
    <sheet state="visible" name="DoH" sheetId="11" r:id="rId13"/>
    <sheet state="visible" name="DWP" sheetId="12" r:id="rId14"/>
    <sheet state="visible" name="FCO" sheetId="13" r:id="rId15"/>
    <sheet state="visible" name="HMRC" sheetId="14" r:id="rId16"/>
    <sheet state="visible" name="HMT" sheetId="15" r:id="rId17"/>
    <sheet state="visible" name="HO" sheetId="16" r:id="rId18"/>
    <sheet state="visible" name="MOD" sheetId="17" r:id="rId19"/>
    <sheet state="visible" name="MoJ" sheetId="18" r:id="rId20"/>
    <sheet state="visible" name="NI" sheetId="19" r:id="rId21"/>
    <sheet state="visible" name="NIO" sheetId="20" r:id="rId22"/>
    <sheet state="visible" name="SCOTLAND" sheetId="21" r:id="rId23"/>
    <sheet state="visible" name="WALES" sheetId="22" r:id="rId24"/>
    <sheet state="visible" name="PENSION SCHEMES" sheetId="23" r:id="rId25"/>
  </sheets>
  <definedNames/>
  <calcPr/>
</workbook>
</file>

<file path=xl/sharedStrings.xml><?xml version="1.0" encoding="utf-8"?>
<sst xmlns="http://schemas.openxmlformats.org/spreadsheetml/2006/main" count="500" uniqueCount="398">
  <si>
    <t>UK SPENDING 2010-11</t>
  </si>
  <si>
    <t>Public spending by the UK's central government departments, 2010-2011. The figures give a picture of major expenditure but exclude local government spending not controlled by central government. We don't have room to show everything — some programmes are just too small to go here, but this gives a flavour of where your tax pounds go. It also excludes government departments who are predominantly financed by their income, such as the Crown Estate or the Export Credits Guarantee Department</t>
  </si>
  <si>
    <t>DEPARTMENT</t>
  </si>
  <si>
    <t>2009/10, £bn</t>
  </si>
  <si>
    <t>2010/11, £bn</t>
  </si>
  <si>
    <t>% change</t>
  </si>
  <si>
    <t>% change including inflation</t>
  </si>
  <si>
    <t>NOTES</t>
  </si>
  <si>
    <t>TOTAL EXPENDITURE</t>
  </si>
  <si>
    <t>Benefit spending excludes child benefit, guardians' allowance; widow’s pensions; statutory paternity pay, statutory adoption pay - these paid by HMRC, MoD, BIS respectively</t>
  </si>
  <si>
    <t>Excludes spending on family health services and GP</t>
  </si>
  <si>
    <t>Became the Department for Education in May 2010</t>
  </si>
  <si>
    <t>Spending on Child Benefits and Tax Credits etc does not come out of the departmental expenditure pot</t>
  </si>
  <si>
    <t>Debt interest payments</t>
  </si>
  <si>
    <t>Interest paid on the public debt</t>
  </si>
  <si>
    <t>Totals absent from MoD annual report and supplied separately to other figures</t>
  </si>
  <si>
    <t>The Rural Payments Agency distributes CAP payments - covered by transfers from EU so do not show up as net spending here</t>
  </si>
  <si>
    <t>Running costs includes salaries, hospitality budgets, home and overseas accommodation costs</t>
  </si>
  <si>
    <t>Security and intelligence services</t>
  </si>
  <si>
    <t>HM Treasury (exc financial stability)</t>
  </si>
  <si>
    <t>Office of Gas and Electricity Markets/Gas and Electricity Markets Authority (OFGEM)</t>
  </si>
  <si>
    <t>Crown Prosecution Service (CPS)</t>
  </si>
  <si>
    <t>UK Statistics Authority</t>
  </si>
  <si>
    <t>National School of Government (NSG)</t>
  </si>
  <si>
    <t>The under-spend against Resource Departmental Expenditure Limit is largely attributable to a greater shortfall against Administrative Expenditure compared to Appropriations-In-Aid.</t>
  </si>
  <si>
    <t>Office for Standards in Education (OFSTED)</t>
  </si>
  <si>
    <t>Health Protection Agency</t>
  </si>
  <si>
    <t>House of Commons</t>
  </si>
  <si>
    <t>MPs expenses are now administered by the Independent Parliamentary Standards Authority, which is why the reduction is so big. Underspend of £49.3 million (22.5%) which has primarily arisen from an accounting adjustment (£46.5 million)</t>
  </si>
  <si>
    <t>National Savings and Investments</t>
  </si>
  <si>
    <t>Independent Parliamentary Standards Authority</t>
  </si>
  <si>
    <t>IPSA was formed in mid-2009</t>
  </si>
  <si>
    <t>Office of Communications (Ofcomm) from government funding (rest from license fees)</t>
  </si>
  <si>
    <t>The amount of government. Rest  from licence fees from broadcasters and media organisations</t>
  </si>
  <si>
    <t>UK Trade &amp; Investment (UKTI)</t>
  </si>
  <si>
    <t>House of Lords</t>
  </si>
  <si>
    <t>Food Standards Agency</t>
  </si>
  <si>
    <t>National Audit Office</t>
  </si>
  <si>
    <t>Office of Fair Trading (OFT)</t>
  </si>
  <si>
    <t>Revenue and Customs Prosecutions Office (RCPO)</t>
  </si>
  <si>
    <t>Serious Fraud Office (SFO)</t>
  </si>
  <si>
    <t>Charity Commission for England and Wales</t>
  </si>
  <si>
    <t>Office of Rail Regulation (ORR)</t>
  </si>
  <si>
    <t>Electoral Commission</t>
  </si>
  <si>
    <t>Government Actuary's Department (GAD)</t>
  </si>
  <si>
    <t>Water Services Regulation Authority (Ofwat)</t>
  </si>
  <si>
    <t xml:space="preserve">Split between Parliament direct, the FCO and DBIS </t>
  </si>
  <si>
    <t>Postal Services Commission (Postcomm)</t>
  </si>
  <si>
    <t>Scotland Office (SO)</t>
  </si>
  <si>
    <t>Wales Office (WO)</t>
  </si>
  <si>
    <t>Attorney General's Office (see also LSLO)</t>
  </si>
  <si>
    <t>HM Crown Prosecution Service Inspectorate</t>
  </si>
  <si>
    <t>Office for Budget Responsibility</t>
  </si>
  <si>
    <t>Northern Ireland
Human Rights
Commission</t>
  </si>
  <si>
    <t>Treasury Solicitors' Department</t>
  </si>
  <si>
    <t>Department for Business, Enterprise and Regulatory Reform</t>
  </si>
  <si>
    <t>http://www.bis.gov.uk/about/performance-reports/annual-reports</t>
  </si>
  <si>
    <t>AREA*</t>
  </si>
  <si>
    <t>2009-10, £bn</t>
  </si>
  <si>
    <t>2010-11, £bn</t>
  </si>
  <si>
    <t>% change, inc inflation</t>
  </si>
  <si>
    <t>TOTAL</t>
  </si>
  <si>
    <t>Innovation and  enterprise</t>
  </si>
  <si>
    <t>Free &amp; fair markets</t>
  </si>
  <si>
    <t>Professional support</t>
  </si>
  <si>
    <t>Government as shareholder</t>
  </si>
  <si>
    <t>Science</t>
  </si>
  <si>
    <t>&gt;Research councils</t>
  </si>
  <si>
    <t>Higher and further education</t>
  </si>
  <si>
    <t>&gt;Universities</t>
  </si>
  <si>
    <t>&gt;Further education</t>
  </si>
  <si>
    <t>The Further Education figures from 2066-07 to 2009-10 differ from those from 2010-11 onwards as the earlier years reflect income from the Department for Education
and the expenditure of the Learning &amp; Skills Council which was an NDPB. Figures from 2010-11 reflect the expenditure of the Skills Funding Agency which succeeded
the Learning &amp; Skills Council.</t>
  </si>
  <si>
    <t>* Includes non-departmental bodies</t>
  </si>
  <si>
    <t>CABINET OFFICE</t>
  </si>
  <si>
    <t>CHECK CIVIL SERVICE PENSIONS</t>
  </si>
  <si>
    <t>AREA</t>
  </si>
  <si>
    <t>Cabinet Office</t>
  </si>
  <si>
    <t>Office for Civil Society</t>
  </si>
  <si>
    <t>General Election Funding</t>
  </si>
  <si>
    <t>Executive non-departmental bodies</t>
  </si>
  <si>
    <t>Directgov</t>
  </si>
  <si>
    <t>Cabinet Office Service Concession - DEL</t>
  </si>
  <si>
    <t>Constitution Group</t>
  </si>
  <si>
    <t>Cabinet Office Utilisation of Provisions</t>
  </si>
  <si>
    <t>Members of the European Parliament (MEP)</t>
  </si>
  <si>
    <t>Executive NDPBs (net)</t>
  </si>
  <si>
    <t>Independent Offices - Civil Service Commissioners</t>
  </si>
  <si>
    <t>Support to Las</t>
  </si>
  <si>
    <t>Commissioner for Public Appointments</t>
  </si>
  <si>
    <t>Committee on Standards in Public Life</t>
  </si>
  <si>
    <t>Advisory Committee on Business Appts</t>
  </si>
  <si>
    <t>House of Lords Appts Commission</t>
  </si>
  <si>
    <t>Department of Communities and Local Government</t>
  </si>
  <si>
    <t>http://www.communities.gov.uk/corporate/publications/corporate-reports/</t>
  </si>
  <si>
    <t>Total</t>
  </si>
  <si>
    <t>Spending by local and regional government</t>
  </si>
  <si>
    <t>Neighbourhoods</t>
  </si>
  <si>
    <t>Localism</t>
  </si>
  <si>
    <t>London Governance</t>
  </si>
  <si>
    <t>Department for Education</t>
  </si>
  <si>
    <t>http://www.education.gov.uk/aboutdfe/departmentalinformation/reports/a00390/annual-departmental-reports-accounts-and-spending-reviews</t>
  </si>
  <si>
    <t>Schools</t>
  </si>
  <si>
    <t>&gt;&gt;Investment in School Buildings</t>
  </si>
  <si>
    <t>&gt;&gt;Academies</t>
  </si>
  <si>
    <t>&gt;&gt;School Meals</t>
  </si>
  <si>
    <t>&gt;&gt;Free Schools</t>
  </si>
  <si>
    <t>Learning and Skills Council (excluding sixth form funding)</t>
  </si>
  <si>
    <t>&gt;&gt;Sixth Forms (Through Learning and Skills Council)</t>
  </si>
  <si>
    <t>Early years</t>
  </si>
  <si>
    <t>Sure Start (including childcare and nursery funding)</t>
  </si>
  <si>
    <t>Children and Families</t>
  </si>
  <si>
    <t>Workforce Training and Development</t>
  </si>
  <si>
    <t>Education 
Standards, Curriculum and Qualifications</t>
  </si>
  <si>
    <t>Admin</t>
  </si>
  <si>
    <t>- For 2009-10 the figures have been extracted from DfE Published Accounts for 2009-10.
- For 2010-11 we have pulled together the figures from COINS, which can be viewed by the public.
- For 2010-11 Free Schools, we have extracted the figure from Partnership for Schools’ published Accounts for 2010-11</t>
  </si>
  <si>
    <t>Department for Culture Media and Sport</t>
  </si>
  <si>
    <t>http://www.culture.gov.uk/publications/8309.aspx</t>
  </si>
  <si>
    <t>BBC</t>
  </si>
  <si>
    <t>Lottery Grants</t>
  </si>
  <si>
    <t>Arts</t>
  </si>
  <si>
    <t>&gt;&gt;Arts Council</t>
  </si>
  <si>
    <t>Museums and Galleries</t>
  </si>
  <si>
    <t>&gt;&gt;Tate Gallery</t>
  </si>
  <si>
    <t>&gt;&gt;Natural History Museum</t>
  </si>
  <si>
    <t>&gt;&gt;British Museum</t>
  </si>
  <si>
    <t>&gt;&gt;Renaissance &amp; Other Regional Funds</t>
  </si>
  <si>
    <t>&gt;&gt;Victoria &amp; Albert Museum</t>
  </si>
  <si>
    <t>&gt;&gt;NM Science &amp; Industry</t>
  </si>
  <si>
    <t>&gt;&gt;National Gallery</t>
  </si>
  <si>
    <t>&gt;&gt;Imperial War Museum</t>
  </si>
  <si>
    <t>&gt;&gt;NM Liverpool</t>
  </si>
  <si>
    <t>&gt;&gt;National Maritime Museum</t>
  </si>
  <si>
    <t>&gt;&gt;Museum Libraries &amp; Archives Council</t>
  </si>
  <si>
    <t>&gt;&gt;Royal Armouries</t>
  </si>
  <si>
    <t>&gt;&gt;National Portrait Gallery</t>
  </si>
  <si>
    <t>&gt;&gt;Public Lending Right</t>
  </si>
  <si>
    <t>&gt;&gt;MSI Manchester</t>
  </si>
  <si>
    <t>&gt;&gt;Horniman Museum</t>
  </si>
  <si>
    <t>&gt;&gt;Wallace Collection</t>
  </si>
  <si>
    <t>&gt;&gt;Strategic Commissioning</t>
  </si>
  <si>
    <t>&gt;&gt;Geffrye Museum</t>
  </si>
  <si>
    <t>&gt;&gt;Sir John Soane's Museum</t>
  </si>
  <si>
    <t>Olympics</t>
  </si>
  <si>
    <t>Sport</t>
  </si>
  <si>
    <t>&gt;&gt;Sport England</t>
  </si>
  <si>
    <t>Heritage sponsored bodies</t>
  </si>
  <si>
    <t>Broadcasting and Media</t>
  </si>
  <si>
    <t>&gt;&gt;S4C</t>
  </si>
  <si>
    <t>New and adjustments to existing provisions</t>
  </si>
  <si>
    <t>Libraries sponsored bodies</t>
  </si>
  <si>
    <t>&gt;&gt;British Library</t>
  </si>
  <si>
    <t>Museums, libraries and archives council</t>
  </si>
  <si>
    <t>Administration and Research</t>
  </si>
  <si>
    <t>Tourism</t>
  </si>
  <si>
    <t>Ceremonial and Heritage</t>
  </si>
  <si>
    <t>Royal Parks</t>
  </si>
  <si>
    <t>National Lottery Commission</t>
  </si>
  <si>
    <t>DCMS Administration and Research</t>
  </si>
  <si>
    <t>Gambling Commission</t>
  </si>
  <si>
    <t>Gambling</t>
  </si>
  <si>
    <t>DEPARTMENT OF ENERGY AND CLIMATE CHANGE</t>
  </si>
  <si>
    <t>http://www.decc.gov.uk/en/content/cms/about/annual_reports/annual_reports.aspx</t>
  </si>
  <si>
    <t>Nuclear Decommissioning Authority</t>
  </si>
  <si>
    <t>Low carbon UK</t>
  </si>
  <si>
    <t>Promoting low carbon technologies in developing countries</t>
  </si>
  <si>
    <t>Professional support and infrastructure</t>
  </si>
  <si>
    <t>Historic energy liabilities</t>
  </si>
  <si>
    <t>Energy</t>
  </si>
  <si>
    <t>Coal Authority</t>
  </si>
  <si>
    <t>International agreement on climate change</t>
  </si>
  <si>
    <t>Committee on Climate Change</t>
  </si>
  <si>
    <t>Civil Nuclear Police Authority</t>
  </si>
  <si>
    <t xml:space="preserve">Renewable Heat Incentive </t>
  </si>
  <si>
    <t>During 2010-11 the year the risks that the Department faced included the continuing threats to the implementation of adequate international action on climate change and to the delivery of policies for the development of carbon capture and storage and new nuclear power generation. Financial risks have included the potential impact of the Nuclear Decommissioning Authority’s volatile incomes from its generating business, which risk has been mitigated by new arrangements agreed with HM Treasury. The Department also has to contribute to the management of longer-term risks for example risks to the overall security and resilience of the energy supply market in the UK and the risks inherent in technologies such as nuclear power and offshore drilling for oil and gas.</t>
  </si>
  <si>
    <t>Department for Environment, Food and Rural Affairs</t>
  </si>
  <si>
    <t>http://www.defra.gov.uk/corporate/about/reports/</t>
  </si>
  <si>
    <t>Environmental Risk and Emergencies</t>
  </si>
  <si>
    <t>&gt;&gt;Environment Agency</t>
  </si>
  <si>
    <t>Environment</t>
  </si>
  <si>
    <t>&gt;&gt;Natural England</t>
  </si>
  <si>
    <t>Department</t>
  </si>
  <si>
    <t>Rural Payments Agency</t>
  </si>
  <si>
    <t>Sustainable Consumption and Production</t>
  </si>
  <si>
    <t>Farming</t>
  </si>
  <si>
    <t>Rural Communities</t>
  </si>
  <si>
    <t>Forestry Commission</t>
  </si>
  <si>
    <t>Marine Management Organisation</t>
  </si>
  <si>
    <t>Royal Botanic Gardens, Kew</t>
  </si>
  <si>
    <t>Climate Change</t>
  </si>
  <si>
    <t>Sustainable Development</t>
  </si>
  <si>
    <t>Food Supply</t>
  </si>
  <si>
    <t>Department for International Development</t>
  </si>
  <si>
    <t>http://www.dfid.gov.uk/About-DFID/Finance-and-performance/Resource-accounts/</t>
  </si>
  <si>
    <t>Country programmes</t>
  </si>
  <si>
    <t>&gt;&gt;Africa</t>
  </si>
  <si>
    <t>&gt;&gt;&gt;Sub-Saharan Africa</t>
  </si>
  <si>
    <t>&gt;&gt;Americas</t>
  </si>
  <si>
    <t>&gt;&gt;Asia</t>
  </si>
  <si>
    <t>&gt;&gt;Europe</t>
  </si>
  <si>
    <t>&gt;&gt;Pacific</t>
  </si>
  <si>
    <t>&gt;&gt;Commonwealth &amp; overseas territories</t>
  </si>
  <si>
    <t>&gt;&gt;&gt;Overseas territories</t>
  </si>
  <si>
    <t>World Bank</t>
  </si>
  <si>
    <t>Debt relief</t>
  </si>
  <si>
    <t>European Commission</t>
  </si>
  <si>
    <t>United Nations</t>
  </si>
  <si>
    <t>Department for Transport</t>
  </si>
  <si>
    <t>Roads</t>
  </si>
  <si>
    <t>Rail</t>
  </si>
  <si>
    <t>London</t>
  </si>
  <si>
    <t xml:space="preserve">Local Authority </t>
  </si>
  <si>
    <t xml:space="preserve">Supported Capital 
Expenditure (Revenue) </t>
  </si>
  <si>
    <t xml:space="preserve">Buses </t>
  </si>
  <si>
    <t xml:space="preserve">Crossrail </t>
  </si>
  <si>
    <t>Driver and 
Vehicle Licensing Agency 
trading fund</t>
  </si>
  <si>
    <t xml:space="preserve">Coastguard </t>
  </si>
  <si>
    <t>Aviation, Maritime, Security and Safety</t>
  </si>
  <si>
    <t>Sustainable Travel</t>
  </si>
  <si>
    <t xml:space="preserve">Science, research and support functions </t>
  </si>
  <si>
    <t>Renewable Fuels Agency</t>
  </si>
  <si>
    <t xml:space="preserve">GLA transport grants </t>
  </si>
  <si>
    <t xml:space="preserve">Motor Safety and Government Car Agencies </t>
  </si>
  <si>
    <t>Department of Health</t>
  </si>
  <si>
    <t>http://www.dh.gov.uk/en/Publicationsandstatistics/Publications/AnnualReports/DH_129873</t>
  </si>
  <si>
    <t>NHS</t>
  </si>
  <si>
    <t>&gt;&gt;Primary healthcare</t>
  </si>
  <si>
    <t>&gt;&gt;&gt;GP services</t>
  </si>
  <si>
    <t>&gt;&gt;&gt;Prescriptions</t>
  </si>
  <si>
    <t xml:space="preserve">&gt;&gt;&gt;Dental </t>
  </si>
  <si>
    <t>&gt;&gt;&gt;Opthalmic</t>
  </si>
  <si>
    <t>&gt;&gt;&gt;Pharmacy</t>
  </si>
  <si>
    <t>&gt;&gt;Secondary health care (hospitals etc)</t>
  </si>
  <si>
    <t>&gt;&gt;&gt;Learning difficulties</t>
  </si>
  <si>
    <t>&gt;&gt;&gt;Mental illness</t>
  </si>
  <si>
    <t>&gt;&gt;&gt;Maternity</t>
  </si>
  <si>
    <t>&gt;&gt;&gt;General &amp; acute</t>
  </si>
  <si>
    <t>&gt;&gt;&gt;Accident and emergency</t>
  </si>
  <si>
    <t>&gt;&gt;&gt;Community health</t>
  </si>
  <si>
    <t>&gt;&gt;&gt;Other contractual</t>
  </si>
  <si>
    <t>DEPARTMENT FOR WORK &amp; PENSIONS</t>
  </si>
  <si>
    <t>http://www.dwp.gov.uk/docs/resource-acs-2009-10.pdf</t>
  </si>
  <si>
    <t>2008-09, £bn</t>
  </si>
  <si>
    <t>Benefit spending in Great Britain</t>
  </si>
  <si>
    <t>State Pensions</t>
  </si>
  <si>
    <t xml:space="preserve"> (inc SERPS/S2P, Category D and Christmas bonuses)</t>
  </si>
  <si>
    <t>Housing Benefit</t>
  </si>
  <si>
    <t>Disability Living Allowance + Attendance Allowance</t>
  </si>
  <si>
    <t>Pension Credit</t>
  </si>
  <si>
    <t>Income Support</t>
  </si>
  <si>
    <t>Incapacity Benefit and Employment &amp; Support Allowance</t>
  </si>
  <si>
    <t>Other</t>
  </si>
  <si>
    <t>Council Tax Benefit</t>
  </si>
  <si>
    <t>Jobseeker's Allowance</t>
  </si>
  <si>
    <t>Winter Fuel Payments</t>
  </si>
  <si>
    <t>Statutory Maternity Pay</t>
  </si>
  <si>
    <t>(excludes Child Benefit, Guardians' Allowance; Widows pensions; Statutory Paternity Pay, Statutory Adoption pay - these paid by HMRC, MoD, DTI respectively)</t>
  </si>
  <si>
    <t>Memo: items not included above</t>
  </si>
  <si>
    <t>Benefit spending in Northern Ireland</t>
  </si>
  <si>
    <t>Various other minor benefits in Great Britain</t>
  </si>
  <si>
    <t>Capital spending</t>
  </si>
  <si>
    <t>FOREIGN &amp; COMMONWEALTH OFFICE</t>
  </si>
  <si>
    <t>Administration and embassies</t>
  </si>
  <si>
    <t>Peacekeeping Grants</t>
  </si>
  <si>
    <t>UN and other international organisations</t>
  </si>
  <si>
    <t>BBC World Service</t>
  </si>
  <si>
    <t>British Council</t>
  </si>
  <si>
    <t>Conflict Prevention Programme Grants</t>
  </si>
  <si>
    <t>Non-departmental bodies</t>
  </si>
  <si>
    <t>From 2012-13 HMT will make further resources available for conflict prevention and peacekeeping in-year.</t>
  </si>
  <si>
    <t>HER MAJESTY'S REVENUE AND CUSTOMS</t>
  </si>
  <si>
    <t>http://www.hmrc.gov.uk/about/reports.htm</t>
  </si>
  <si>
    <t>Tax credits</t>
  </si>
  <si>
    <t>Child benefit</t>
  </si>
  <si>
    <t>Child Trust Fund</t>
  </si>
  <si>
    <t>HMT</t>
  </si>
  <si>
    <t>http://www.hm-treasury.gov.uk/dep_perf_reports_index.htm</t>
  </si>
  <si>
    <t>TOTAL (exc financial stability)</t>
  </si>
  <si>
    <t xml:space="preserve">Equitable Life Payment Scheme </t>
  </si>
  <si>
    <t xml:space="preserve">BoE dividend </t>
  </si>
  <si>
    <t xml:space="preserve">Core Treasury: impairment </t>
  </si>
  <si>
    <t xml:space="preserve">DMO </t>
  </si>
  <si>
    <t>Other functions</t>
  </si>
  <si>
    <t xml:space="preserve">Banking &amp; gilts 
registration services  </t>
  </si>
  <si>
    <t>UK debt management office (DMO)</t>
  </si>
  <si>
    <t xml:space="preserve">Coinage </t>
  </si>
  <si>
    <t>Core Treasury &amp; Group Shared Services</t>
  </si>
  <si>
    <t>Financial stability/financial institutions</t>
  </si>
  <si>
    <t>Loans to financial institutions were repaid to the Treasury in 2010-11 and there was no further purchase of purchases of shares and other assets in the year</t>
  </si>
  <si>
    <t>Assistance to financial institutions relates to the Treasury's capital investments in financial
institutions and comprises new purchases of share capital and additions to loans balances, less
repayments. During 2010-11, there were no further additions or repayments of shares relating
to financial stability interventions. Additions to loans balances totalled £145 million. This mainly
related to increases in FSCS and statutory debt required to fund the repayment of depositors in
failed banks and building societies. This was offset by loan repayments totalling £2,459 million,
the most significant of which was £1,377 million from Northern Rock (Asset Management). The
remaining £1,082 million relates to recoveries received from administrators which have been
used to reduce FSCS and statutory debt balances</t>
  </si>
  <si>
    <t>Financial stability comprises fair value movements in derivatives, release of financial stability provisions and impairments of financial instruments. Other functions comprises expenditure on the Civil List and Royal Household Pension Fund. Costs incurred by the APA in running and administering the Asset Protection Scheme are passed on to RBS, therefore it has a nil net operating cost</t>
  </si>
  <si>
    <t>HOME OFFICE</t>
  </si>
  <si>
    <t>http://www.homeoffice.gov.uk/publications/about-us/corporate-publications/annual-report-201011</t>
  </si>
  <si>
    <t>Crime and Policing</t>
  </si>
  <si>
    <t>UK Border Agency</t>
  </si>
  <si>
    <t>Police pensions</t>
  </si>
  <si>
    <t>Office for Security and Counter- Terrorism</t>
  </si>
  <si>
    <t>AME charges</t>
  </si>
  <si>
    <t>Central services</t>
  </si>
  <si>
    <t>Area Based Grants</t>
  </si>
  <si>
    <t>European solidarity mechanism</t>
  </si>
  <si>
    <t>Government Equalities Office</t>
  </si>
  <si>
    <t>Identity &amp; Passport Service</t>
  </si>
  <si>
    <t>National Fraud Authority</t>
  </si>
  <si>
    <t>Criminal Records Bureau</t>
  </si>
  <si>
    <t>MINISTRY OF DEFENCE</t>
  </si>
  <si>
    <t>http://www.mod.uk/DefenceInternet/AboutDefence/CorporatePublications/AnnualReports/</t>
  </si>
  <si>
    <t>War pensions</t>
  </si>
  <si>
    <t>Army</t>
  </si>
  <si>
    <t>Royal Navy</t>
  </si>
  <si>
    <t>Royal Air Force</t>
  </si>
  <si>
    <t>Chief, joint ops</t>
  </si>
  <si>
    <t>Operations and peacekeeping *</t>
  </si>
  <si>
    <t xml:space="preserve">&gt;&gt;Afghanistan </t>
  </si>
  <si>
    <t>&gt;&gt;Iraq</t>
  </si>
  <si>
    <t>&gt;&gt;Libya</t>
  </si>
  <si>
    <t>-</t>
  </si>
  <si>
    <t>Equipment &amp; support</t>
  </si>
  <si>
    <t>Central command</t>
  </si>
  <si>
    <t>Defence estates</t>
  </si>
  <si>
    <t>* Iraq and Afghanistan funded by Treasury reserve and MoD</t>
  </si>
  <si>
    <t>Ministry of Justice</t>
  </si>
  <si>
    <t>Prisons &amp; probation (National Offender Management Service)</t>
  </si>
  <si>
    <t>Criminal legal aid</t>
  </si>
  <si>
    <t>HM Courts Service</t>
  </si>
  <si>
    <t>Civil legal aid</t>
  </si>
  <si>
    <t>Policy, Corporate Services and Associated Offices</t>
  </si>
  <si>
    <t>Youth Justice Board</t>
  </si>
  <si>
    <t>Criminal Injuries Compensation Authority</t>
  </si>
  <si>
    <t>Tribunals Service</t>
  </si>
  <si>
    <t>Top Judicial Salaries</t>
  </si>
  <si>
    <t>Legal Services Commission Administration</t>
  </si>
  <si>
    <t>Central Funds</t>
  </si>
  <si>
    <t>HM Courts &amp; Tribunals Service</t>
  </si>
  <si>
    <t>Parole Board</t>
  </si>
  <si>
    <t>Information Commissioner’ Office</t>
  </si>
  <si>
    <t>Judicial Appointments Commission</t>
  </si>
  <si>
    <t>Criminal Cases Review Commission</t>
  </si>
  <si>
    <t>Office of Legal Complaints</t>
  </si>
  <si>
    <t>Office of the Public Guardian</t>
  </si>
  <si>
    <t>NORTHERN IRELAND DEVOLVED SPENDING</t>
  </si>
  <si>
    <t>http://www.pfgbudgetni.gov.uk/</t>
  </si>
  <si>
    <t>Health, Social Services and Public Safety</t>
  </si>
  <si>
    <t>Education</t>
  </si>
  <si>
    <t>Regional Development</t>
  </si>
  <si>
    <t>Employment and Learning</t>
  </si>
  <si>
    <t>Social Development</t>
  </si>
  <si>
    <t>Enterprise, Trade and Investment</t>
  </si>
  <si>
    <t>Finance and Personnel</t>
  </si>
  <si>
    <t>Culture, Arts and Leisure</t>
  </si>
  <si>
    <t>Office of the First Minister and Deputy First Minister</t>
  </si>
  <si>
    <t>Northern Ireland Assembly</t>
  </si>
  <si>
    <t>Agriculture and Rural Development</t>
  </si>
  <si>
    <t>Other Departments</t>
  </si>
  <si>
    <t>Northern Ireland Office</t>
  </si>
  <si>
    <t>http://www.nio.gov.uk/8546_nio_d3.pdf</t>
  </si>
  <si>
    <t>Northern Ireland Executive</t>
  </si>
  <si>
    <t>Grants to the Northern
Ireland Consolidated
Fund</t>
  </si>
  <si>
    <t>SCOTLAND</t>
  </si>
  <si>
    <t>http://www.scotland.gov.uk/Topics/Government/Finance/18127/Documents</t>
  </si>
  <si>
    <t>Health and Wellbeing</t>
  </si>
  <si>
    <t>Local Government</t>
  </si>
  <si>
    <t>Finance and Sustainable Growth</t>
  </si>
  <si>
    <t>Education and Lifelong Learning</t>
  </si>
  <si>
    <t>Scottish Teachers' and NHS Pension Schemes</t>
  </si>
  <si>
    <t>Justice</t>
  </si>
  <si>
    <t>Rural Affairs and the Environment</t>
  </si>
  <si>
    <t>Office of the First Minister</t>
  </si>
  <si>
    <t>Administration</t>
  </si>
  <si>
    <t>Crown Office and Procurator Fiscal</t>
  </si>
  <si>
    <t>Scottish Parliament Corporate Body</t>
  </si>
  <si>
    <t>Scottish Courts Service</t>
  </si>
  <si>
    <t>Forestry Commission (Scotland)</t>
  </si>
  <si>
    <t>General Register Office for Scotland</t>
  </si>
  <si>
    <t>National Archives of Scotland</t>
  </si>
  <si>
    <t>Audit Scotland</t>
  </si>
  <si>
    <t>Office of the Scottish Charity Regulator</t>
  </si>
  <si>
    <t>WALES</t>
  </si>
  <si>
    <t>http://wales.gov.uk/funding/budget/?lang=en</t>
  </si>
  <si>
    <t xml:space="preserve">Total </t>
  </si>
  <si>
    <t xml:space="preserve">Health and Social Services </t>
  </si>
  <si>
    <t xml:space="preserve">Social Justice and Local Government </t>
  </si>
  <si>
    <t xml:space="preserve">Economy and Transport </t>
  </si>
  <si>
    <t xml:space="preserve">Children, Education, Lifelong Learning and Skills </t>
  </si>
  <si>
    <t xml:space="preserve">Environment, Sustainability and Housing </t>
  </si>
  <si>
    <t xml:space="preserve">Rural Affairs </t>
  </si>
  <si>
    <t>Heritage</t>
  </si>
  <si>
    <t>MAIN PENSION SCHEMES</t>
  </si>
  <si>
    <t xml:space="preserve"> http://86.54.44.148/wordpress/docs/obr_fiscal_supplementary_tables1.xls</t>
  </si>
  <si>
    <t>£ billion
Outturn
2009-10</t>
  </si>
  <si>
    <t>Forecasts
2010-11, £bn</t>
  </si>
  <si>
    <t>Teachers' Pension Scheme</t>
  </si>
  <si>
    <t>NHS Pension Scheme</t>
  </si>
  <si>
    <t>Principal Civil Service Pension Scheme</t>
  </si>
  <si>
    <t>Armed Forces Pension Scheme</t>
  </si>
  <si>
    <t>NHS and teachers pension schemes in Scotland</t>
  </si>
  <si>
    <t>Northern Ireland Executive Pension Schemes</t>
  </si>
  <si>
    <t>UK Atomic Energy Authority pension scheme</t>
  </si>
  <si>
    <t>Judicial Pension Scheme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</si>
</sst>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0.000"/>
    <numFmt numFmtId="167" formatCode="#,##0.0000"/>
    <numFmt numFmtId="168" formatCode="0.0000"/>
    <numFmt numFmtId="169" formatCode="£#,##0"/>
  </numFmts>
  <fonts count="31">
    <font>
      <sz val="10.0"/>
      <color rgb="FF000000"/>
      <name val="Arial"/>
    </font>
    <font>
      <sz val="14.0"/>
      <color rgb="FF000000"/>
    </font>
    <font>
      <sz val="14.0"/>
    </font>
    <font>
      <b/>
      <sz val="14.0"/>
    </font>
    <font>
      <b/>
      <sz val="14.0"/>
      <color rgb="FF000000"/>
    </font>
    <font>
      <u/>
      <sz val="14.0"/>
      <color rgb="FF0000FF"/>
    </font>
    <font>
      <sz val="14.0"/>
      <color rgb="FF1FB714"/>
    </font>
    <font>
      <b/>
      <sz val="12.0"/>
      <color rgb="FF000000"/>
    </font>
    <font>
      <sz val="12.0"/>
    </font>
    <font>
      <u/>
      <sz val="12.0"/>
      <color rgb="FF0000FF"/>
    </font>
    <font>
      <sz val="12.0"/>
      <color rgb="FF1FB714"/>
    </font>
    <font>
      <sz val="12.0"/>
      <color rgb="FF000000"/>
    </font>
    <font>
      <sz val="12.0"/>
      <color rgb="FF000000"/>
      <name val="Verdana"/>
    </font>
    <font>
      <b/>
      <sz val="14.0"/>
      <color rgb="FF666699"/>
    </font>
    <font>
      <sz val="14.0"/>
      <color rgb="FF666699"/>
    </font>
    <font>
      <sz val="10.0"/>
      <color rgb="FF000000"/>
    </font>
    <font>
      <u/>
      <sz val="14.0"/>
      <color rgb="FF0000FF"/>
    </font>
    <font/>
    <font>
      <b/>
      <u/>
      <sz val="14.0"/>
      <color rgb="FF0000FF"/>
    </font>
    <font>
      <u/>
      <sz val="14.0"/>
      <color rgb="FF0000FF"/>
    </font>
    <font>
      <b/>
      <sz val="14.0"/>
      <color rgb="FF000000"/>
      <name val="Verdana"/>
    </font>
    <font>
      <b/>
      <sz val="10.0"/>
    </font>
    <font>
      <sz val="14.0"/>
      <color rgb="FF000000"/>
      <name val="Verdana"/>
    </font>
    <font>
      <u/>
      <sz val="14.0"/>
      <color rgb="FF0000FF"/>
    </font>
    <font>
      <i/>
      <sz val="14.0"/>
      <color rgb="FF000000"/>
    </font>
    <font>
      <u/>
      <sz val="14.0"/>
      <color rgb="FF0000FF"/>
    </font>
    <font>
      <b/>
      <sz val="14.0"/>
      <color rgb="FF1FB714"/>
    </font>
    <font>
      <u/>
      <sz val="14.0"/>
      <color rgb="FF0000FF"/>
    </font>
    <font>
      <u/>
      <sz val="14.0"/>
      <color rgb="FF0000FF"/>
    </font>
    <font>
      <u/>
      <sz val="14.0"/>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1" numFmtId="0" xfId="0" applyAlignment="1" applyFont="1">
      <alignment shrinkToFit="0" wrapText="1"/>
    </xf>
    <xf borderId="0" fillId="0" fontId="2" numFmtId="0" xfId="0" applyAlignment="1" applyFont="1">
      <alignment shrinkToFit="0" wrapText="1"/>
    </xf>
    <xf borderId="0" fillId="0" fontId="3" numFmtId="4" xfId="0" applyAlignment="1" applyFont="1" applyNumberFormat="1">
      <alignment shrinkToFit="0" wrapText="1"/>
    </xf>
    <xf borderId="0" fillId="0" fontId="4" numFmtId="0" xfId="0" applyAlignment="1" applyFont="1">
      <alignment horizontal="left" readingOrder="0" shrinkToFit="0" vertical="bottom" wrapText="1"/>
    </xf>
    <xf borderId="0" fillId="0" fontId="4" numFmtId="4" xfId="0" applyAlignment="1" applyFont="1" applyNumberFormat="1">
      <alignment horizontal="left" readingOrder="0" shrinkToFit="0" vertical="bottom" wrapText="1"/>
    </xf>
    <xf borderId="0" fillId="0" fontId="1" numFmtId="4" xfId="0" applyAlignment="1" applyFont="1" applyNumberFormat="1">
      <alignment horizontal="right" readingOrder="0" shrinkToFit="0" vertical="bottom" wrapText="0"/>
    </xf>
    <xf borderId="0" fillId="0" fontId="4" numFmtId="4" xfId="0" applyAlignment="1" applyFont="1" applyNumberFormat="1">
      <alignment horizontal="right" readingOrder="0" shrinkToFit="0" vertical="bottom" wrapText="0"/>
    </xf>
    <xf borderId="0" fillId="0" fontId="1" numFmtId="164" xfId="0" applyAlignment="1" applyFont="1" applyNumberFormat="1">
      <alignment horizontal="right" shrinkToFit="0" vertical="bottom" wrapText="1"/>
    </xf>
    <xf borderId="0" fillId="0" fontId="4" numFmtId="4" xfId="0" applyAlignment="1" applyFont="1" applyNumberFormat="1">
      <alignment shrinkToFit="0" vertical="center" wrapText="0"/>
    </xf>
    <xf borderId="0" fillId="0" fontId="1" numFmtId="0" xfId="0" applyAlignment="1" applyFont="1">
      <alignment horizontal="left" shrinkToFit="0" vertical="bottom" wrapText="1"/>
    </xf>
    <xf borderId="0" fillId="0" fontId="1" numFmtId="4" xfId="0" applyAlignment="1" applyFont="1" applyNumberFormat="1">
      <alignment horizontal="right" readingOrder="0" shrinkToFit="0" vertical="center" wrapText="0"/>
    </xf>
    <xf borderId="0" fillId="0" fontId="4" numFmtId="4" xfId="0" applyAlignment="1" applyFont="1" applyNumberFormat="1">
      <alignment horizontal="right" readingOrder="0" shrinkToFit="0" vertical="center" wrapText="0"/>
    </xf>
    <xf borderId="0" fillId="0" fontId="1" numFmtId="4" xfId="0" applyAlignment="1" applyFont="1" applyNumberFormat="1">
      <alignment readingOrder="0" shrinkToFit="0" vertical="center" wrapText="0"/>
    </xf>
    <xf borderId="0" fillId="0" fontId="4" numFmtId="4" xfId="0" applyAlignment="1" applyFont="1" applyNumberFormat="1">
      <alignment horizontal="right" readingOrder="0" shrinkToFit="0" vertical="bottom" wrapText="1"/>
    </xf>
    <xf borderId="0" fillId="0" fontId="4" numFmtId="4" xfId="0" applyAlignment="1" applyFont="1" applyNumberFormat="1">
      <alignment readingOrder="0" shrinkToFit="0" vertical="center" wrapText="0"/>
    </xf>
    <xf borderId="0" fillId="0" fontId="4" numFmtId="2" xfId="0" applyAlignment="1" applyFont="1" applyNumberFormat="1">
      <alignment horizontal="right" shrinkToFit="0" vertical="bottom" wrapText="1"/>
    </xf>
    <xf borderId="0" fillId="0" fontId="1" numFmtId="4" xfId="0" applyAlignment="1" applyFont="1" applyNumberFormat="1">
      <alignment horizontal="right" readingOrder="0" shrinkToFit="0" vertical="bottom" wrapText="1"/>
    </xf>
    <xf borderId="0" fillId="0" fontId="1" numFmtId="165" xfId="0" applyAlignment="1" applyFont="1" applyNumberFormat="1">
      <alignment readingOrder="0" shrinkToFit="0" vertical="center" wrapText="0"/>
    </xf>
    <xf borderId="0" fillId="0" fontId="4" numFmtId="165" xfId="0" applyAlignment="1" applyFont="1" applyNumberFormat="1">
      <alignment readingOrder="0" shrinkToFit="0" vertical="center" wrapText="0"/>
    </xf>
    <xf borderId="0" fillId="0" fontId="1" numFmtId="166" xfId="0" applyAlignment="1" applyFont="1" applyNumberFormat="1">
      <alignment readingOrder="0" shrinkToFit="0" wrapText="1"/>
    </xf>
    <xf borderId="0" fillId="0" fontId="4" numFmtId="165" xfId="0" applyAlignment="1" applyFont="1" applyNumberFormat="1">
      <alignment readingOrder="0" shrinkToFit="0" vertical="bottom" wrapText="0"/>
    </xf>
    <xf borderId="0" fillId="0" fontId="4" numFmtId="0" xfId="0" applyAlignment="1" applyFont="1">
      <alignment shrinkToFit="0" wrapText="1"/>
    </xf>
    <xf borderId="0" fillId="0" fontId="1" numFmtId="165" xfId="0" applyAlignment="1" applyFont="1" applyNumberFormat="1">
      <alignment readingOrder="0" shrinkToFit="0" vertical="bottom" wrapText="0"/>
    </xf>
    <xf borderId="0" fillId="0" fontId="1" numFmtId="0" xfId="0" applyAlignment="1" applyFont="1">
      <alignment readingOrder="0" shrinkToFit="0" vertical="center" wrapText="1"/>
    </xf>
    <xf borderId="0" fillId="0" fontId="1" numFmtId="165" xfId="0" applyAlignment="1" applyFont="1" applyNumberFormat="1">
      <alignment readingOrder="0" shrinkToFit="0" vertical="center" wrapText="1"/>
    </xf>
    <xf borderId="0" fillId="0" fontId="4" numFmtId="165" xfId="0" applyAlignment="1" applyFont="1" applyNumberFormat="1">
      <alignment readingOrder="0" shrinkToFit="0" vertical="center" wrapText="1"/>
    </xf>
    <xf borderId="0" fillId="0" fontId="4" numFmtId="0" xfId="0" applyAlignment="1" applyFont="1">
      <alignment readingOrder="0" shrinkToFit="0" vertical="center" wrapText="0"/>
    </xf>
    <xf borderId="0" fillId="0" fontId="4" numFmtId="166" xfId="0" applyAlignment="1" applyFont="1" applyNumberFormat="1">
      <alignment readingOrder="0" shrinkToFit="0" vertical="center" wrapText="0"/>
    </xf>
    <xf borderId="0" fillId="0" fontId="1" numFmtId="0" xfId="0" applyAlignment="1" applyFont="1">
      <alignment horizontal="left" shrinkToFit="0" vertical="bottom" wrapText="1"/>
    </xf>
    <xf borderId="0" fillId="0" fontId="1" numFmtId="165" xfId="0" applyAlignment="1" applyFont="1" applyNumberFormat="1">
      <alignment horizontal="right" readingOrder="0" shrinkToFit="0" vertical="bottom" wrapText="1"/>
    </xf>
    <xf borderId="0" fillId="0" fontId="4" numFmtId="165" xfId="0" applyAlignment="1" applyFont="1" applyNumberFormat="1">
      <alignment horizontal="right" readingOrder="0" shrinkToFit="0" vertical="bottom" wrapText="1"/>
    </xf>
    <xf borderId="0" fillId="0" fontId="1" numFmtId="9" xfId="0" applyAlignment="1" applyFont="1" applyNumberFormat="1">
      <alignment horizontal="right" shrinkToFit="0" vertical="bottom" wrapText="1"/>
    </xf>
    <xf borderId="0" fillId="0" fontId="1" numFmtId="165" xfId="0" applyAlignment="1" applyFont="1" applyNumberFormat="1">
      <alignment readingOrder="0" shrinkToFit="0" wrapText="1"/>
    </xf>
    <xf borderId="0" fillId="0" fontId="4" numFmtId="165" xfId="0" applyAlignment="1" applyFont="1" applyNumberFormat="1">
      <alignment readingOrder="0" shrinkToFit="0" wrapText="1"/>
    </xf>
    <xf borderId="0" fillId="0" fontId="1" numFmtId="0" xfId="0" applyAlignment="1" applyFont="1">
      <alignment readingOrder="0" shrinkToFit="0" wrapText="1"/>
    </xf>
    <xf borderId="0" fillId="0" fontId="2" numFmtId="167" xfId="0" applyAlignment="1" applyFont="1" applyNumberFormat="1">
      <alignment readingOrder="0" shrinkToFit="0" wrapText="1"/>
    </xf>
    <xf borderId="0" fillId="0" fontId="1" numFmtId="9" xfId="0" applyAlignment="1" applyFont="1" applyNumberFormat="1">
      <alignment horizontal="right" readingOrder="0" shrinkToFit="0" vertical="bottom" wrapText="1"/>
    </xf>
    <xf borderId="0" fillId="0" fontId="2" numFmtId="166" xfId="0" applyAlignment="1" applyFont="1" applyNumberFormat="1">
      <alignment readingOrder="0" shrinkToFit="0" wrapText="1"/>
    </xf>
    <xf borderId="0" fillId="0" fontId="3" numFmtId="166" xfId="0" applyAlignment="1" applyFont="1" applyNumberFormat="1">
      <alignment readingOrder="0" shrinkToFit="0" wrapText="1"/>
    </xf>
    <xf borderId="0" fillId="0" fontId="1" numFmtId="165" xfId="0" applyAlignment="1" applyFont="1" applyNumberFormat="1">
      <alignment horizontal="right" readingOrder="0" shrinkToFit="0" vertical="center" wrapText="0"/>
    </xf>
    <xf borderId="0" fillId="0" fontId="4" numFmtId="165" xfId="0" applyAlignment="1" applyFont="1" applyNumberFormat="1">
      <alignment horizontal="right" readingOrder="0" shrinkToFit="0" vertical="center" wrapText="0"/>
    </xf>
    <xf borderId="0" fillId="0" fontId="4" numFmtId="167" xfId="0" applyAlignment="1" applyFont="1" applyNumberFormat="1">
      <alignment horizontal="right" readingOrder="0" shrinkToFit="0" vertical="bottom" wrapText="1"/>
    </xf>
    <xf borderId="0" fillId="0" fontId="4" numFmtId="167" xfId="0" applyAlignment="1" applyFont="1" applyNumberFormat="1">
      <alignment readingOrder="0" shrinkToFit="0" wrapText="1"/>
    </xf>
    <xf borderId="0" fillId="0" fontId="1" numFmtId="0" xfId="0" applyAlignment="1" applyFont="1">
      <alignment readingOrder="0" shrinkToFit="0" vertical="center" wrapText="0"/>
    </xf>
    <xf borderId="0" fillId="0" fontId="4" numFmtId="167" xfId="0" applyAlignment="1" applyFont="1" applyNumberFormat="1">
      <alignment readingOrder="0" shrinkToFit="0" vertical="center" wrapText="0"/>
    </xf>
    <xf borderId="0" fillId="0" fontId="2" numFmtId="167" xfId="0" applyAlignment="1" applyFont="1" applyNumberFormat="1">
      <alignment shrinkToFit="0" wrapText="1"/>
    </xf>
    <xf borderId="0" fillId="0" fontId="5" numFmtId="0" xfId="0" applyAlignment="1" applyFont="1">
      <alignment horizontal="left" readingOrder="0" shrinkToFit="0" vertical="bottom" wrapText="1"/>
    </xf>
    <xf borderId="0" fillId="0" fontId="6" numFmtId="4" xfId="0" applyAlignment="1" applyFont="1" applyNumberFormat="1">
      <alignment horizontal="right" shrinkToFit="0" vertical="bottom" wrapText="0"/>
    </xf>
    <xf borderId="0" fillId="0" fontId="1" numFmtId="2" xfId="0" applyAlignment="1" applyFont="1" applyNumberFormat="1">
      <alignment readingOrder="0" shrinkToFit="0" vertical="center" wrapText="0"/>
    </xf>
    <xf borderId="0" fillId="0" fontId="1" numFmtId="3" xfId="0" applyAlignment="1" applyFont="1" applyNumberFormat="1">
      <alignment readingOrder="0" shrinkToFit="0" vertical="center" wrapText="0"/>
    </xf>
    <xf borderId="0" fillId="0" fontId="1" numFmtId="166" xfId="0" applyAlignment="1" applyFont="1" applyNumberFormat="1">
      <alignment readingOrder="0" shrinkToFit="0" vertical="center" wrapText="0"/>
    </xf>
    <xf borderId="0" fillId="0" fontId="7" numFmtId="0" xfId="0" applyAlignment="1" applyFont="1">
      <alignment horizontal="left" readingOrder="0" shrinkToFit="0" vertical="bottom" wrapText="1"/>
    </xf>
    <xf borderId="0" fillId="0" fontId="8" numFmtId="0" xfId="0" applyAlignment="1" applyFont="1">
      <alignment shrinkToFit="0" wrapText="1"/>
    </xf>
    <xf borderId="0" fillId="0" fontId="9" numFmtId="0" xfId="0" applyAlignment="1" applyFont="1">
      <alignment shrinkToFit="0" vertical="center" wrapText="1"/>
    </xf>
    <xf borderId="0" fillId="0" fontId="7" numFmtId="0" xfId="0" applyAlignment="1" applyFont="1">
      <alignment readingOrder="0" shrinkToFit="0" vertical="center" wrapText="1"/>
    </xf>
    <xf borderId="0" fillId="0" fontId="7" numFmtId="166" xfId="0" applyAlignment="1" applyFont="1" applyNumberFormat="1">
      <alignment readingOrder="0" shrinkToFit="0" vertical="center" wrapText="1"/>
    </xf>
    <xf borderId="0" fillId="0" fontId="10" numFmtId="4" xfId="0" applyAlignment="1" applyFont="1" applyNumberFormat="1">
      <alignment horizontal="right" readingOrder="0" shrinkToFit="0" vertical="bottom" wrapText="0"/>
    </xf>
    <xf borderId="0" fillId="0" fontId="11" numFmtId="0" xfId="0" applyAlignment="1" applyFont="1">
      <alignment readingOrder="0" shrinkToFit="0" vertical="center" wrapText="1"/>
    </xf>
    <xf borderId="0" fillId="0" fontId="11" numFmtId="166" xfId="0" applyAlignment="1" applyFont="1" applyNumberFormat="1">
      <alignment readingOrder="0" shrinkToFit="0" vertical="center" wrapText="1"/>
    </xf>
    <xf borderId="0" fillId="0" fontId="12" numFmtId="167" xfId="0" applyAlignment="1" applyFont="1" applyNumberFormat="1">
      <alignment readingOrder="0" shrinkToFit="0" vertical="center" wrapText="1"/>
    </xf>
    <xf borderId="0" fillId="0" fontId="10" numFmtId="4" xfId="0" applyAlignment="1" applyFont="1" applyNumberFormat="1">
      <alignment horizontal="right" shrinkToFit="0" vertical="bottom" wrapText="0"/>
    </xf>
    <xf borderId="0" fillId="0" fontId="11" numFmtId="167" xfId="0" applyAlignment="1" applyFont="1" applyNumberFormat="1">
      <alignment readingOrder="0" shrinkToFit="0" vertical="center" wrapText="1"/>
    </xf>
    <xf borderId="0" fillId="0" fontId="4" numFmtId="0" xfId="0" applyAlignment="1" applyFont="1">
      <alignment readingOrder="0" shrinkToFit="0" vertical="center" wrapText="1"/>
    </xf>
    <xf borderId="0" fillId="0" fontId="4" numFmtId="166" xfId="0" applyAlignment="1" applyFont="1" applyNumberFormat="1">
      <alignment readingOrder="0" shrinkToFit="0" vertical="center" wrapText="1"/>
    </xf>
    <xf borderId="0" fillId="0" fontId="13" numFmtId="164" xfId="0" applyAlignment="1" applyFont="1" applyNumberForma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14" numFmtId="164" xfId="0" applyAlignment="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0" fillId="0" fontId="15" numFmtId="0" xfId="0" applyAlignment="1" applyFont="1">
      <alignment readingOrder="0" shrinkToFit="0" vertical="center" wrapText="0"/>
    </xf>
    <xf borderId="0" fillId="0" fontId="16" numFmtId="0" xfId="0" applyAlignment="1" applyFont="1">
      <alignment horizontal="left" readingOrder="0" shrinkToFit="0" vertical="bottom" wrapText="0"/>
    </xf>
    <xf borderId="0" fillId="0" fontId="13" numFmtId="0" xfId="0" applyAlignment="1" applyFont="1">
      <alignment horizontal="left" readingOrder="0" shrinkToFit="0" vertical="bottom" wrapText="1"/>
    </xf>
    <xf borderId="0" fillId="0" fontId="3" numFmtId="0" xfId="0" applyAlignment="1" applyFont="1">
      <alignment shrinkToFit="0" wrapText="1"/>
    </xf>
    <xf borderId="0" fillId="0" fontId="17" numFmtId="0" xfId="0" applyAlignment="1" applyFont="1">
      <alignment readingOrder="0" shrinkToFit="0" wrapText="1"/>
    </xf>
    <xf borderId="0" fillId="0" fontId="1" numFmtId="0" xfId="0" applyAlignment="1" applyFont="1">
      <alignment shrinkToFit="0" vertical="center" wrapText="1"/>
    </xf>
    <xf borderId="0" fillId="0" fontId="1" numFmtId="0" xfId="0" applyAlignment="1" applyFont="1">
      <alignment shrinkToFit="0" vertical="center" wrapText="0"/>
    </xf>
    <xf borderId="0" fillId="0" fontId="18" numFmtId="0" xfId="0" applyAlignment="1" applyFont="1">
      <alignment horizontal="left" readingOrder="0" shrinkToFit="0" vertical="bottom" wrapText="1"/>
    </xf>
    <xf borderId="0" fillId="0" fontId="1" numFmtId="165" xfId="0" applyAlignment="1" applyFont="1" applyNumberFormat="1">
      <alignment horizontal="right" readingOrder="0" shrinkToFit="0" vertical="bottom" wrapText="0"/>
    </xf>
    <xf borderId="0" fillId="0" fontId="1" numFmtId="168" xfId="0" applyAlignment="1" applyFont="1" applyNumberFormat="1">
      <alignment readingOrder="0" shrinkToFit="0" vertical="center" wrapText="0"/>
    </xf>
    <xf borderId="0" fillId="0" fontId="2" numFmtId="0" xfId="0" applyAlignment="1" applyFont="1">
      <alignment readingOrder="0" shrinkToFit="0" wrapText="1"/>
    </xf>
    <xf borderId="0" fillId="0" fontId="4" numFmtId="169" xfId="0" applyAlignment="1" applyFont="1" applyNumberFormat="1">
      <alignment horizontal="right" readingOrder="0" shrinkToFit="0" vertical="bottom" wrapText="1"/>
    </xf>
    <xf borderId="0" fillId="0" fontId="19" numFmtId="169" xfId="0" applyAlignment="1" applyFont="1" applyNumberFormat="1">
      <alignment horizontal="right" readingOrder="0" shrinkToFit="0" vertical="bottom" wrapText="1"/>
    </xf>
    <xf borderId="0" fillId="0" fontId="20" numFmtId="0" xfId="0" applyAlignment="1" applyFont="1">
      <alignment readingOrder="0" shrinkToFit="0" vertical="bottom" wrapText="0"/>
    </xf>
    <xf borderId="0" fillId="0" fontId="3" numFmtId="4" xfId="0" applyAlignment="1" applyFont="1" applyNumberFormat="1">
      <alignment readingOrder="0" shrinkToFit="0" wrapText="1"/>
    </xf>
    <xf borderId="0" fillId="0" fontId="20" numFmtId="4" xfId="0" applyAlignment="1" applyFont="1" applyNumberFormat="1">
      <alignment readingOrder="0" shrinkToFit="0" vertical="bottom" wrapText="0"/>
    </xf>
    <xf borderId="0" fillId="0" fontId="21" numFmtId="0" xfId="0" applyAlignment="1" applyFont="1">
      <alignment shrinkToFit="0" wrapText="1"/>
    </xf>
    <xf borderId="0" fillId="0" fontId="22" numFmtId="0" xfId="0" applyAlignment="1" applyFont="1">
      <alignment readingOrder="0" shrinkToFit="0" vertical="bottom" wrapText="0"/>
    </xf>
    <xf borderId="0" fillId="0" fontId="2" numFmtId="4" xfId="0" applyAlignment="1" applyFont="1" applyNumberFormat="1">
      <alignment readingOrder="0" shrinkToFit="0" wrapText="1"/>
    </xf>
    <xf borderId="0" fillId="0" fontId="22" numFmtId="4" xfId="0" applyAlignment="1" applyFont="1" applyNumberFormat="1">
      <alignment readingOrder="0" shrinkToFit="0" vertical="bottom" wrapText="0"/>
    </xf>
    <xf borderId="0" fillId="0" fontId="22" numFmtId="166" xfId="0" applyAlignment="1" applyFont="1" applyNumberFormat="1">
      <alignment readingOrder="0" shrinkToFit="0" vertical="bottom" wrapText="0"/>
    </xf>
    <xf borderId="0" fillId="0" fontId="22" numFmtId="0" xfId="0" applyAlignment="1" applyFont="1">
      <alignment shrinkToFit="0" vertical="bottom" wrapText="0"/>
    </xf>
    <xf borderId="0" fillId="0" fontId="3" numFmtId="166" xfId="0" applyAlignment="1" applyFont="1" applyNumberFormat="1">
      <alignment shrinkToFit="0" wrapText="1"/>
    </xf>
    <xf borderId="0" fillId="0" fontId="4" numFmtId="166" xfId="0" applyAlignment="1" applyFont="1" applyNumberFormat="1">
      <alignment horizontal="left" readingOrder="0" shrinkToFit="0" vertical="bottom" wrapText="1"/>
    </xf>
    <xf borderId="0" fillId="0" fontId="4" numFmtId="166" xfId="0" applyAlignment="1" applyFont="1" applyNumberFormat="1">
      <alignment horizontal="right" readingOrder="0" shrinkToFit="0" vertical="bottom" wrapText="1"/>
    </xf>
    <xf borderId="0" fillId="0" fontId="1" numFmtId="169" xfId="0" applyAlignment="1" applyFont="1" applyNumberFormat="1">
      <alignment horizontal="right" readingOrder="0" shrinkToFit="0" vertical="bottom" wrapText="1"/>
    </xf>
    <xf borderId="0" fillId="0" fontId="23" numFmtId="3" xfId="0" applyAlignment="1" applyFont="1" applyNumberFormat="1">
      <alignment horizontal="right" readingOrder="0" shrinkToFit="0" vertical="bottom" wrapText="1"/>
    </xf>
    <xf borderId="0" fillId="0" fontId="4" numFmtId="0" xfId="0" applyAlignment="1" applyFont="1">
      <alignment readingOrder="0" shrinkToFit="0" wrapText="1"/>
    </xf>
    <xf borderId="0" fillId="0" fontId="1" numFmtId="4" xfId="0" applyAlignment="1" applyFont="1" applyNumberFormat="1">
      <alignment readingOrder="0" shrinkToFit="0" vertical="center" wrapText="1"/>
    </xf>
    <xf borderId="0" fillId="0" fontId="1" numFmtId="0" xfId="0" applyAlignment="1" applyFont="1">
      <alignment horizontal="left" readingOrder="0" shrinkToFit="0" vertical="center" wrapText="1"/>
    </xf>
    <xf borderId="0" fillId="0" fontId="24" numFmtId="0" xfId="0" applyAlignment="1" applyFont="1">
      <alignment horizontal="left" readingOrder="0" shrinkToFit="0" vertical="bottom" wrapText="1"/>
    </xf>
    <xf borderId="0" fillId="0" fontId="25" numFmtId="169" xfId="0" applyAlignment="1" applyFont="1" applyNumberFormat="1">
      <alignment horizontal="right" shrinkToFit="0" vertical="bottom" wrapText="1"/>
    </xf>
    <xf borderId="0" fillId="0" fontId="4" numFmtId="0" xfId="0" applyAlignment="1" applyFont="1">
      <alignment readingOrder="0" shrinkToFit="0" vertical="bottom" wrapText="0"/>
    </xf>
    <xf borderId="0" fillId="0" fontId="1" numFmtId="0" xfId="0" applyAlignment="1" applyFont="1">
      <alignment readingOrder="0" shrinkToFit="0" vertical="bottom" wrapText="0"/>
    </xf>
    <xf borderId="0" fillId="0" fontId="4" numFmtId="2" xfId="0" applyAlignment="1" applyFont="1" applyNumberFormat="1">
      <alignment readingOrder="0" shrinkToFit="0" vertical="center" wrapText="0"/>
    </xf>
    <xf borderId="0" fillId="0" fontId="26" numFmtId="4" xfId="0" applyAlignment="1" applyFont="1" applyNumberFormat="1">
      <alignment horizontal="right" shrinkToFit="0" vertical="bottom" wrapText="0"/>
    </xf>
    <xf borderId="0" fillId="0" fontId="1" numFmtId="2" xfId="0" applyAlignment="1" applyFont="1" applyNumberFormat="1">
      <alignment horizontal="right" readingOrder="0" shrinkToFit="0" vertical="bottom" wrapText="1"/>
    </xf>
    <xf borderId="0" fillId="0" fontId="4" numFmtId="166" xfId="0" applyAlignment="1" applyFont="1" applyNumberFormat="1">
      <alignment shrinkToFit="0" vertical="center" wrapText="0"/>
    </xf>
    <xf borderId="0" fillId="0" fontId="4" numFmtId="0" xfId="0" applyAlignment="1" applyFont="1">
      <alignment shrinkToFit="0" vertical="center" wrapText="0"/>
    </xf>
    <xf borderId="0" fillId="0" fontId="27" numFmtId="0" xfId="0" applyAlignment="1" applyFont="1">
      <alignment shrinkToFit="0" vertical="center" wrapText="0"/>
    </xf>
    <xf borderId="0" fillId="0" fontId="1" numFmtId="3" xfId="0" applyAlignment="1" applyFont="1" applyNumberFormat="1">
      <alignment readingOrder="0" shrinkToFit="0" vertical="center" wrapText="1"/>
    </xf>
    <xf borderId="0" fillId="0" fontId="4" numFmtId="166" xfId="0" applyAlignment="1" applyFont="1" applyNumberFormat="1">
      <alignment horizontal="right" readingOrder="0" shrinkToFit="0" vertical="center" wrapText="0"/>
    </xf>
    <xf borderId="0" fillId="0" fontId="28" numFmtId="0" xfId="0" applyAlignment="1" applyFont="1">
      <alignment readingOrder="0" shrinkToFit="0" vertical="center" wrapText="0"/>
    </xf>
    <xf borderId="0" fillId="0" fontId="29" numFmtId="0" xfId="0" applyAlignment="1" applyFont="1">
      <alignment readingOrder="0" shrinkToFit="0" vertical="center" wrapText="1"/>
    </xf>
    <xf borderId="0" fillId="0" fontId="4" numFmtId="2" xfId="0" applyAlignment="1" applyFont="1" applyNumberFormat="1">
      <alignment horizontal="right" readingOrder="0" shrinkToFit="0" vertical="bottom" wrapText="1"/>
    </xf>
    <xf borderId="0" fillId="0" fontId="1" numFmtId="2" xfId="0" applyAlignment="1" applyFont="1" applyNumberFormat="1">
      <alignment readingOrder="0" shrinkToFit="0" vertical="center" wrapText="1"/>
    </xf>
    <xf borderId="0" fillId="0" fontId="21" numFmtId="0" xfId="0" applyAlignment="1" applyFont="1">
      <alignment readingOrder="0" shrinkToFit="0" wrapText="1"/>
    </xf>
    <xf borderId="0" fillId="0" fontId="3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dh.gov.uk/en/Publicationsandstatistics/Publications/AnnualReports/DH_129873"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dwp.gov.uk/docs/resource-acs-2009-10.pdf"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hmrc.gov.uk/about/reports.ht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hm-treasury.gov.uk/dep_perf_reports_index.ht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homeoffice.gov.uk/publications/about-us/corporate-publications/annual-report-201011"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mod.uk/DefenceInternet/AboutDefence/CorporatePublications/AnnualReport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pfgbudgetni.gov.uk/"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is.gov.uk/about/performance-reports/annual-reports"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www.nio.gov.uk/8546_nio_d3.pdf"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scotland.gov.uk/Topics/Government/Finance/18127/Documents"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ales.gov.uk/funding/budget/?lang=en"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86.54.44.148/wordpress/docs/obr_fiscal_supplementary_tables1.xls" TargetMode="External"/><Relationship Id="rId2"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mmunities.gov.uk/corporate/publications/corporate-repor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ducation.gov.uk/aboutdfe/departmentalinformation/reports/a00390/annual-departmental-reports-accounts-and-spending-review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culture.gov.uk/publications/8309.aspx"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decc.gov.uk/en/content/cms/about/annual_reports/annual_reports.aspx"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defra.gov.uk/corporate/about/report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dfid.gov.uk/About-DFID/Finance-and-performance/Resource-account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61.88"/>
    <col customWidth="1" min="2" max="4" width="10.5"/>
    <col customWidth="1" min="5" max="5" width="9.63"/>
    <col customWidth="1" min="6" max="6" width="13.13"/>
    <col customWidth="1" min="7" max="7" width="68.88"/>
  </cols>
  <sheetData>
    <row r="1" ht="17.25" customHeight="1">
      <c r="A1" s="1" t="s">
        <v>0</v>
      </c>
      <c r="B1" s="2"/>
      <c r="C1" s="3"/>
      <c r="D1" s="3"/>
      <c r="E1" s="3"/>
      <c r="F1" s="4"/>
      <c r="G1" s="3"/>
    </row>
    <row r="2" ht="153.0" customHeight="1">
      <c r="A2" s="5" t="s">
        <v>1</v>
      </c>
      <c r="B2" s="2"/>
      <c r="C2" s="3"/>
      <c r="D2" s="3"/>
      <c r="E2" s="3"/>
      <c r="F2" s="4"/>
      <c r="G2" s="3"/>
    </row>
    <row r="3" ht="68.25" customHeight="1">
      <c r="A3" s="5" t="s">
        <v>2</v>
      </c>
      <c r="B3" s="5" t="s">
        <v>3</v>
      </c>
      <c r="C3" s="5" t="s">
        <v>4</v>
      </c>
      <c r="D3" s="3"/>
      <c r="E3" s="5" t="s">
        <v>5</v>
      </c>
      <c r="F3" s="6" t="s">
        <v>6</v>
      </c>
      <c r="G3" s="5" t="s">
        <v>7</v>
      </c>
    </row>
    <row r="4" ht="17.25" customHeight="1">
      <c r="A4" s="5" t="s">
        <v>8</v>
      </c>
      <c r="B4" s="7">
        <v>669.436</v>
      </c>
      <c r="C4" s="8">
        <v>691.666</v>
      </c>
      <c r="D4" s="3"/>
      <c r="E4" s="9">
        <f t="shared" ref="E4:E19" si="1">(C4-B4)/ABS(B4)*100</f>
        <v>3.320705788</v>
      </c>
      <c r="F4" s="10">
        <f t="shared" ref="F4:F29" si="2">100*(C4/(B4*1.0297)-1)</f>
        <v>0.3405902575</v>
      </c>
      <c r="G4" s="3"/>
    </row>
    <row r="5" ht="51.0" customHeight="1">
      <c r="A5" s="11" t="str">
        <f>HYPERLINK("DWP!A1","Department for Work and Pensions (DWP)")</f>
        <v>Department for Work and Pensions (DWP)</v>
      </c>
      <c r="B5" s="12">
        <v>155.283</v>
      </c>
      <c r="C5" s="13">
        <v>160.183</v>
      </c>
      <c r="D5" s="3"/>
      <c r="E5" s="9">
        <f t="shared" si="1"/>
        <v>3.155528937</v>
      </c>
      <c r="F5" s="10">
        <f t="shared" si="2"/>
        <v>0.180177661</v>
      </c>
      <c r="G5" s="1" t="s">
        <v>9</v>
      </c>
    </row>
    <row r="6" ht="17.25" customHeight="1">
      <c r="A6" s="11" t="str">
        <f>HYPERLINK("DoH!A1",HYPERLINK("DoH!A1","Department of Health (DH)"))</f>
        <v>Department of Health (DH)</v>
      </c>
      <c r="B6" s="14">
        <v>102.276574</v>
      </c>
      <c r="C6" s="15">
        <v>105.604171</v>
      </c>
      <c r="D6" s="3"/>
      <c r="E6" s="9">
        <f t="shared" si="1"/>
        <v>3.253528027</v>
      </c>
      <c r="F6" s="10">
        <f t="shared" si="2"/>
        <v>0.2753501281</v>
      </c>
      <c r="G6" s="1" t="s">
        <v>10</v>
      </c>
    </row>
    <row r="7" ht="17.25" customHeight="1">
      <c r="A7" s="11" t="str">
        <f>HYPERLINK("DFE!A1","Department for Education")</f>
        <v>Department for Education</v>
      </c>
      <c r="B7" s="14">
        <v>56.796</v>
      </c>
      <c r="C7" s="16">
        <v>58.344</v>
      </c>
      <c r="D7" s="3"/>
      <c r="E7" s="9">
        <f t="shared" si="1"/>
        <v>2.725544052</v>
      </c>
      <c r="F7" s="10">
        <f t="shared" si="2"/>
        <v>-0.2374050186</v>
      </c>
      <c r="G7" s="1" t="s">
        <v>11</v>
      </c>
    </row>
    <row r="8" ht="33.75" customHeight="1">
      <c r="A8" s="11" t="str">
        <f>HYPERLINK("HMRC!A1",HYPERLINK("HMRC!A1","HM Revenue and Customs (HMRC)"))</f>
        <v>HM Revenue and Customs (HMRC)</v>
      </c>
      <c r="B8" s="14">
        <v>44.954614</v>
      </c>
      <c r="C8" s="16">
        <v>45.783291</v>
      </c>
      <c r="D8" s="3"/>
      <c r="E8" s="9">
        <f t="shared" si="1"/>
        <v>1.84336362</v>
      </c>
      <c r="F8" s="10">
        <f t="shared" si="2"/>
        <v>-1.09414041</v>
      </c>
      <c r="G8" s="1" t="s">
        <v>12</v>
      </c>
    </row>
    <row r="9" ht="17.25" customHeight="1">
      <c r="A9" s="5" t="s">
        <v>13</v>
      </c>
      <c r="B9" s="7">
        <v>31.3</v>
      </c>
      <c r="C9" s="8">
        <v>43.9</v>
      </c>
      <c r="D9" s="3"/>
      <c r="E9" s="9">
        <f t="shared" si="1"/>
        <v>40.25559105</v>
      </c>
      <c r="F9" s="10">
        <f t="shared" si="2"/>
        <v>36.21014961</v>
      </c>
      <c r="G9" s="1" t="s">
        <v>14</v>
      </c>
    </row>
    <row r="10" ht="51.0" customHeight="1">
      <c r="A10" s="11" t="str">
        <f>HYPERLINK("MOD!A1",HYPERLINK("MOD!A1","Ministry of Defence (MoD)"))</f>
        <v>Ministry of Defence (MoD)</v>
      </c>
      <c r="B10" s="14">
        <v>39.086</v>
      </c>
      <c r="C10" s="16">
        <v>39.461</v>
      </c>
      <c r="D10" s="17"/>
      <c r="E10" s="9">
        <f t="shared" si="1"/>
        <v>0.9594228112</v>
      </c>
      <c r="F10" s="10">
        <f t="shared" si="2"/>
        <v>-1.952585402</v>
      </c>
      <c r="G10" s="1" t="s">
        <v>15</v>
      </c>
    </row>
    <row r="11" ht="17.25" customHeight="1">
      <c r="A11" s="11" t="str">
        <f>HYPERLINK("DCLG!A1",HYPERLINK("DCLG!A1","Communities and Local Government (CLG)"))</f>
        <v>Communities and Local Government (CLG)</v>
      </c>
      <c r="B11" s="18">
        <v>39.725321</v>
      </c>
      <c r="C11" s="15">
        <v>37.83336</v>
      </c>
      <c r="D11" s="3"/>
      <c r="E11" s="9">
        <f t="shared" si="1"/>
        <v>-4.762607205</v>
      </c>
      <c r="F11" s="10">
        <f t="shared" si="2"/>
        <v>-7.50957289</v>
      </c>
      <c r="G11" s="3"/>
    </row>
    <row r="12" ht="17.25" customHeight="1">
      <c r="A12" s="11" t="str">
        <f>HYPERLINK("SCOTLAND!A1","DEVOLVED SPENDING SCOTLAND")</f>
        <v>DEVOLVED SPENDING SCOTLAND</v>
      </c>
      <c r="B12" s="14">
        <v>32.9007</v>
      </c>
      <c r="C12" s="16">
        <v>34.8756</v>
      </c>
      <c r="D12" s="3"/>
      <c r="E12" s="9">
        <f t="shared" si="1"/>
        <v>6.002607847</v>
      </c>
      <c r="F12" s="10">
        <f t="shared" si="2"/>
        <v>2.94513727</v>
      </c>
      <c r="G12" s="3"/>
    </row>
    <row r="13" ht="17.25" customHeight="1">
      <c r="A13" s="11" t="str">
        <f>HYPERLINK("BIS!A1",HYPERLINK("BIS!A1","Department for Business, Innovation and Skills"))</f>
        <v>Department for Business, Innovation and Skills</v>
      </c>
      <c r="B13" s="18">
        <v>26.386771</v>
      </c>
      <c r="C13" s="16">
        <v>24.039634</v>
      </c>
      <c r="D13" s="3"/>
      <c r="E13" s="9">
        <f t="shared" si="1"/>
        <v>-8.89512779</v>
      </c>
      <c r="F13" s="10">
        <f t="shared" si="2"/>
        <v>-11.52289773</v>
      </c>
      <c r="G13" s="3"/>
    </row>
    <row r="14" ht="17.25" customHeight="1">
      <c r="A14" s="11" t="str">
        <f>HYPERLINK("WALES!A1",HYPERLINK("WALES!A1","DEVOLVED SPENDING WALES"))</f>
        <v>DEVOLVED SPENDING WALES</v>
      </c>
      <c r="B14" s="18">
        <v>16.037275</v>
      </c>
      <c r="C14" s="15">
        <v>15.866773</v>
      </c>
      <c r="D14" s="3"/>
      <c r="E14" s="9">
        <f t="shared" si="1"/>
        <v>-1.063160668</v>
      </c>
      <c r="F14" s="10">
        <f t="shared" si="2"/>
        <v>-3.916830793</v>
      </c>
      <c r="G14" s="3"/>
    </row>
    <row r="15" ht="17.25" customHeight="1">
      <c r="A15" s="11" t="str">
        <f>HYPERLINK("DfT!A1",HYPERLINK("DfT!A1","Department for Transport (DfT)"))</f>
        <v>Department for Transport (DfT)</v>
      </c>
      <c r="B15" s="18">
        <v>14.652048</v>
      </c>
      <c r="C15" s="15">
        <v>12.322266</v>
      </c>
      <c r="D15" s="3"/>
      <c r="E15" s="9">
        <f t="shared" si="1"/>
        <v>-15.90072596</v>
      </c>
      <c r="F15" s="10">
        <f t="shared" si="2"/>
        <v>-18.32643096</v>
      </c>
      <c r="G15" s="3"/>
    </row>
    <row r="16" ht="17.25" customHeight="1">
      <c r="A16" s="11" t="str">
        <f>HYPERLINK("HO!A1","Home Office (HO)")</f>
        <v>Home Office (HO)</v>
      </c>
      <c r="B16" s="14">
        <v>10.991194</v>
      </c>
      <c r="C16" s="16">
        <v>10.446923</v>
      </c>
      <c r="D16" s="3"/>
      <c r="E16" s="9">
        <f t="shared" si="1"/>
        <v>-4.951882389</v>
      </c>
      <c r="F16" s="10">
        <f t="shared" si="2"/>
        <v>-7.693388743</v>
      </c>
      <c r="G16" s="3"/>
    </row>
    <row r="17" ht="17.25" customHeight="1">
      <c r="A17" s="11" t="str">
        <f>HYPERLINK("MoJ!A1","Ministry of Justice (MoJ)")</f>
        <v>Ministry of Justice (MoJ)</v>
      </c>
      <c r="B17" s="19">
        <v>9.098877</v>
      </c>
      <c r="C17" s="20">
        <v>9.462984</v>
      </c>
      <c r="D17" s="3"/>
      <c r="E17" s="9">
        <f t="shared" si="1"/>
        <v>4.001669657</v>
      </c>
      <c r="F17" s="10">
        <f t="shared" si="2"/>
        <v>1.001912845</v>
      </c>
      <c r="G17" s="3"/>
    </row>
    <row r="18" ht="17.25" customHeight="1">
      <c r="A18" s="11" t="str">
        <f>HYPERLINK("NI!A1","DEVOLVED SPENDING NORTHERN IRELAND")</f>
        <v>DEVOLVED SPENDING NORTHERN IRELAND</v>
      </c>
      <c r="B18" s="19">
        <v>8.9724</v>
      </c>
      <c r="C18" s="20">
        <v>9.0533</v>
      </c>
      <c r="D18" s="3"/>
      <c r="E18" s="9">
        <f t="shared" si="1"/>
        <v>0.901653961</v>
      </c>
      <c r="F18" s="10">
        <f t="shared" si="2"/>
        <v>-2.008688005</v>
      </c>
      <c r="G18" s="3"/>
    </row>
    <row r="19" ht="17.25" customHeight="1">
      <c r="A19" s="11" t="str">
        <f>HYPERLINK("DECC!A1","Department of Energy and Climate Change")</f>
        <v>Department of Energy and Climate Change</v>
      </c>
      <c r="B19" s="19">
        <v>3.182113</v>
      </c>
      <c r="C19" s="20">
        <v>8.061263</v>
      </c>
      <c r="D19" s="3"/>
      <c r="E19" s="9">
        <f t="shared" si="1"/>
        <v>153.3305071</v>
      </c>
      <c r="F19" s="10">
        <f t="shared" si="2"/>
        <v>146.023606</v>
      </c>
      <c r="G19" s="2"/>
    </row>
    <row r="20" ht="17.25" customHeight="1">
      <c r="A20" s="11" t="str">
        <f>HYPERLINK("DFID!A1","Department for International Development (DfID)")</f>
        <v>Department for International Development (DfID)</v>
      </c>
      <c r="B20" s="21">
        <v>6.628999</v>
      </c>
      <c r="C20" s="22">
        <v>7.689149</v>
      </c>
      <c r="D20" s="3"/>
      <c r="E20" s="3"/>
      <c r="F20" s="10">
        <f t="shared" si="2"/>
        <v>12.6469949</v>
      </c>
      <c r="G20" s="23"/>
    </row>
    <row r="21" ht="17.25" customHeight="1">
      <c r="A21" s="11" t="str">
        <f>HYPERLINK("DCMS!A1","Department for Culture, Media and Sport (DCMS)")</f>
        <v>Department for Culture, Media and Sport (DCMS)</v>
      </c>
      <c r="B21" s="19">
        <v>6.867221</v>
      </c>
      <c r="C21" s="20">
        <v>7.019966</v>
      </c>
      <c r="D21" s="3"/>
      <c r="E21" s="9">
        <f t="shared" ref="E21:E24" si="3">(C21-B21)/ABS(B21)*100</f>
        <v>2.224262187</v>
      </c>
      <c r="F21" s="10">
        <f t="shared" si="2"/>
        <v>-0.7242282344</v>
      </c>
      <c r="G21" s="3"/>
    </row>
    <row r="22" ht="33.75" customHeight="1">
      <c r="A22" s="11" t="str">
        <f>HYPERLINK("DEFRA!A1","Department for Environment, Food and Rural Affairs (DEFRA)")</f>
        <v>Department for Environment, Food and Rural Affairs (DEFRA)</v>
      </c>
      <c r="B22" s="19">
        <v>3.082019</v>
      </c>
      <c r="C22" s="20">
        <v>2.690399</v>
      </c>
      <c r="D22" s="3"/>
      <c r="E22" s="9">
        <f t="shared" si="3"/>
        <v>-12.70660564</v>
      </c>
      <c r="F22" s="10">
        <f t="shared" si="2"/>
        <v>-15.22443978</v>
      </c>
      <c r="G22" s="1" t="s">
        <v>16</v>
      </c>
    </row>
    <row r="23" ht="33.75" customHeight="1">
      <c r="A23" s="11" t="str">
        <f>HYPERLINK("FCO!A1","Foreign and Commonwealth Office (FCO)")</f>
        <v>Foreign and Commonwealth Office (FCO)</v>
      </c>
      <c r="B23" s="24">
        <v>2.257</v>
      </c>
      <c r="C23" s="22">
        <v>2.255</v>
      </c>
      <c r="D23" s="3"/>
      <c r="E23" s="9">
        <f t="shared" si="3"/>
        <v>-0.08861320337</v>
      </c>
      <c r="F23" s="10">
        <f t="shared" si="2"/>
        <v>-2.970392545</v>
      </c>
      <c r="G23" s="1" t="s">
        <v>17</v>
      </c>
    </row>
    <row r="24" ht="17.25" customHeight="1">
      <c r="A24" s="25" t="s">
        <v>18</v>
      </c>
      <c r="B24" s="26">
        <v>1.829168</v>
      </c>
      <c r="C24" s="27">
        <v>1.908511</v>
      </c>
      <c r="D24" s="3"/>
      <c r="E24" s="9">
        <f t="shared" si="3"/>
        <v>4.337655153</v>
      </c>
      <c r="F24" s="10">
        <f t="shared" si="2"/>
        <v>1.328207393</v>
      </c>
      <c r="G24" s="3"/>
    </row>
    <row r="25" ht="204.0" customHeight="1">
      <c r="A25" s="28" t="s">
        <v>19</v>
      </c>
      <c r="B25" s="29">
        <v>0.168</v>
      </c>
      <c r="C25" s="29">
        <v>1.678</v>
      </c>
      <c r="D25" s="3"/>
      <c r="E25" s="3"/>
      <c r="F25" s="10">
        <f t="shared" si="2"/>
        <v>870.0005087</v>
      </c>
      <c r="G25" s="30"/>
    </row>
    <row r="26" ht="33.75" customHeight="1">
      <c r="A26" s="1" t="s">
        <v>20</v>
      </c>
      <c r="B26" s="31">
        <v>0.483</v>
      </c>
      <c r="C26" s="32">
        <v>0.697</v>
      </c>
      <c r="D26" s="3"/>
      <c r="E26" s="9">
        <f t="shared" ref="E26:E29" si="4">(C26-B26)/ABS(B26)*100</f>
        <v>44.30641822</v>
      </c>
      <c r="F26" s="10">
        <f t="shared" si="2"/>
        <v>40.14413734</v>
      </c>
      <c r="G26" s="33"/>
    </row>
    <row r="27" ht="17.25" customHeight="1">
      <c r="A27" s="1" t="s">
        <v>21</v>
      </c>
      <c r="B27" s="34">
        <v>0.672441</v>
      </c>
      <c r="C27" s="35">
        <v>0.612581</v>
      </c>
      <c r="D27" s="3"/>
      <c r="E27" s="9">
        <f t="shared" si="4"/>
        <v>-8.901896226</v>
      </c>
      <c r="F27" s="10">
        <f t="shared" si="2"/>
        <v>-11.52947094</v>
      </c>
      <c r="G27" s="3"/>
    </row>
    <row r="28" ht="17.25" customHeight="1">
      <c r="A28" s="11" t="str">
        <f>HYPERLINK("'CABINET%20OFFICE'!A1","Cabinet Office (CO)")</f>
        <v>Cabinet Office (CO)</v>
      </c>
      <c r="B28" s="26">
        <v>0.598265</v>
      </c>
      <c r="C28" s="27">
        <v>0.570039</v>
      </c>
      <c r="D28" s="3"/>
      <c r="E28" s="9">
        <f t="shared" si="4"/>
        <v>-4.717976148</v>
      </c>
      <c r="F28" s="10">
        <f t="shared" si="2"/>
        <v>-7.466229142</v>
      </c>
      <c r="G28" s="2"/>
    </row>
    <row r="29" ht="17.25" customHeight="1">
      <c r="A29" s="1" t="s">
        <v>22</v>
      </c>
      <c r="B29" s="34">
        <v>0.216445</v>
      </c>
      <c r="C29" s="35">
        <v>0.303617</v>
      </c>
      <c r="D29" s="3"/>
      <c r="E29" s="9">
        <f t="shared" si="4"/>
        <v>40.27443461</v>
      </c>
      <c r="F29" s="10">
        <f t="shared" si="2"/>
        <v>36.22844966</v>
      </c>
      <c r="G29" s="3"/>
    </row>
    <row r="30">
      <c r="A30" s="1" t="s">
        <v>23</v>
      </c>
      <c r="B30" s="36">
        <v>0.028</v>
      </c>
      <c r="C30" s="37">
        <v>0.2316</v>
      </c>
      <c r="D30" s="3"/>
      <c r="E30" s="9"/>
      <c r="F30" s="4"/>
      <c r="G30" s="38" t="s">
        <v>24</v>
      </c>
    </row>
    <row r="31" ht="17.25" customHeight="1">
      <c r="A31" s="1" t="s">
        <v>25</v>
      </c>
      <c r="B31" s="34">
        <v>0.2019</v>
      </c>
      <c r="C31" s="35">
        <v>0.182</v>
      </c>
      <c r="D31" s="3"/>
      <c r="E31" s="9">
        <f t="shared" ref="E31:E32" si="5">(C31-B31)/ABS(B31)*100</f>
        <v>-9.856364537</v>
      </c>
      <c r="F31" s="10">
        <f t="shared" ref="F31:F32" si="6">100*(C31/(B31*1.0297)-1)</f>
        <v>-12.45640918</v>
      </c>
      <c r="G31" s="3"/>
    </row>
    <row r="32" ht="17.25" customHeight="1">
      <c r="A32" s="1" t="s">
        <v>26</v>
      </c>
      <c r="B32" s="34">
        <v>0.229112</v>
      </c>
      <c r="C32" s="35">
        <v>0.17669</v>
      </c>
      <c r="D32" s="3"/>
      <c r="E32" s="9">
        <f t="shared" si="5"/>
        <v>-22.88051259</v>
      </c>
      <c r="F32" s="10">
        <f t="shared" si="6"/>
        <v>-25.10489714</v>
      </c>
      <c r="G32" s="3"/>
    </row>
    <row r="33" ht="33.75" customHeight="1">
      <c r="A33" s="1" t="s">
        <v>27</v>
      </c>
      <c r="B33" s="21">
        <v>1.657733</v>
      </c>
      <c r="C33" s="32">
        <v>0.163634</v>
      </c>
      <c r="D33" s="3"/>
      <c r="E33" s="3"/>
      <c r="F33" s="4"/>
      <c r="G33" s="38" t="s">
        <v>28</v>
      </c>
    </row>
    <row r="34" ht="17.25" customHeight="1">
      <c r="A34" s="1" t="s">
        <v>29</v>
      </c>
      <c r="B34" s="34">
        <v>0.159531</v>
      </c>
      <c r="C34" s="35">
        <v>0.162401</v>
      </c>
      <c r="D34" s="3"/>
      <c r="E34" s="9">
        <f>(C34-B34)/ABS(B34)*100</f>
        <v>1.799023387</v>
      </c>
      <c r="F34" s="10">
        <f>100*(C34/(B34*1.0297)-1)</f>
        <v>-1.137201722</v>
      </c>
      <c r="G34" s="3"/>
    </row>
    <row r="35">
      <c r="A35" s="1" t="s">
        <v>30</v>
      </c>
      <c r="B35" s="39">
        <v>0.002905</v>
      </c>
      <c r="C35" s="40">
        <v>0.125928</v>
      </c>
      <c r="D35" s="3"/>
      <c r="E35" s="9"/>
      <c r="F35" s="10"/>
      <c r="G35" s="38" t="s">
        <v>31</v>
      </c>
    </row>
    <row r="36" ht="33.75" customHeight="1">
      <c r="A36" s="1" t="s">
        <v>32</v>
      </c>
      <c r="B36" s="19">
        <v>0.135948</v>
      </c>
      <c r="C36" s="20">
        <v>0.121594</v>
      </c>
      <c r="D36" s="3"/>
      <c r="E36" s="9">
        <f t="shared" ref="E36:E39" si="7">(C36-B36)/ABS(B36)*100</f>
        <v>-10.55844882</v>
      </c>
      <c r="F36" s="10">
        <f t="shared" ref="F36:F54" si="8">100*(C36/(B36*1.0297)-1)</f>
        <v>-13.138243</v>
      </c>
      <c r="G36" s="1" t="s">
        <v>33</v>
      </c>
    </row>
    <row r="37" ht="17.25" customHeight="1">
      <c r="A37" s="1" t="s">
        <v>34</v>
      </c>
      <c r="B37" s="34">
        <v>0.0945</v>
      </c>
      <c r="C37" s="35">
        <v>0.0851</v>
      </c>
      <c r="D37" s="3"/>
      <c r="E37" s="9">
        <f t="shared" si="7"/>
        <v>-9.947089947</v>
      </c>
      <c r="F37" s="10">
        <f t="shared" si="8"/>
        <v>-12.54451777</v>
      </c>
      <c r="G37" s="3"/>
    </row>
    <row r="38" ht="17.25" customHeight="1">
      <c r="A38" s="1" t="s">
        <v>35</v>
      </c>
      <c r="B38" s="31">
        <v>0.096199</v>
      </c>
      <c r="C38" s="32">
        <v>0.077</v>
      </c>
      <c r="D38" s="3"/>
      <c r="E38" s="9">
        <f t="shared" si="7"/>
        <v>-19.95758792</v>
      </c>
      <c r="F38" s="10">
        <f t="shared" si="8"/>
        <v>-22.26627942</v>
      </c>
      <c r="G38" s="3"/>
    </row>
    <row r="39" ht="17.25" customHeight="1">
      <c r="A39" s="1" t="s">
        <v>36</v>
      </c>
      <c r="B39" s="34">
        <v>0.119549</v>
      </c>
      <c r="C39" s="35">
        <v>0.071722</v>
      </c>
      <c r="D39" s="3"/>
      <c r="E39" s="9">
        <f t="shared" si="7"/>
        <v>-40.00618993</v>
      </c>
      <c r="F39" s="10">
        <f t="shared" si="8"/>
        <v>-41.73661254</v>
      </c>
      <c r="G39" s="3"/>
    </row>
    <row r="40" ht="17.25" customHeight="1">
      <c r="A40" s="1" t="s">
        <v>37</v>
      </c>
      <c r="B40" s="34">
        <v>0.062087</v>
      </c>
      <c r="C40" s="35">
        <v>0.068986</v>
      </c>
      <c r="D40" s="3"/>
      <c r="E40" s="9">
        <f>(C40-B40)/abs(B40)*100</f>
        <v>11.11182695</v>
      </c>
      <c r="F40" s="10">
        <f t="shared" si="8"/>
        <v>7.906989368</v>
      </c>
      <c r="G40" s="3"/>
    </row>
    <row r="41" ht="17.25" customHeight="1">
      <c r="A41" s="1" t="s">
        <v>38</v>
      </c>
      <c r="B41" s="34">
        <v>0.062478</v>
      </c>
      <c r="C41" s="35">
        <v>0.058439</v>
      </c>
      <c r="D41" s="3"/>
      <c r="E41" s="9">
        <f t="shared" ref="E41:E54" si="9">(C41-B41)/ABS(B41)*100</f>
        <v>-6.464675566</v>
      </c>
      <c r="F41" s="10">
        <f t="shared" si="8"/>
        <v>-9.162547893</v>
      </c>
      <c r="G41" s="3"/>
    </row>
    <row r="42" ht="17.25" customHeight="1">
      <c r="A42" s="36" t="s">
        <v>39</v>
      </c>
      <c r="B42" s="34">
        <v>0.04495</v>
      </c>
      <c r="C42" s="35">
        <v>0.04578</v>
      </c>
      <c r="D42" s="3"/>
      <c r="E42" s="9">
        <f t="shared" si="9"/>
        <v>1.846496107</v>
      </c>
      <c r="F42" s="10">
        <f t="shared" si="8"/>
        <v>-1.091098274</v>
      </c>
      <c r="G42" s="3"/>
    </row>
    <row r="43" ht="17.25" customHeight="1">
      <c r="A43" s="11" t="str">
        <f>HYPERLINK("NIO!A1","Northern Ireland Office (NIO)")</f>
        <v>Northern Ireland Office (NIO)</v>
      </c>
      <c r="B43" s="41">
        <v>0.037732</v>
      </c>
      <c r="C43" s="42">
        <v>0.039185</v>
      </c>
      <c r="D43" s="3"/>
      <c r="E43" s="9">
        <f t="shared" si="9"/>
        <v>3.850842786</v>
      </c>
      <c r="F43" s="10">
        <f t="shared" si="8"/>
        <v>0.8554363271</v>
      </c>
      <c r="G43" s="3"/>
    </row>
    <row r="44" ht="17.25" customHeight="1">
      <c r="A44" s="1" t="s">
        <v>40</v>
      </c>
      <c r="B44" s="34">
        <v>0.040403</v>
      </c>
      <c r="C44" s="35">
        <v>0.036423</v>
      </c>
      <c r="D44" s="3"/>
      <c r="E44" s="9">
        <f t="shared" si="9"/>
        <v>-9.850753657</v>
      </c>
      <c r="F44" s="10">
        <f t="shared" si="8"/>
        <v>-12.45096014</v>
      </c>
      <c r="G44" s="3"/>
    </row>
    <row r="45" ht="17.25" customHeight="1">
      <c r="A45" s="1" t="s">
        <v>41</v>
      </c>
      <c r="B45" s="34">
        <v>0.03022</v>
      </c>
      <c r="C45" s="35">
        <v>0.0297</v>
      </c>
      <c r="D45" s="3"/>
      <c r="E45" s="9">
        <f t="shared" si="9"/>
        <v>-1.720714758</v>
      </c>
      <c r="F45" s="10">
        <f t="shared" si="8"/>
        <v>-4.555418819</v>
      </c>
      <c r="G45" s="3"/>
    </row>
    <row r="46" ht="17.25" customHeight="1">
      <c r="A46" s="1" t="s">
        <v>42</v>
      </c>
      <c r="B46" s="34">
        <v>0.031</v>
      </c>
      <c r="C46" s="35">
        <v>0.0284</v>
      </c>
      <c r="D46" s="3"/>
      <c r="E46" s="9">
        <f t="shared" si="9"/>
        <v>-8.387096774</v>
      </c>
      <c r="F46" s="10">
        <f t="shared" si="8"/>
        <v>-11.02952003</v>
      </c>
      <c r="G46" s="3"/>
    </row>
    <row r="47" ht="17.25" customHeight="1">
      <c r="A47" s="1" t="s">
        <v>43</v>
      </c>
      <c r="B47" s="34">
        <v>0.021482</v>
      </c>
      <c r="C47" s="35">
        <v>0.021632</v>
      </c>
      <c r="D47" s="3"/>
      <c r="E47" s="9">
        <f t="shared" si="9"/>
        <v>0.6982590075</v>
      </c>
      <c r="F47" s="10">
        <f t="shared" si="8"/>
        <v>-2.206216366</v>
      </c>
      <c r="G47" s="3"/>
    </row>
    <row r="48" ht="17.25" customHeight="1">
      <c r="A48" s="1" t="s">
        <v>44</v>
      </c>
      <c r="B48" s="34">
        <v>0.015887</v>
      </c>
      <c r="C48" s="35">
        <v>0.019203</v>
      </c>
      <c r="D48" s="3"/>
      <c r="E48" s="9">
        <f t="shared" si="9"/>
        <v>20.87241141</v>
      </c>
      <c r="F48" s="10">
        <f t="shared" si="8"/>
        <v>17.38604584</v>
      </c>
      <c r="G48" s="3"/>
    </row>
    <row r="49" ht="17.25" customHeight="1">
      <c r="A49" s="1" t="s">
        <v>45</v>
      </c>
      <c r="B49" s="34">
        <v>0.017516</v>
      </c>
      <c r="C49" s="35">
        <v>0.017423</v>
      </c>
      <c r="D49" s="3"/>
      <c r="E49" s="9">
        <f t="shared" si="9"/>
        <v>-0.5309431377</v>
      </c>
      <c r="F49" s="10">
        <f t="shared" si="8"/>
        <v>-3.399964201</v>
      </c>
      <c r="G49" s="1" t="s">
        <v>46</v>
      </c>
    </row>
    <row r="50" ht="17.25" customHeight="1">
      <c r="A50" s="1" t="s">
        <v>47</v>
      </c>
      <c r="B50" s="31">
        <v>0.008162</v>
      </c>
      <c r="C50" s="43">
        <v>0.008231</v>
      </c>
      <c r="D50" s="3"/>
      <c r="E50" s="9">
        <f t="shared" si="9"/>
        <v>0.8453810341</v>
      </c>
      <c r="F50" s="10">
        <f t="shared" si="8"/>
        <v>-2.063337832</v>
      </c>
      <c r="G50" s="3"/>
    </row>
    <row r="51" ht="17.25" customHeight="1">
      <c r="A51" s="1" t="s">
        <v>48</v>
      </c>
      <c r="B51" s="31">
        <v>0.008087</v>
      </c>
      <c r="C51" s="43">
        <v>0.007838</v>
      </c>
      <c r="D51" s="3"/>
      <c r="E51" s="9">
        <f t="shared" si="9"/>
        <v>-3.079015704</v>
      </c>
      <c r="F51" s="10">
        <f t="shared" si="8"/>
        <v>-5.874541812</v>
      </c>
      <c r="G51" s="3"/>
    </row>
    <row r="52" ht="17.25" customHeight="1">
      <c r="A52" s="1" t="s">
        <v>49</v>
      </c>
      <c r="B52" s="31">
        <v>0.005548</v>
      </c>
      <c r="C52" s="43">
        <v>0.00502</v>
      </c>
      <c r="D52" s="3"/>
      <c r="E52" s="9">
        <f t="shared" si="9"/>
        <v>-9.516943043</v>
      </c>
      <c r="F52" s="10">
        <f t="shared" si="8"/>
        <v>-12.12677774</v>
      </c>
      <c r="G52" s="3"/>
    </row>
    <row r="53" ht="17.25" customHeight="1">
      <c r="A53" s="1" t="s">
        <v>50</v>
      </c>
      <c r="B53" s="34">
        <v>0.005214</v>
      </c>
      <c r="C53" s="44">
        <v>0.004901</v>
      </c>
      <c r="D53" s="3"/>
      <c r="E53" s="9">
        <f t="shared" si="9"/>
        <v>-6.003068661</v>
      </c>
      <c r="F53" s="10">
        <f t="shared" si="8"/>
        <v>-8.714255279</v>
      </c>
      <c r="G53" s="3"/>
    </row>
    <row r="54" ht="17.25" customHeight="1">
      <c r="A54" s="1" t="s">
        <v>51</v>
      </c>
      <c r="B54" s="34">
        <v>0.004513</v>
      </c>
      <c r="C54" s="44">
        <v>0.00336</v>
      </c>
      <c r="D54" s="3"/>
      <c r="E54" s="9">
        <f t="shared" si="9"/>
        <v>-25.54841569</v>
      </c>
      <c r="F54" s="10">
        <f t="shared" si="8"/>
        <v>-27.69584897</v>
      </c>
      <c r="G54" s="3"/>
    </row>
    <row r="55" ht="17.25" customHeight="1">
      <c r="A55" s="45" t="s">
        <v>52</v>
      </c>
      <c r="B55" s="2"/>
      <c r="C55" s="46">
        <v>0.0017</v>
      </c>
      <c r="D55" s="3"/>
      <c r="E55" s="3"/>
      <c r="F55" s="4"/>
      <c r="G55" s="3"/>
    </row>
    <row r="56" ht="51.0" customHeight="1">
      <c r="A56" s="1" t="s">
        <v>53</v>
      </c>
      <c r="B56" s="41">
        <v>0.001657</v>
      </c>
      <c r="C56" s="46">
        <v>0.001638</v>
      </c>
      <c r="D56" s="3"/>
      <c r="E56" s="9">
        <f>(C56-B56)/ABS(B56)*100</f>
        <v>-1.146650573</v>
      </c>
      <c r="F56" s="10">
        <f>100*(C56/(B56*1.0297)-1)</f>
        <v>-3.99791257</v>
      </c>
      <c r="G56" s="3"/>
    </row>
    <row r="57" ht="17.25" customHeight="1">
      <c r="A57" s="1" t="s">
        <v>54</v>
      </c>
      <c r="B57" s="34">
        <v>0.0029</v>
      </c>
      <c r="C57" s="44">
        <v>1.5E-5</v>
      </c>
      <c r="D57" s="3"/>
      <c r="E57" s="9"/>
      <c r="F57" s="10"/>
      <c r="G57" s="3"/>
    </row>
    <row r="58">
      <c r="A58" s="30"/>
      <c r="B58" s="2"/>
      <c r="C58" s="47"/>
      <c r="D58" s="3"/>
      <c r="E58" s="9"/>
      <c r="F58" s="4"/>
      <c r="G58" s="33"/>
    </row>
    <row r="59">
      <c r="A59" s="30"/>
      <c r="B59" s="2"/>
      <c r="C59" s="47"/>
      <c r="D59" s="3"/>
      <c r="E59" s="9"/>
      <c r="F59" s="4"/>
      <c r="G59" s="3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2.38"/>
    <col customWidth="1" min="2" max="2" width="12.38"/>
    <col customWidth="1" min="3" max="3" width="13.25"/>
    <col customWidth="1" min="4" max="4" width="10.5"/>
    <col customWidth="1" min="5" max="6" width="8.13"/>
  </cols>
  <sheetData>
    <row r="1" ht="102.0" customHeight="1">
      <c r="A1" s="5" t="s">
        <v>206</v>
      </c>
      <c r="B1" s="30"/>
    </row>
    <row r="3" ht="33.75" customHeight="1">
      <c r="A3" s="5" t="s">
        <v>75</v>
      </c>
      <c r="B3" s="5" t="s">
        <v>58</v>
      </c>
      <c r="C3" s="28" t="s">
        <v>59</v>
      </c>
      <c r="D3" s="5" t="s">
        <v>60</v>
      </c>
    </row>
    <row r="4" ht="17.25" customHeight="1">
      <c r="A4" s="5" t="s">
        <v>61</v>
      </c>
      <c r="B4" s="32">
        <v>14.652048</v>
      </c>
      <c r="C4" s="32">
        <v>12.322266</v>
      </c>
      <c r="D4" s="49">
        <f t="shared" ref="D4:D11" si="1">100*(C4/(B4*1.0297)-1)</f>
        <v>-18.32643096</v>
      </c>
    </row>
    <row r="5" ht="17.25" customHeight="1">
      <c r="A5" s="1" t="s">
        <v>207</v>
      </c>
      <c r="B5" s="41">
        <v>4.496998</v>
      </c>
      <c r="C5" s="41">
        <v>3.787409</v>
      </c>
      <c r="D5" s="49">
        <f t="shared" si="1"/>
        <v>-18.20838196</v>
      </c>
    </row>
    <row r="6" ht="17.25" customHeight="1">
      <c r="A6" s="1" t="s">
        <v>208</v>
      </c>
      <c r="B6" s="41">
        <v>4.826037</v>
      </c>
      <c r="C6" s="41">
        <v>2.928079</v>
      </c>
      <c r="D6" s="49">
        <f t="shared" si="1"/>
        <v>-41.07746407</v>
      </c>
    </row>
    <row r="7" ht="17.25" customHeight="1">
      <c r="A7" s="1" t="s">
        <v>209</v>
      </c>
      <c r="B7" s="41">
        <v>2.658911</v>
      </c>
      <c r="C7" s="41">
        <v>2.774214</v>
      </c>
      <c r="D7" s="49">
        <f t="shared" si="1"/>
        <v>1.327060886</v>
      </c>
    </row>
    <row r="8" ht="17.25" customHeight="1">
      <c r="A8" s="1" t="s">
        <v>210</v>
      </c>
      <c r="B8" s="41">
        <v>1.132294</v>
      </c>
      <c r="C8" s="41">
        <v>1.171452</v>
      </c>
      <c r="D8" s="49">
        <f t="shared" si="1"/>
        <v>0.4742052069</v>
      </c>
    </row>
    <row r="9" ht="33.75" customHeight="1">
      <c r="A9" s="1" t="s">
        <v>211</v>
      </c>
      <c r="B9" s="41">
        <v>0.901758</v>
      </c>
      <c r="C9" s="41">
        <v>0.974879</v>
      </c>
      <c r="D9" s="49">
        <f t="shared" si="1"/>
        <v>4.990498717</v>
      </c>
    </row>
    <row r="10" ht="17.25" customHeight="1">
      <c r="A10" s="1" t="s">
        <v>212</v>
      </c>
      <c r="B10" s="41">
        <v>0.762276</v>
      </c>
      <c r="C10" s="41">
        <v>0.770663</v>
      </c>
      <c r="D10" s="49">
        <f t="shared" si="1"/>
        <v>-1.815812713</v>
      </c>
    </row>
    <row r="11" ht="17.25" customHeight="1">
      <c r="A11" s="1" t="s">
        <v>142</v>
      </c>
      <c r="B11" s="41">
        <v>0.202901</v>
      </c>
      <c r="C11" s="41">
        <v>0.235859</v>
      </c>
      <c r="D11" s="49">
        <f t="shared" si="1"/>
        <v>12.89054058</v>
      </c>
    </row>
    <row r="12" ht="17.25" customHeight="1">
      <c r="A12" s="1" t="s">
        <v>213</v>
      </c>
      <c r="B12" s="41">
        <v>0.0</v>
      </c>
      <c r="C12" s="41">
        <v>0.22</v>
      </c>
      <c r="D12" s="49"/>
    </row>
    <row r="13" ht="17.25" customHeight="1">
      <c r="A13" s="1" t="s">
        <v>113</v>
      </c>
      <c r="B13" s="41">
        <v>0.193026</v>
      </c>
      <c r="C13" s="41">
        <v>0.187602</v>
      </c>
      <c r="D13" s="49">
        <f t="shared" ref="D13:D21" si="2">100*(C13/(B13*1.0297)-1)</f>
        <v>-5.613270027</v>
      </c>
    </row>
    <row r="14" ht="51.0" customHeight="1">
      <c r="A14" s="1" t="s">
        <v>214</v>
      </c>
      <c r="B14" s="41">
        <v>0.228481</v>
      </c>
      <c r="C14" s="41">
        <v>0.187182</v>
      </c>
      <c r="D14" s="49">
        <f t="shared" si="2"/>
        <v>-20.43844188</v>
      </c>
    </row>
    <row r="15" ht="17.25" customHeight="1">
      <c r="A15" s="1" t="s">
        <v>215</v>
      </c>
      <c r="B15" s="41">
        <v>0.143729</v>
      </c>
      <c r="C15" s="41">
        <v>0.131553</v>
      </c>
      <c r="D15" s="49">
        <f t="shared" si="2"/>
        <v>-11.11148727</v>
      </c>
    </row>
    <row r="16" ht="33.75" customHeight="1">
      <c r="A16" s="1" t="s">
        <v>216</v>
      </c>
      <c r="B16" s="41">
        <v>0.208108</v>
      </c>
      <c r="C16" s="41">
        <v>0.129278</v>
      </c>
      <c r="D16" s="49">
        <f t="shared" si="2"/>
        <v>-39.67113754</v>
      </c>
    </row>
    <row r="17" ht="17.25" customHeight="1">
      <c r="A17" s="1" t="s">
        <v>217</v>
      </c>
      <c r="B17" s="41">
        <v>0.137473</v>
      </c>
      <c r="C17" s="41">
        <v>0.114557</v>
      </c>
      <c r="D17" s="49">
        <f t="shared" si="2"/>
        <v>-19.07298737</v>
      </c>
    </row>
    <row r="18" ht="33.75" customHeight="1">
      <c r="A18" s="1" t="s">
        <v>218</v>
      </c>
      <c r="B18" s="41">
        <v>0.10352</v>
      </c>
      <c r="C18" s="41">
        <v>0.042482</v>
      </c>
      <c r="D18" s="49">
        <f t="shared" si="2"/>
        <v>-60.14617784</v>
      </c>
    </row>
    <row r="19" ht="17.25" customHeight="1">
      <c r="A19" s="45" t="s">
        <v>219</v>
      </c>
      <c r="B19" s="19">
        <v>0.001387</v>
      </c>
      <c r="C19" s="19">
        <v>0.001485</v>
      </c>
      <c r="D19" s="49">
        <f t="shared" si="2"/>
        <v>3.977478128</v>
      </c>
    </row>
    <row r="20" ht="17.25" customHeight="1">
      <c r="A20" s="45" t="s">
        <v>220</v>
      </c>
      <c r="B20" s="19">
        <v>-0.06196</v>
      </c>
      <c r="C20" s="19">
        <v>0.0</v>
      </c>
      <c r="D20" s="49">
        <f t="shared" si="2"/>
        <v>-100</v>
      </c>
    </row>
    <row r="21" ht="17.25" customHeight="1">
      <c r="A21" s="45" t="s">
        <v>221</v>
      </c>
      <c r="B21" s="19">
        <v>0.008262</v>
      </c>
      <c r="C21" s="19">
        <v>-0.029341</v>
      </c>
      <c r="D21" s="49">
        <f t="shared" si="2"/>
        <v>-444.8887339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5.25"/>
    <col customWidth="1" min="2" max="2" width="14.38"/>
    <col customWidth="1" min="3" max="5" width="9.63"/>
  </cols>
  <sheetData>
    <row r="1" ht="119.25" customHeight="1">
      <c r="A1" s="81" t="s">
        <v>222</v>
      </c>
      <c r="B1" s="82" t="s">
        <v>223</v>
      </c>
      <c r="C1" s="92"/>
    </row>
    <row r="2" ht="33.75" customHeight="1">
      <c r="A2" s="5" t="s">
        <v>75</v>
      </c>
      <c r="B2" s="5" t="s">
        <v>58</v>
      </c>
      <c r="C2" s="93" t="s">
        <v>4</v>
      </c>
      <c r="D2" s="5" t="s">
        <v>60</v>
      </c>
    </row>
    <row r="3" ht="17.25" customHeight="1">
      <c r="A3" s="5" t="s">
        <v>61</v>
      </c>
      <c r="B3" s="51">
        <v>102.276574</v>
      </c>
      <c r="C3" s="94">
        <v>105.604171</v>
      </c>
      <c r="D3" s="49">
        <f t="shared" ref="D3:D18" si="1">100*(C3/(B3*1.0297)-1)</f>
        <v>0.2753501281</v>
      </c>
    </row>
    <row r="4" ht="17.25" customHeight="1">
      <c r="A4" s="95" t="s">
        <v>224</v>
      </c>
      <c r="B4" s="51">
        <v>84.000024</v>
      </c>
      <c r="C4" s="94">
        <v>87.607985</v>
      </c>
      <c r="D4" s="49">
        <f t="shared" si="1"/>
        <v>1.286967505</v>
      </c>
    </row>
    <row r="5" ht="33.75" customHeight="1">
      <c r="A5" s="95" t="s">
        <v>225</v>
      </c>
      <c r="B5" s="51">
        <v>20.870757</v>
      </c>
      <c r="C5" s="94">
        <v>21.374344</v>
      </c>
      <c r="D5" s="49">
        <f t="shared" si="1"/>
        <v>-0.5410476343</v>
      </c>
    </row>
    <row r="6" ht="33.75" customHeight="1">
      <c r="A6" s="95" t="s">
        <v>226</v>
      </c>
      <c r="B6" s="51">
        <v>7.581275</v>
      </c>
      <c r="C6" s="94">
        <v>7.680265</v>
      </c>
      <c r="D6" s="49">
        <f t="shared" si="1"/>
        <v>-1.616279454</v>
      </c>
    </row>
    <row r="7" ht="33.75" customHeight="1">
      <c r="A7" s="95" t="s">
        <v>227</v>
      </c>
      <c r="B7" s="51">
        <v>7.944487</v>
      </c>
      <c r="C7" s="94">
        <v>8.287292</v>
      </c>
      <c r="D7" s="49">
        <f t="shared" si="1"/>
        <v>1.306210409</v>
      </c>
    </row>
    <row r="8" ht="17.25" customHeight="1">
      <c r="A8" s="95" t="s">
        <v>228</v>
      </c>
      <c r="B8" s="51">
        <v>2.733705</v>
      </c>
      <c r="C8" s="94">
        <v>2.820041</v>
      </c>
      <c r="D8" s="49">
        <f t="shared" si="1"/>
        <v>0.1827762528</v>
      </c>
    </row>
    <row r="9" ht="17.25" customHeight="1">
      <c r="A9" s="95" t="s">
        <v>229</v>
      </c>
      <c r="B9" s="51">
        <v>0.467747</v>
      </c>
      <c r="C9" s="94">
        <v>0.478194</v>
      </c>
      <c r="D9" s="49">
        <f t="shared" si="1"/>
        <v>-0.7152837053</v>
      </c>
    </row>
    <row r="10" ht="17.25" customHeight="1">
      <c r="A10" s="95" t="s">
        <v>230</v>
      </c>
      <c r="B10" s="51">
        <v>1.988697</v>
      </c>
      <c r="C10" s="94">
        <v>1.983902</v>
      </c>
      <c r="D10" s="49">
        <f t="shared" si="1"/>
        <v>-3.118493394</v>
      </c>
    </row>
    <row r="11" ht="51.0" customHeight="1">
      <c r="A11" s="95" t="s">
        <v>231</v>
      </c>
      <c r="B11" s="51">
        <v>62.888781</v>
      </c>
      <c r="C11" s="94">
        <v>66.101422</v>
      </c>
      <c r="D11" s="49">
        <f t="shared" si="1"/>
        <v>2.076768492</v>
      </c>
    </row>
    <row r="12" ht="33.75" customHeight="1">
      <c r="A12" s="95" t="s">
        <v>232</v>
      </c>
      <c r="B12" s="51">
        <v>2.497197</v>
      </c>
      <c r="C12" s="29">
        <v>2.583433</v>
      </c>
      <c r="D12" s="49">
        <f t="shared" si="1"/>
        <v>0.4693715191</v>
      </c>
    </row>
    <row r="13" ht="33.75" customHeight="1">
      <c r="A13" s="95" t="s">
        <v>233</v>
      </c>
      <c r="B13" s="51">
        <v>8.076983</v>
      </c>
      <c r="C13" s="29">
        <v>8.373632</v>
      </c>
      <c r="D13" s="49">
        <f t="shared" si="1"/>
        <v>0.6824996547</v>
      </c>
    </row>
    <row r="14" ht="16.5" customHeight="1">
      <c r="A14" s="95" t="s">
        <v>234</v>
      </c>
      <c r="B14" s="51">
        <v>2.40709</v>
      </c>
      <c r="C14" s="29">
        <v>2.53235</v>
      </c>
      <c r="D14" s="49">
        <f t="shared" si="1"/>
        <v>2.169363691</v>
      </c>
    </row>
    <row r="15" ht="33.75" customHeight="1">
      <c r="A15" s="95" t="s">
        <v>235</v>
      </c>
      <c r="B15" s="51">
        <v>37.095815</v>
      </c>
      <c r="C15" s="29">
        <v>38.911958</v>
      </c>
      <c r="D15" s="49">
        <f t="shared" si="1"/>
        <v>1.870269413</v>
      </c>
    </row>
    <row r="16" ht="16.5" customHeight="1">
      <c r="A16" s="95" t="s">
        <v>236</v>
      </c>
      <c r="B16" s="51">
        <v>2.05125</v>
      </c>
      <c r="C16" s="29">
        <v>2.224765</v>
      </c>
      <c r="D16" s="49">
        <f t="shared" si="1"/>
        <v>5.330667594</v>
      </c>
    </row>
    <row r="17" ht="16.5" customHeight="1">
      <c r="A17" s="95" t="s">
        <v>237</v>
      </c>
      <c r="B17" s="51">
        <v>7.966205</v>
      </c>
      <c r="C17" s="29">
        <v>8.409641</v>
      </c>
      <c r="D17" s="49">
        <f t="shared" si="1"/>
        <v>2.521574085</v>
      </c>
    </row>
    <row r="18" ht="16.5" customHeight="1">
      <c r="A18" s="95" t="s">
        <v>238</v>
      </c>
      <c r="B18" s="51">
        <v>2.794241</v>
      </c>
      <c r="C18" s="29">
        <v>3.065643</v>
      </c>
      <c r="D18" s="49">
        <f t="shared" si="1"/>
        <v>6.548417925</v>
      </c>
    </row>
    <row r="19" ht="16.5" customHeight="1">
      <c r="B19" s="3"/>
      <c r="C19" s="92"/>
    </row>
  </sheetData>
  <hyperlinks>
    <hyperlink r:id="rId1" ref="B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8.25"/>
    <col customWidth="1" min="2" max="2" width="11.5"/>
    <col customWidth="1" min="3" max="3" width="10.5"/>
    <col customWidth="1" min="4" max="4" width="9.63"/>
    <col customWidth="1" min="5" max="5" width="7.63"/>
    <col customWidth="1" min="6" max="6" width="60.75"/>
  </cols>
  <sheetData>
    <row r="1" ht="102.0" customHeight="1">
      <c r="A1" s="5" t="s">
        <v>239</v>
      </c>
      <c r="B1" s="96" t="s">
        <v>240</v>
      </c>
    </row>
    <row r="2" ht="33.75" customHeight="1">
      <c r="A2" s="5" t="s">
        <v>75</v>
      </c>
      <c r="B2" s="5" t="s">
        <v>241</v>
      </c>
      <c r="C2" s="5" t="s">
        <v>58</v>
      </c>
      <c r="D2" s="5" t="s">
        <v>60</v>
      </c>
    </row>
    <row r="3" ht="18.0" customHeight="1">
      <c r="A3" s="97" t="s">
        <v>94</v>
      </c>
      <c r="B3" s="36">
        <v>155.73</v>
      </c>
      <c r="C3" s="36">
        <v>160.68</v>
      </c>
      <c r="D3" s="80">
        <v>0.21</v>
      </c>
    </row>
    <row r="4" ht="18.0" customHeight="1">
      <c r="A4" s="64" t="s">
        <v>242</v>
      </c>
      <c r="B4" s="98">
        <v>147.069</v>
      </c>
      <c r="C4" s="98">
        <v>152.35</v>
      </c>
      <c r="D4" s="49">
        <f t="shared" ref="D4:D15" si="1">100*(C4/(B4*1.0297)-1)</f>
        <v>0.6029246523</v>
      </c>
    </row>
    <row r="5" ht="17.25" customHeight="1">
      <c r="A5" s="1" t="s">
        <v>243</v>
      </c>
      <c r="B5" s="98">
        <v>66.89584199032</v>
      </c>
      <c r="C5" s="98">
        <v>69.78427</v>
      </c>
      <c r="D5" s="49">
        <f t="shared" si="1"/>
        <v>1.308923978</v>
      </c>
      <c r="F5" s="25" t="s">
        <v>244</v>
      </c>
    </row>
    <row r="6" ht="17.25" customHeight="1">
      <c r="A6" s="1" t="s">
        <v>245</v>
      </c>
      <c r="B6" s="98">
        <v>19.989231178</v>
      </c>
      <c r="C6" s="98">
        <v>21.60859</v>
      </c>
      <c r="D6" s="49">
        <f t="shared" si="1"/>
        <v>4.983156361</v>
      </c>
    </row>
    <row r="7" ht="33.75" customHeight="1">
      <c r="A7" s="1" t="s">
        <v>246</v>
      </c>
      <c r="B7" s="98">
        <v>16.56484626616</v>
      </c>
      <c r="C7" s="98">
        <v>17.16728</v>
      </c>
      <c r="D7" s="49">
        <f t="shared" si="1"/>
        <v>0.6475872143</v>
      </c>
    </row>
    <row r="8" ht="17.25" customHeight="1">
      <c r="A8" s="1" t="s">
        <v>247</v>
      </c>
      <c r="B8" s="98">
        <v>8.12888514836</v>
      </c>
      <c r="C8" s="98">
        <v>8.178123</v>
      </c>
      <c r="D8" s="49">
        <f t="shared" si="1"/>
        <v>-2.296091394</v>
      </c>
    </row>
    <row r="9" ht="17.25" customHeight="1">
      <c r="A9" s="1" t="s">
        <v>248</v>
      </c>
      <c r="B9" s="98">
        <v>8.37375997782</v>
      </c>
      <c r="C9" s="98">
        <v>7.775477</v>
      </c>
      <c r="D9" s="49">
        <f t="shared" si="1"/>
        <v>-9.822992341</v>
      </c>
    </row>
    <row r="10" ht="33.75" customHeight="1">
      <c r="A10" s="1" t="s">
        <v>249</v>
      </c>
      <c r="B10" s="98">
        <v>6.68930430045</v>
      </c>
      <c r="C10" s="98">
        <v>7.764438</v>
      </c>
      <c r="D10" s="49">
        <f t="shared" si="1"/>
        <v>12.72451124</v>
      </c>
    </row>
    <row r="11" ht="17.25" customHeight="1">
      <c r="A11" s="1" t="s">
        <v>250</v>
      </c>
      <c r="B11" s="98">
        <v>6.31605046325736</v>
      </c>
      <c r="C11" s="98">
        <v>5.86041199999998</v>
      </c>
      <c r="D11" s="49">
        <f t="shared" si="1"/>
        <v>-9.890237509</v>
      </c>
    </row>
    <row r="12" ht="17.25" customHeight="1">
      <c r="A12" s="1" t="s">
        <v>251</v>
      </c>
      <c r="B12" s="98">
        <v>4.697678225</v>
      </c>
      <c r="C12" s="98">
        <v>4.972663</v>
      </c>
      <c r="D12" s="49">
        <f t="shared" si="1"/>
        <v>2.800457955</v>
      </c>
    </row>
    <row r="13" ht="17.25" customHeight="1">
      <c r="A13" s="1" t="s">
        <v>252</v>
      </c>
      <c r="B13" s="98">
        <v>4.68401756971</v>
      </c>
      <c r="C13" s="98">
        <v>4.497523</v>
      </c>
      <c r="D13" s="49">
        <f t="shared" si="1"/>
        <v>-6.75100394</v>
      </c>
    </row>
    <row r="14" ht="17.25" customHeight="1">
      <c r="A14" s="1" t="s">
        <v>253</v>
      </c>
      <c r="B14" s="98">
        <v>2.73481325166</v>
      </c>
      <c r="C14" s="98">
        <v>2.751034</v>
      </c>
      <c r="D14" s="49">
        <f t="shared" si="1"/>
        <v>-2.308321961</v>
      </c>
    </row>
    <row r="15" ht="17.25" customHeight="1">
      <c r="A15" s="1" t="s">
        <v>254</v>
      </c>
      <c r="B15" s="98">
        <v>1.99457162926262</v>
      </c>
      <c r="C15" s="98">
        <v>1.99019</v>
      </c>
      <c r="D15" s="49">
        <f t="shared" si="1"/>
        <v>-3.097676711</v>
      </c>
    </row>
    <row r="17" ht="17.25" customHeight="1">
      <c r="A17" s="99" t="s">
        <v>255</v>
      </c>
    </row>
    <row r="65" ht="17.25" customHeight="1">
      <c r="A65" s="100" t="s">
        <v>256</v>
      </c>
    </row>
    <row r="66" ht="17.25" customHeight="1">
      <c r="A66" s="1" t="s">
        <v>257</v>
      </c>
    </row>
    <row r="67" ht="33.75" customHeight="1">
      <c r="A67" s="1" t="s">
        <v>258</v>
      </c>
    </row>
    <row r="68" ht="17.25" customHeight="1">
      <c r="A68" s="1" t="s">
        <v>259</v>
      </c>
    </row>
  </sheetData>
  <hyperlinks>
    <hyperlink r:id="rId1" ref="B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9.75"/>
    <col customWidth="1" min="2" max="3" width="8.13"/>
    <col customWidth="1" min="4" max="4" width="14.13"/>
    <col customWidth="1" min="5" max="6" width="8.13"/>
  </cols>
  <sheetData>
    <row r="1" ht="255.0" customHeight="1">
      <c r="A1" s="81" t="s">
        <v>260</v>
      </c>
      <c r="B1" s="101" t="str">
        <f>HYPERLINK("http://www.fco.gov.uk/en/publications-and-documents/publications1/annual-reports/departmental-report/","http://www.fco.gov.uk/en/publications-and-documents/publications1/annual-reports/departmental-report/")</f>
        <v>http://www.fco.gov.uk/en/publications-and-documents/publications1/annual-reports/departmental-report/</v>
      </c>
    </row>
    <row r="2" ht="33.75" customHeight="1">
      <c r="A2" s="5" t="s">
        <v>75</v>
      </c>
      <c r="B2" s="5" t="s">
        <v>58</v>
      </c>
      <c r="C2" s="28" t="s">
        <v>59</v>
      </c>
      <c r="D2" s="5" t="s">
        <v>60</v>
      </c>
    </row>
    <row r="3" ht="17.25" customHeight="1">
      <c r="A3" s="102" t="s">
        <v>61</v>
      </c>
      <c r="B3" s="22">
        <v>2.257</v>
      </c>
      <c r="C3" s="22">
        <v>2.255</v>
      </c>
      <c r="D3" s="49">
        <f t="shared" ref="D3:D10" si="1">100*(C3/(B3*1.0297)-1)</f>
        <v>-2.970392545</v>
      </c>
    </row>
    <row r="4" ht="17.25" customHeight="1">
      <c r="A4" s="103" t="s">
        <v>261</v>
      </c>
      <c r="B4" s="24">
        <v>1.098</v>
      </c>
      <c r="C4" s="24">
        <v>1.086</v>
      </c>
      <c r="D4" s="49">
        <f t="shared" si="1"/>
        <v>-3.945708629</v>
      </c>
    </row>
    <row r="5" ht="17.25" customHeight="1">
      <c r="A5" s="103" t="s">
        <v>262</v>
      </c>
      <c r="B5" s="24">
        <v>0.358</v>
      </c>
      <c r="C5" s="24">
        <v>0.408</v>
      </c>
      <c r="D5" s="49">
        <f t="shared" si="1"/>
        <v>10.67930509</v>
      </c>
    </row>
    <row r="6" ht="17.25" customHeight="1">
      <c r="A6" s="103" t="s">
        <v>263</v>
      </c>
      <c r="B6" s="24">
        <v>0.286</v>
      </c>
      <c r="C6" s="24">
        <v>0.294</v>
      </c>
      <c r="D6" s="49">
        <f t="shared" si="1"/>
        <v>-0.1678131522</v>
      </c>
    </row>
    <row r="7" ht="17.25" customHeight="1">
      <c r="A7" s="103" t="s">
        <v>264</v>
      </c>
      <c r="B7" s="24">
        <v>0.269</v>
      </c>
      <c r="C7" s="24">
        <v>0.265</v>
      </c>
      <c r="D7" s="49">
        <f t="shared" si="1"/>
        <v>-4.328434347</v>
      </c>
    </row>
    <row r="8" ht="17.25" customHeight="1">
      <c r="A8" s="103" t="s">
        <v>265</v>
      </c>
      <c r="B8" s="24">
        <v>0.201</v>
      </c>
      <c r="C8" s="24">
        <v>0.189</v>
      </c>
      <c r="D8" s="49">
        <f t="shared" si="1"/>
        <v>-8.682285378</v>
      </c>
    </row>
    <row r="9" ht="17.25" customHeight="1">
      <c r="A9" s="103" t="s">
        <v>266</v>
      </c>
      <c r="B9" s="24">
        <v>0.11</v>
      </c>
      <c r="C9" s="24">
        <v>0.106</v>
      </c>
      <c r="D9" s="49">
        <f t="shared" si="1"/>
        <v>-6.415813962</v>
      </c>
    </row>
    <row r="10" ht="17.25" customHeight="1">
      <c r="A10" s="103" t="s">
        <v>267</v>
      </c>
      <c r="B10" s="24">
        <v>0.006</v>
      </c>
      <c r="C10" s="24">
        <v>0.006</v>
      </c>
      <c r="D10" s="49">
        <f t="shared" si="1"/>
        <v>-2.884335243</v>
      </c>
    </row>
    <row r="11" ht="16.5" customHeight="1"/>
    <row r="12" ht="31.5" customHeight="1">
      <c r="A12" s="25" t="s">
        <v>268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4" width="15.25"/>
    <col customWidth="1" min="5" max="6" width="8.13"/>
  </cols>
  <sheetData>
    <row r="1" ht="84.75" customHeight="1">
      <c r="A1" s="1" t="s">
        <v>269</v>
      </c>
      <c r="B1" s="48" t="s">
        <v>270</v>
      </c>
    </row>
    <row r="2" ht="17.25" customHeight="1">
      <c r="A2" s="5" t="s">
        <v>75</v>
      </c>
      <c r="B2" s="5" t="s">
        <v>58</v>
      </c>
      <c r="C2" s="5" t="s">
        <v>4</v>
      </c>
      <c r="D2" s="5" t="s">
        <v>60</v>
      </c>
    </row>
    <row r="3" ht="17.25" customHeight="1">
      <c r="A3" s="5" t="s">
        <v>61</v>
      </c>
      <c r="B3" s="104">
        <v>44.954614</v>
      </c>
      <c r="C3" s="104">
        <v>45.783291</v>
      </c>
      <c r="D3" s="105">
        <f t="shared" ref="D3:D6" si="1">100*(C3/(B3*1.0297)-1)</f>
        <v>-1.09414041</v>
      </c>
      <c r="E3" s="86"/>
      <c r="F3" s="86"/>
    </row>
    <row r="4" ht="17.25" customHeight="1">
      <c r="A4" s="1" t="s">
        <v>271</v>
      </c>
      <c r="B4" s="106">
        <v>22.165</v>
      </c>
      <c r="C4" s="50">
        <v>28.0913</v>
      </c>
      <c r="D4" s="49">
        <f t="shared" si="1"/>
        <v>23.08167261</v>
      </c>
    </row>
    <row r="5" ht="17.25" customHeight="1">
      <c r="A5" s="1" t="s">
        <v>272</v>
      </c>
      <c r="B5" s="106">
        <v>11.9275</v>
      </c>
      <c r="C5" s="50">
        <v>12.0484</v>
      </c>
      <c r="D5" s="49">
        <f t="shared" si="1"/>
        <v>-1.899947579</v>
      </c>
    </row>
    <row r="6" ht="33.75" customHeight="1">
      <c r="A6" s="1" t="s">
        <v>273</v>
      </c>
      <c r="B6" s="106">
        <v>0.3063</v>
      </c>
      <c r="C6" s="50">
        <v>0.2267</v>
      </c>
      <c r="D6" s="49">
        <f t="shared" si="1"/>
        <v>-28.12235978</v>
      </c>
    </row>
    <row r="16" ht="17.25" customHeight="1"/>
    <row r="17" ht="17.25" customHeight="1"/>
    <row r="18" ht="17.25" customHeight="1"/>
  </sheetData>
  <hyperlinks>
    <hyperlink r:id="rId1" ref="B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1.25"/>
    <col customWidth="1" min="2" max="2" width="27.0"/>
    <col customWidth="1" min="3" max="3" width="13.25"/>
    <col customWidth="1" min="4" max="6" width="27.0"/>
  </cols>
  <sheetData>
    <row r="1" ht="51.0" customHeight="1">
      <c r="A1" s="5" t="s">
        <v>274</v>
      </c>
      <c r="B1" s="48" t="s">
        <v>275</v>
      </c>
    </row>
    <row r="2" ht="17.25" customHeight="1">
      <c r="A2" s="5" t="s">
        <v>57</v>
      </c>
      <c r="B2" s="5" t="s">
        <v>58</v>
      </c>
      <c r="C2" s="28" t="s">
        <v>59</v>
      </c>
      <c r="D2" s="5" t="s">
        <v>60</v>
      </c>
    </row>
    <row r="3" ht="17.25" customHeight="1">
      <c r="A3" s="28" t="s">
        <v>276</v>
      </c>
      <c r="B3" s="107">
        <f t="shared" ref="B3:C3" si="1">SUM(B4:B12)</f>
        <v>0.168</v>
      </c>
      <c r="C3" s="107">
        <f t="shared" si="1"/>
        <v>1.678</v>
      </c>
      <c r="D3" s="49">
        <f>100*(C3/(B3*1.0297)-1)</f>
        <v>870.0005087</v>
      </c>
    </row>
    <row r="4" ht="17.25" customHeight="1">
      <c r="A4" s="45" t="s">
        <v>277</v>
      </c>
      <c r="B4" s="52">
        <v>0.0</v>
      </c>
      <c r="C4" s="52">
        <v>1.493</v>
      </c>
      <c r="D4" s="49"/>
    </row>
    <row r="5" ht="17.25" customHeight="1">
      <c r="A5" s="45" t="s">
        <v>278</v>
      </c>
      <c r="B5" s="52">
        <v>-0.097</v>
      </c>
      <c r="C5" s="52">
        <v>-0.063</v>
      </c>
      <c r="D5" s="49"/>
    </row>
    <row r="6" ht="17.25" customHeight="1">
      <c r="A6" s="45" t="s">
        <v>279</v>
      </c>
      <c r="B6" s="52">
        <v>-0.003</v>
      </c>
      <c r="C6" s="52">
        <v>0.0</v>
      </c>
      <c r="D6" s="49"/>
    </row>
    <row r="7" ht="17.25" customHeight="1">
      <c r="A7" s="45" t="s">
        <v>280</v>
      </c>
      <c r="B7" s="52">
        <v>0.001</v>
      </c>
      <c r="C7" s="52">
        <v>0.001</v>
      </c>
      <c r="D7" s="49">
        <f t="shared" ref="D7:D12" si="2">100*(C7/(B7*1.0297)-1)</f>
        <v>-2.884335243</v>
      </c>
    </row>
    <row r="8" ht="17.25" customHeight="1">
      <c r="A8" s="36" t="s">
        <v>281</v>
      </c>
      <c r="B8" s="52">
        <v>0.011</v>
      </c>
      <c r="C8" s="52">
        <v>0.011</v>
      </c>
      <c r="D8" s="49">
        <f t="shared" si="2"/>
        <v>-2.884335243</v>
      </c>
    </row>
    <row r="9" ht="17.25" customHeight="1">
      <c r="A9" s="45" t="s">
        <v>282</v>
      </c>
      <c r="B9" s="52">
        <v>0.012</v>
      </c>
      <c r="C9" s="52">
        <v>0.011</v>
      </c>
      <c r="D9" s="49">
        <f t="shared" si="2"/>
        <v>-10.97730731</v>
      </c>
    </row>
    <row r="10" ht="17.25" customHeight="1">
      <c r="A10" s="45" t="s">
        <v>283</v>
      </c>
      <c r="B10" s="52">
        <v>0.016</v>
      </c>
      <c r="C10" s="52">
        <v>0.015</v>
      </c>
      <c r="D10" s="49">
        <f t="shared" si="2"/>
        <v>-8.954064291</v>
      </c>
    </row>
    <row r="11" ht="17.25" customHeight="1">
      <c r="A11" s="45" t="s">
        <v>284</v>
      </c>
      <c r="B11" s="52">
        <v>0.028</v>
      </c>
      <c r="C11" s="52">
        <v>0.034</v>
      </c>
      <c r="D11" s="49">
        <f t="shared" si="2"/>
        <v>17.92616435</v>
      </c>
    </row>
    <row r="12" ht="17.25" customHeight="1">
      <c r="A12" s="45" t="s">
        <v>285</v>
      </c>
      <c r="B12" s="52">
        <v>0.2</v>
      </c>
      <c r="C12" s="52">
        <v>0.176</v>
      </c>
      <c r="D12" s="49">
        <f t="shared" si="2"/>
        <v>-14.53821501</v>
      </c>
    </row>
    <row r="13" ht="17.25" customHeight="1"/>
    <row r="14" ht="17.25" customHeight="1">
      <c r="A14" s="45" t="s">
        <v>286</v>
      </c>
      <c r="B14" s="52">
        <v>18.277</v>
      </c>
      <c r="C14" s="52">
        <v>-13.787</v>
      </c>
      <c r="D14" s="49"/>
    </row>
    <row r="15" ht="17.25" customHeight="1">
      <c r="A15" s="74" t="s">
        <v>287</v>
      </c>
    </row>
    <row r="16" ht="17.25" customHeight="1"/>
    <row r="17" ht="17.25" customHeight="1"/>
    <row r="18" ht="408.75" customHeight="1">
      <c r="A18" s="36" t="s">
        <v>288</v>
      </c>
      <c r="B18" s="45" t="s">
        <v>289</v>
      </c>
    </row>
    <row r="19" ht="12.0" customHeight="1"/>
  </sheetData>
  <hyperlinks>
    <hyperlink r:id="rId1" ref="B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7.75"/>
    <col customWidth="1" min="2" max="2" width="10.5"/>
    <col customWidth="1" min="3" max="3" width="11.5"/>
    <col customWidth="1" min="4" max="4" width="12.88"/>
    <col customWidth="1" min="5" max="6" width="8.13"/>
  </cols>
  <sheetData>
    <row r="1" ht="186.75" customHeight="1">
      <c r="A1" s="5" t="s">
        <v>290</v>
      </c>
      <c r="B1" s="48" t="s">
        <v>291</v>
      </c>
    </row>
    <row r="2" ht="33.75" customHeight="1">
      <c r="A2" s="5" t="s">
        <v>75</v>
      </c>
      <c r="B2" s="5" t="s">
        <v>58</v>
      </c>
      <c r="C2" s="28" t="s">
        <v>59</v>
      </c>
      <c r="D2" s="5" t="s">
        <v>60</v>
      </c>
    </row>
    <row r="3" ht="17.25" customHeight="1">
      <c r="A3" s="28" t="s">
        <v>61</v>
      </c>
      <c r="B3" s="20">
        <v>10.991194</v>
      </c>
      <c r="C3" s="20">
        <v>10.446923</v>
      </c>
      <c r="D3" s="49">
        <f t="shared" ref="D3:D10" si="1">100*(C3/(B3*1.0297)-1)</f>
        <v>-7.693388743</v>
      </c>
    </row>
    <row r="4" ht="17.25" customHeight="1">
      <c r="A4" s="45" t="s">
        <v>292</v>
      </c>
      <c r="B4" s="19">
        <v>5.642682</v>
      </c>
      <c r="C4" s="19">
        <v>5.624768</v>
      </c>
      <c r="D4" s="49">
        <f t="shared" si="1"/>
        <v>-3.192651398</v>
      </c>
    </row>
    <row r="5" ht="17.25" customHeight="1">
      <c r="A5" s="45" t="s">
        <v>293</v>
      </c>
      <c r="B5" s="19">
        <v>1.713561</v>
      </c>
      <c r="C5" s="19">
        <v>1.704999</v>
      </c>
      <c r="D5" s="49">
        <f t="shared" si="1"/>
        <v>-3.36958457</v>
      </c>
    </row>
    <row r="6" ht="17.25" customHeight="1">
      <c r="A6" s="45" t="s">
        <v>294</v>
      </c>
      <c r="B6" s="19">
        <v>1.508386</v>
      </c>
      <c r="C6" s="19">
        <v>1.441188</v>
      </c>
      <c r="D6" s="49">
        <f t="shared" si="1"/>
        <v>-7.210799716</v>
      </c>
    </row>
    <row r="7" ht="17.25" customHeight="1">
      <c r="A7" s="45" t="s">
        <v>295</v>
      </c>
      <c r="B7" s="19">
        <v>0.814501</v>
      </c>
      <c r="C7" s="19">
        <v>0.807786</v>
      </c>
      <c r="D7" s="49">
        <f t="shared" si="1"/>
        <v>-3.68498704</v>
      </c>
    </row>
    <row r="8" ht="17.25" customHeight="1">
      <c r="A8" s="45" t="s">
        <v>296</v>
      </c>
      <c r="B8" s="19">
        <v>-0.145098</v>
      </c>
      <c r="C8" s="19">
        <v>0.399218</v>
      </c>
      <c r="D8" s="49">
        <f t="shared" si="1"/>
        <v>-367.2009363</v>
      </c>
    </row>
    <row r="9" ht="17.25" customHeight="1">
      <c r="A9" s="45" t="s">
        <v>297</v>
      </c>
      <c r="B9" s="19">
        <v>0.255846</v>
      </c>
      <c r="C9" s="19">
        <v>0.204038</v>
      </c>
      <c r="D9" s="49">
        <f t="shared" si="1"/>
        <v>-22.54994799</v>
      </c>
    </row>
    <row r="10" ht="17.25" customHeight="1">
      <c r="A10" s="45" t="s">
        <v>298</v>
      </c>
      <c r="B10" s="19">
        <v>0.080925</v>
      </c>
      <c r="C10" s="19">
        <v>0.071243</v>
      </c>
      <c r="D10" s="49">
        <f t="shared" si="1"/>
        <v>-14.50341298</v>
      </c>
    </row>
    <row r="11" ht="17.25" customHeight="1">
      <c r="A11" s="45" t="s">
        <v>299</v>
      </c>
      <c r="B11" s="19">
        <v>-1.0E-6</v>
      </c>
      <c r="C11" s="19">
        <v>0.022046</v>
      </c>
      <c r="D11" s="49"/>
    </row>
    <row r="12" ht="17.25" customHeight="1">
      <c r="A12" s="45" t="s">
        <v>300</v>
      </c>
      <c r="B12" s="19">
        <v>0.013998</v>
      </c>
      <c r="C12" s="19">
        <v>0.011611</v>
      </c>
      <c r="D12" s="49">
        <f t="shared" ref="D12:D15" si="2">100*(C12/(B12*1.0297)-1)</f>
        <v>-19.44492188</v>
      </c>
    </row>
    <row r="13" ht="17.25" customHeight="1">
      <c r="A13" s="45" t="s">
        <v>301</v>
      </c>
      <c r="B13" s="19">
        <v>0.090439</v>
      </c>
      <c r="C13" s="19">
        <v>0.005002</v>
      </c>
      <c r="D13" s="49">
        <f t="shared" si="2"/>
        <v>-94.62872704</v>
      </c>
    </row>
    <row r="14" ht="17.25" customHeight="1">
      <c r="A14" s="45" t="s">
        <v>302</v>
      </c>
      <c r="B14" s="19">
        <v>0.003943</v>
      </c>
      <c r="C14" s="19">
        <v>0.004021</v>
      </c>
      <c r="D14" s="49">
        <f t="shared" si="2"/>
        <v>-0.9632036554</v>
      </c>
    </row>
    <row r="15" ht="17.25" customHeight="1">
      <c r="A15" s="45" t="s">
        <v>303</v>
      </c>
      <c r="B15" s="19">
        <v>-0.004616</v>
      </c>
      <c r="C15" s="19">
        <v>7.81E-4</v>
      </c>
      <c r="D15" s="49">
        <f t="shared" si="2"/>
        <v>-116.4313982</v>
      </c>
    </row>
    <row r="16" ht="17.25" customHeight="1"/>
    <row r="17" ht="17.25" customHeight="1"/>
    <row r="18" ht="17.25" customHeight="1"/>
    <row r="19" ht="17.25" customHeight="1"/>
    <row r="20" ht="17.25" customHeight="1"/>
  </sheetData>
  <hyperlinks>
    <hyperlink r:id="rId1" ref="B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4.75"/>
    <col customWidth="1" min="2" max="2" width="18.13"/>
    <col customWidth="1" min="3" max="3" width="12.38"/>
    <col customWidth="1" min="4" max="4" width="14.38"/>
    <col customWidth="1" min="5" max="5" width="43.75"/>
    <col customWidth="1" min="6" max="6" width="9.63"/>
  </cols>
  <sheetData>
    <row r="1" ht="84.75" customHeight="1">
      <c r="A1" s="5" t="s">
        <v>304</v>
      </c>
      <c r="B1" s="48" t="s">
        <v>305</v>
      </c>
    </row>
    <row r="2" ht="17.25" customHeight="1">
      <c r="A2" s="5" t="s">
        <v>57</v>
      </c>
      <c r="B2" s="5" t="s">
        <v>58</v>
      </c>
      <c r="C2" s="28" t="s">
        <v>59</v>
      </c>
      <c r="D2" s="5" t="s">
        <v>60</v>
      </c>
    </row>
    <row r="3" ht="17.25" customHeight="1">
      <c r="A3" s="28" t="s">
        <v>61</v>
      </c>
      <c r="B3" s="16">
        <v>39.086</v>
      </c>
      <c r="C3" s="16">
        <v>39.461</v>
      </c>
      <c r="D3" s="105">
        <f t="shared" ref="D3:D11" si="1">100*(C3/(B3*1.0297)-1)</f>
        <v>-1.952585402</v>
      </c>
      <c r="E3" s="108"/>
      <c r="F3" s="86"/>
    </row>
    <row r="4" ht="17.25" customHeight="1">
      <c r="A4" s="1" t="s">
        <v>306</v>
      </c>
      <c r="B4" s="14">
        <v>0.979641</v>
      </c>
      <c r="C4" s="14">
        <v>0.935066</v>
      </c>
      <c r="D4" s="49">
        <f t="shared" si="1"/>
        <v>-7.303230284</v>
      </c>
    </row>
    <row r="5" ht="17.25" customHeight="1">
      <c r="A5" s="1" t="s">
        <v>307</v>
      </c>
      <c r="B5" s="14">
        <v>6.635318</v>
      </c>
      <c r="C5" s="14">
        <v>7.293153</v>
      </c>
      <c r="D5" s="49">
        <f t="shared" si="1"/>
        <v>6.74385188</v>
      </c>
    </row>
    <row r="6" ht="17.25" customHeight="1">
      <c r="A6" s="1" t="s">
        <v>308</v>
      </c>
      <c r="B6" s="14">
        <v>2.223297</v>
      </c>
      <c r="C6" s="14">
        <v>2.305902</v>
      </c>
      <c r="D6" s="49">
        <f t="shared" si="1"/>
        <v>0.7239273898</v>
      </c>
    </row>
    <row r="7" ht="17.25" customHeight="1">
      <c r="A7" s="1" t="s">
        <v>309</v>
      </c>
      <c r="B7" s="14">
        <v>2.81266</v>
      </c>
      <c r="C7" s="14">
        <v>2.841767</v>
      </c>
      <c r="D7" s="49">
        <f t="shared" si="1"/>
        <v>-1.879327296</v>
      </c>
    </row>
    <row r="8" ht="17.25" customHeight="1">
      <c r="A8" s="1" t="s">
        <v>310</v>
      </c>
      <c r="B8" s="14">
        <v>0.44875</v>
      </c>
      <c r="C8" s="14">
        <v>0.0468007</v>
      </c>
      <c r="D8" s="49">
        <f t="shared" si="1"/>
        <v>-89.87168559</v>
      </c>
    </row>
    <row r="9" ht="17.25" customHeight="1">
      <c r="A9" s="1" t="s">
        <v>311</v>
      </c>
      <c r="B9" s="14">
        <v>2.681835</v>
      </c>
      <c r="C9" s="14">
        <v>2.890494</v>
      </c>
      <c r="D9" s="49">
        <f t="shared" si="1"/>
        <v>4.671706606</v>
      </c>
    </row>
    <row r="10" ht="17.25" customHeight="1">
      <c r="A10" s="1" t="s">
        <v>312</v>
      </c>
      <c r="B10" s="14">
        <v>3.821</v>
      </c>
      <c r="C10" s="14">
        <v>3.774</v>
      </c>
      <c r="D10" s="49">
        <f t="shared" si="1"/>
        <v>-4.078901127</v>
      </c>
    </row>
    <row r="11" ht="17.25" customHeight="1">
      <c r="A11" s="1" t="s">
        <v>313</v>
      </c>
      <c r="B11" s="14">
        <v>0.343</v>
      </c>
      <c r="C11" s="14">
        <v>0.095</v>
      </c>
      <c r="D11" s="49">
        <f t="shared" si="1"/>
        <v>-73.10207536</v>
      </c>
    </row>
    <row r="12" ht="17.25" customHeight="1">
      <c r="A12" s="1" t="s">
        <v>314</v>
      </c>
      <c r="B12" s="14" t="s">
        <v>315</v>
      </c>
      <c r="C12" s="14">
        <v>0.022</v>
      </c>
      <c r="D12" s="49"/>
    </row>
    <row r="13" ht="17.25" customHeight="1">
      <c r="A13" s="1" t="s">
        <v>316</v>
      </c>
      <c r="B13" s="14">
        <v>16.787956</v>
      </c>
      <c r="C13" s="14">
        <v>22.773525</v>
      </c>
      <c r="D13" s="49">
        <f t="shared" ref="D13:D16" si="2">100*(C13/(B13*1.0297)-1)</f>
        <v>31.74123278</v>
      </c>
    </row>
    <row r="14" ht="17.25" customHeight="1">
      <c r="A14" s="1" t="s">
        <v>317</v>
      </c>
      <c r="B14" s="14">
        <v>2.71955</v>
      </c>
      <c r="C14" s="14">
        <v>2.626513</v>
      </c>
      <c r="D14" s="49">
        <f t="shared" si="2"/>
        <v>-6.20670479</v>
      </c>
    </row>
    <row r="15" ht="17.25" customHeight="1">
      <c r="A15" s="1" t="s">
        <v>318</v>
      </c>
      <c r="B15" s="14">
        <v>3.620719</v>
      </c>
      <c r="C15" s="14">
        <v>4.660827</v>
      </c>
      <c r="D15" s="49">
        <f t="shared" si="2"/>
        <v>25.01365403</v>
      </c>
    </row>
    <row r="16" ht="17.25" customHeight="1">
      <c r="A16" s="1" t="s">
        <v>113</v>
      </c>
      <c r="B16" s="14">
        <v>2.140841</v>
      </c>
      <c r="C16" s="14">
        <v>2.026012</v>
      </c>
      <c r="D16" s="49">
        <f t="shared" si="2"/>
        <v>-8.09336042</v>
      </c>
    </row>
    <row r="17" ht="17.25" customHeight="1"/>
    <row r="18" ht="33.75" customHeight="1">
      <c r="A18" s="1" t="s">
        <v>319</v>
      </c>
    </row>
    <row r="19" ht="17.25" customHeight="1"/>
  </sheetData>
  <hyperlinks>
    <hyperlink r:id="rId1" ref="B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69.13"/>
    <col customWidth="1" min="2" max="2" width="10.38"/>
    <col customWidth="1" min="3" max="3" width="11.38"/>
    <col customWidth="1" min="4" max="4" width="16.5"/>
    <col customWidth="1" min="5" max="5" width="37.13"/>
    <col customWidth="1" min="6" max="6" width="9.63"/>
  </cols>
  <sheetData>
    <row r="1" ht="17.25" customHeight="1">
      <c r="A1" s="5" t="s">
        <v>320</v>
      </c>
      <c r="C1" s="109" t="str">
        <f>HYPERLINK("http://www.justice.gov.uk/publications/corporate-reports/moj/annual-report-accounts-2010-11.htm","http://www.justice.gov.uk/publications/corporate-reports/moj/annual-report-accounts-2010-11.htm")</f>
        <v>http://www.justice.gov.uk/publications/corporate-reports/moj/annual-report-accounts-2010-11.htm</v>
      </c>
    </row>
    <row r="2" ht="33.75" customHeight="1">
      <c r="A2" s="5" t="s">
        <v>75</v>
      </c>
      <c r="B2" s="5" t="s">
        <v>58</v>
      </c>
      <c r="C2" s="5" t="s">
        <v>4</v>
      </c>
      <c r="D2" s="5" t="s">
        <v>60</v>
      </c>
    </row>
    <row r="3" ht="17.25" customHeight="1">
      <c r="A3" s="64" t="s">
        <v>61</v>
      </c>
      <c r="B3" s="20">
        <v>9.098877</v>
      </c>
      <c r="C3" s="20">
        <v>9.462984</v>
      </c>
      <c r="D3" s="49">
        <f t="shared" ref="D3:D19" si="1">100*(C3/(B3*1.0297)-1)</f>
        <v>1.001912845</v>
      </c>
    </row>
    <row r="4" ht="33.75" customHeight="1">
      <c r="A4" s="25" t="s">
        <v>321</v>
      </c>
      <c r="B4" s="19">
        <v>4.610298</v>
      </c>
      <c r="C4" s="19">
        <v>4.224082</v>
      </c>
      <c r="D4" s="49">
        <f t="shared" si="1"/>
        <v>-11.01995328</v>
      </c>
    </row>
    <row r="5" ht="17.25" customHeight="1">
      <c r="A5" s="25" t="s">
        <v>322</v>
      </c>
      <c r="B5" s="19">
        <v>1.100785</v>
      </c>
      <c r="C5" s="19">
        <v>1.221432</v>
      </c>
      <c r="D5" s="49">
        <f t="shared" si="1"/>
        <v>7.759626662</v>
      </c>
    </row>
    <row r="6" ht="17.25" customHeight="1">
      <c r="A6" s="25" t="s">
        <v>323</v>
      </c>
      <c r="B6" s="19">
        <v>0.774526</v>
      </c>
      <c r="C6" s="19">
        <v>0.999138</v>
      </c>
      <c r="D6" s="49">
        <f t="shared" si="1"/>
        <v>25.27913983</v>
      </c>
    </row>
    <row r="7" ht="17.25" customHeight="1">
      <c r="A7" s="25" t="s">
        <v>324</v>
      </c>
      <c r="B7" s="19">
        <v>0.960548</v>
      </c>
      <c r="C7" s="19">
        <v>0.921432</v>
      </c>
      <c r="D7" s="49">
        <f t="shared" si="1"/>
        <v>-6.839136401</v>
      </c>
    </row>
    <row r="8" ht="33.75" customHeight="1">
      <c r="A8" s="25" t="s">
        <v>325</v>
      </c>
      <c r="B8" s="19">
        <v>0.589646</v>
      </c>
      <c r="C8" s="19">
        <v>0.917236</v>
      </c>
      <c r="D8" s="49">
        <f t="shared" si="1"/>
        <v>51.07027586</v>
      </c>
    </row>
    <row r="9" ht="17.25" customHeight="1">
      <c r="A9" s="25" t="s">
        <v>326</v>
      </c>
      <c r="B9" s="19">
        <v>0.483834</v>
      </c>
      <c r="C9" s="19">
        <v>0.467409</v>
      </c>
      <c r="D9" s="49">
        <f t="shared" si="1"/>
        <v>-6.181178362</v>
      </c>
    </row>
    <row r="10" ht="33.75" customHeight="1">
      <c r="A10" s="25" t="s">
        <v>327</v>
      </c>
      <c r="B10" s="19">
        <v>0.100283</v>
      </c>
      <c r="C10" s="19">
        <v>0.425976</v>
      </c>
      <c r="D10" s="49">
        <f t="shared" si="1"/>
        <v>312.5219869</v>
      </c>
    </row>
    <row r="11" ht="17.25" customHeight="1">
      <c r="A11" s="25" t="s">
        <v>328</v>
      </c>
      <c r="B11" s="19">
        <v>0.300758</v>
      </c>
      <c r="C11" s="19">
        <v>0.279442</v>
      </c>
      <c r="D11" s="49">
        <f t="shared" si="1"/>
        <v>-9.767335895</v>
      </c>
    </row>
    <row r="12" ht="17.25" customHeight="1">
      <c r="A12" s="25" t="s">
        <v>329</v>
      </c>
      <c r="B12" s="19">
        <v>0.144255</v>
      </c>
      <c r="C12" s="19">
        <v>0.143203</v>
      </c>
      <c r="D12" s="49">
        <f t="shared" si="1"/>
        <v>-3.592564971</v>
      </c>
    </row>
    <row r="13" ht="33.75" customHeight="1">
      <c r="A13" s="110" t="s">
        <v>330</v>
      </c>
      <c r="B13" s="19">
        <v>0.1324</v>
      </c>
      <c r="C13" s="19">
        <v>0.136237</v>
      </c>
      <c r="D13" s="49">
        <f t="shared" si="1"/>
        <v>-0.06988807053</v>
      </c>
    </row>
    <row r="14" ht="17.25" customHeight="1">
      <c r="A14" s="25" t="s">
        <v>331</v>
      </c>
      <c r="B14" s="19">
        <v>0.088439</v>
      </c>
      <c r="C14" s="19">
        <v>0.078026</v>
      </c>
      <c r="D14" s="49">
        <f t="shared" si="1"/>
        <v>-14.3189446</v>
      </c>
    </row>
    <row r="15" ht="17.25" customHeight="1">
      <c r="A15" s="25" t="s">
        <v>332</v>
      </c>
      <c r="B15" s="19">
        <v>0.187496</v>
      </c>
      <c r="C15" s="19">
        <v>0.012044</v>
      </c>
      <c r="D15" s="49">
        <f t="shared" si="1"/>
        <v>-93.76167456</v>
      </c>
    </row>
    <row r="16" ht="17.25" customHeight="1">
      <c r="A16" s="25" t="s">
        <v>333</v>
      </c>
      <c r="B16" s="19">
        <v>0.008999</v>
      </c>
      <c r="C16" s="19">
        <v>0.010354</v>
      </c>
      <c r="D16" s="49">
        <f t="shared" si="1"/>
        <v>11.73859239</v>
      </c>
    </row>
    <row r="17" ht="17.25" customHeight="1">
      <c r="A17" s="25" t="s">
        <v>334</v>
      </c>
      <c r="B17" s="19">
        <v>0.006709</v>
      </c>
      <c r="C17" s="19">
        <v>0.007409</v>
      </c>
      <c r="D17" s="49">
        <f t="shared" si="1"/>
        <v>7.248466267</v>
      </c>
    </row>
    <row r="18" ht="17.25" customHeight="1">
      <c r="A18" s="25" t="s">
        <v>335</v>
      </c>
      <c r="B18" s="19">
        <v>0.007649</v>
      </c>
      <c r="C18" s="19">
        <v>0.006733</v>
      </c>
      <c r="D18" s="49">
        <f t="shared" si="1"/>
        <v>-14.51434556</v>
      </c>
    </row>
    <row r="19" ht="17.25" customHeight="1">
      <c r="A19" s="25" t="s">
        <v>336</v>
      </c>
      <c r="B19" s="19">
        <v>0.007074</v>
      </c>
      <c r="C19" s="19">
        <v>0.006466</v>
      </c>
      <c r="D19" s="49">
        <f t="shared" si="1"/>
        <v>-11.23128523</v>
      </c>
    </row>
    <row r="20" ht="17.25" customHeight="1">
      <c r="A20" s="25" t="s">
        <v>337</v>
      </c>
      <c r="B20" s="19">
        <v>3.52E-4</v>
      </c>
      <c r="C20" s="19">
        <v>0.005413</v>
      </c>
      <c r="D20" s="49"/>
    </row>
    <row r="21" ht="17.25" customHeight="1">
      <c r="A21" s="25" t="s">
        <v>338</v>
      </c>
      <c r="B21" s="19">
        <v>0.006499</v>
      </c>
      <c r="C21" s="19">
        <v>0.001448</v>
      </c>
      <c r="D21" s="49">
        <f>100*(C21/(B21*1.0297)-1)</f>
        <v>-78.36228919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1.63"/>
    <col customWidth="1" min="2" max="3" width="9.63"/>
    <col customWidth="1" min="4" max="4" width="24.63"/>
    <col customWidth="1" min="5" max="6" width="9.63"/>
  </cols>
  <sheetData>
    <row r="1" ht="68.25" customHeight="1">
      <c r="A1" s="5" t="s">
        <v>339</v>
      </c>
      <c r="B1" s="48" t="s">
        <v>340</v>
      </c>
    </row>
    <row r="2" ht="33.75" customHeight="1">
      <c r="A2" s="5" t="s">
        <v>75</v>
      </c>
      <c r="B2" s="5" t="s">
        <v>58</v>
      </c>
      <c r="C2" s="5" t="s">
        <v>4</v>
      </c>
      <c r="D2" s="5" t="s">
        <v>60</v>
      </c>
    </row>
    <row r="3" ht="17.25" customHeight="1">
      <c r="A3" s="28" t="s">
        <v>61</v>
      </c>
      <c r="B3" s="29">
        <v>8.9724</v>
      </c>
      <c r="C3" s="29">
        <v>9.0533</v>
      </c>
      <c r="D3" s="49">
        <f t="shared" ref="D3:D16" si="1">100*(C3/(B3*1.0297)-1)</f>
        <v>-2.008688005</v>
      </c>
    </row>
    <row r="4" ht="17.25" customHeight="1">
      <c r="A4" s="45" t="s">
        <v>341</v>
      </c>
      <c r="B4" s="52">
        <v>4.4226</v>
      </c>
      <c r="C4" s="52">
        <v>4.5046</v>
      </c>
      <c r="D4" s="49">
        <f t="shared" si="1"/>
        <v>-1.083701112</v>
      </c>
    </row>
    <row r="5" ht="17.25" customHeight="1">
      <c r="A5" s="45" t="s">
        <v>342</v>
      </c>
      <c r="B5" s="52">
        <v>2.1327</v>
      </c>
      <c r="C5" s="52">
        <v>2.0841</v>
      </c>
      <c r="D5" s="49">
        <f t="shared" si="1"/>
        <v>-5.097408487</v>
      </c>
    </row>
    <row r="6" ht="17.25" customHeight="1">
      <c r="A6" s="45" t="s">
        <v>343</v>
      </c>
      <c r="B6" s="52">
        <v>0.7962</v>
      </c>
      <c r="C6" s="52">
        <v>1.0735</v>
      </c>
      <c r="D6" s="49">
        <f t="shared" si="1"/>
        <v>30.9390431</v>
      </c>
    </row>
    <row r="7" ht="17.25" customHeight="1">
      <c r="A7" s="45" t="s">
        <v>344</v>
      </c>
      <c r="B7" s="52">
        <v>0.8125</v>
      </c>
      <c r="C7" s="52">
        <v>0.8365</v>
      </c>
      <c r="D7" s="49">
        <f t="shared" si="1"/>
        <v>-0.01568791508</v>
      </c>
    </row>
    <row r="8" ht="17.25" customHeight="1">
      <c r="A8" s="45" t="s">
        <v>345</v>
      </c>
      <c r="B8" s="52">
        <v>0.7563</v>
      </c>
      <c r="C8" s="52">
        <v>0.7907</v>
      </c>
      <c r="D8" s="49">
        <f t="shared" si="1"/>
        <v>1.532931539</v>
      </c>
    </row>
    <row r="9" ht="17.25" customHeight="1">
      <c r="A9" s="45" t="s">
        <v>178</v>
      </c>
      <c r="B9" s="52">
        <v>0.1513</v>
      </c>
      <c r="C9" s="52">
        <v>0.312</v>
      </c>
      <c r="D9" s="49">
        <f t="shared" si="1"/>
        <v>100.2649531</v>
      </c>
    </row>
    <row r="10" ht="17.25" customHeight="1">
      <c r="A10" s="45" t="s">
        <v>346</v>
      </c>
      <c r="B10" s="52">
        <v>0.2877</v>
      </c>
      <c r="C10" s="52">
        <v>0.273</v>
      </c>
      <c r="D10" s="49">
        <f t="shared" si="1"/>
        <v>-7.846449501</v>
      </c>
    </row>
    <row r="11" ht="17.25" customHeight="1">
      <c r="A11" s="45" t="s">
        <v>347</v>
      </c>
      <c r="B11" s="52">
        <v>0.1819</v>
      </c>
      <c r="C11" s="52">
        <v>0.1981</v>
      </c>
      <c r="D11" s="49">
        <f t="shared" si="1"/>
        <v>5.764778385</v>
      </c>
    </row>
    <row r="12" ht="17.25" customHeight="1">
      <c r="A12" s="45" t="s">
        <v>348</v>
      </c>
      <c r="B12" s="52">
        <v>0.184</v>
      </c>
      <c r="C12" s="52">
        <v>0.1732</v>
      </c>
      <c r="D12" s="49">
        <f t="shared" si="1"/>
        <v>-8.584602522</v>
      </c>
    </row>
    <row r="13" ht="17.25" customHeight="1">
      <c r="A13" s="45" t="s">
        <v>349</v>
      </c>
      <c r="B13" s="52">
        <v>0.0987</v>
      </c>
      <c r="C13" s="52">
        <v>0.0904</v>
      </c>
      <c r="D13" s="49">
        <f t="shared" si="1"/>
        <v>-11.0511034</v>
      </c>
    </row>
    <row r="14" ht="16.5" customHeight="1">
      <c r="A14" s="45" t="s">
        <v>350</v>
      </c>
      <c r="B14" s="52">
        <v>0.0437</v>
      </c>
      <c r="C14" s="52">
        <v>0.052</v>
      </c>
      <c r="D14" s="49">
        <f t="shared" si="1"/>
        <v>15.56097408</v>
      </c>
    </row>
    <row r="15" ht="16.5" customHeight="1">
      <c r="A15" s="45" t="s">
        <v>351</v>
      </c>
      <c r="B15" s="52">
        <v>0.2486</v>
      </c>
      <c r="C15" s="52">
        <v>0.0514</v>
      </c>
      <c r="D15" s="49">
        <f t="shared" si="1"/>
        <v>-79.92057454</v>
      </c>
    </row>
    <row r="16" ht="16.5" customHeight="1">
      <c r="A16" s="45" t="s">
        <v>352</v>
      </c>
      <c r="B16" s="52">
        <v>0.0211</v>
      </c>
      <c r="C16" s="52">
        <v>0.0216</v>
      </c>
      <c r="D16" s="49">
        <f t="shared" si="1"/>
        <v>-0.5830161732</v>
      </c>
    </row>
  </sheetData>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2.75"/>
  <cols>
    <col customWidth="1" min="1" max="1" width="16.38"/>
    <col customWidth="1" min="2" max="2" width="14.38"/>
    <col customWidth="1" min="3" max="3" width="9.63"/>
    <col customWidth="1" min="4" max="4" width="13.0"/>
    <col customWidth="1" min="5" max="6" width="9.63"/>
  </cols>
  <sheetData>
    <row r="1" ht="84.75" customHeight="1">
      <c r="A1" s="5" t="s">
        <v>55</v>
      </c>
      <c r="B1" s="48" t="s">
        <v>56</v>
      </c>
    </row>
    <row r="2" ht="17.25" customHeight="1">
      <c r="A2" s="5" t="s">
        <v>57</v>
      </c>
      <c r="B2" s="5" t="s">
        <v>58</v>
      </c>
      <c r="C2" s="28" t="s">
        <v>59</v>
      </c>
      <c r="D2" s="5" t="s">
        <v>60</v>
      </c>
    </row>
    <row r="3" ht="17.25" customHeight="1">
      <c r="A3" s="5" t="s">
        <v>61</v>
      </c>
      <c r="B3" s="18">
        <v>26.386771</v>
      </c>
      <c r="C3" s="14">
        <v>24.039634</v>
      </c>
      <c r="D3" s="49">
        <f t="shared" ref="D3:D6" si="1">100*(C3/(B3*1.0297)-1)</f>
        <v>-11.52289773</v>
      </c>
    </row>
    <row r="4" ht="33.75" customHeight="1">
      <c r="A4" s="5" t="s">
        <v>62</v>
      </c>
      <c r="B4" s="50">
        <v>1.575832</v>
      </c>
      <c r="C4" s="50">
        <v>1.360879</v>
      </c>
      <c r="D4" s="49">
        <f t="shared" si="1"/>
        <v>-16.13149832</v>
      </c>
    </row>
    <row r="5" ht="33.75" customHeight="1">
      <c r="A5" s="5" t="s">
        <v>63</v>
      </c>
      <c r="B5" s="50">
        <v>0.760698</v>
      </c>
      <c r="C5" s="50">
        <v>0.723508</v>
      </c>
      <c r="D5" s="49">
        <f t="shared" si="1"/>
        <v>-7.63225304</v>
      </c>
    </row>
    <row r="6" ht="33.75" customHeight="1">
      <c r="A6" s="5" t="s">
        <v>64</v>
      </c>
      <c r="B6" s="50">
        <v>0.379033</v>
      </c>
      <c r="C6" s="50">
        <v>0.381547</v>
      </c>
      <c r="D6" s="49">
        <f t="shared" si="1"/>
        <v>-2.240199294</v>
      </c>
    </row>
    <row r="7" ht="33.75" customHeight="1">
      <c r="A7" s="5" t="s">
        <v>65</v>
      </c>
      <c r="B7" s="50">
        <v>0.397622</v>
      </c>
      <c r="C7" s="50">
        <v>-0.089218</v>
      </c>
      <c r="D7" s="49"/>
    </row>
    <row r="8" ht="17.25" customHeight="1">
      <c r="A8" s="5" t="s">
        <v>66</v>
      </c>
      <c r="B8" s="50">
        <v>5.989712</v>
      </c>
      <c r="C8" s="50">
        <v>5.858107</v>
      </c>
      <c r="D8" s="49">
        <f t="shared" ref="D8:D12" si="2">100*(C8/(B8*1.0297)-1)</f>
        <v>-5.018145193</v>
      </c>
    </row>
    <row r="9" ht="33.75" customHeight="1">
      <c r="A9" s="5" t="s">
        <v>67</v>
      </c>
      <c r="B9" s="51">
        <v>3.281801</v>
      </c>
      <c r="C9" s="51">
        <v>3.197556</v>
      </c>
      <c r="D9" s="49">
        <f t="shared" si="2"/>
        <v>-5.377328931</v>
      </c>
    </row>
    <row r="10" ht="51.0" customHeight="1">
      <c r="A10" s="5" t="s">
        <v>68</v>
      </c>
      <c r="B10" s="52">
        <v>17.662881</v>
      </c>
      <c r="C10" s="52">
        <v>18.763343</v>
      </c>
      <c r="D10" s="49">
        <f t="shared" si="2"/>
        <v>3.166325386</v>
      </c>
    </row>
    <row r="11" ht="17.25" customHeight="1">
      <c r="A11" s="5" t="s">
        <v>69</v>
      </c>
      <c r="B11" s="50">
        <v>12.280876</v>
      </c>
      <c r="C11" s="50">
        <v>14.094721</v>
      </c>
      <c r="D11" s="49">
        <f t="shared" si="2"/>
        <v>11.45932908</v>
      </c>
    </row>
    <row r="12" ht="33.75" customHeight="1">
      <c r="A12" s="5" t="s">
        <v>70</v>
      </c>
      <c r="B12" s="50">
        <v>5.382005</v>
      </c>
      <c r="C12" s="50">
        <v>4.668622</v>
      </c>
      <c r="D12" s="49">
        <f t="shared" si="2"/>
        <v>-15.7569848</v>
      </c>
    </row>
    <row r="13" ht="17.25" customHeight="1">
      <c r="D13" s="49"/>
    </row>
    <row r="14" ht="17.25" customHeight="1"/>
    <row r="15" ht="17.25" customHeight="1"/>
    <row r="16" ht="17.25" customHeight="1"/>
    <row r="17" ht="17.25" customHeight="1"/>
    <row r="18" ht="17.25" customHeight="1"/>
    <row r="19">
      <c r="A19" s="25" t="s">
        <v>71</v>
      </c>
    </row>
    <row r="20">
      <c r="A20" s="45" t="s">
        <v>72</v>
      </c>
    </row>
  </sheetData>
  <hyperlinks>
    <hyperlink r:id="rId1" ref="B1"/>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3.38"/>
    <col customWidth="1" min="2" max="3" width="14.63"/>
    <col customWidth="1" min="4" max="6" width="9.63"/>
  </cols>
  <sheetData>
    <row r="1" ht="51.0" customHeight="1">
      <c r="A1" s="5" t="s">
        <v>353</v>
      </c>
      <c r="B1" s="48" t="s">
        <v>354</v>
      </c>
    </row>
    <row r="2" ht="17.25" customHeight="1">
      <c r="A2" s="5" t="s">
        <v>75</v>
      </c>
      <c r="B2" s="5" t="s">
        <v>58</v>
      </c>
      <c r="C2" s="28" t="s">
        <v>59</v>
      </c>
      <c r="D2" s="5" t="s">
        <v>60</v>
      </c>
    </row>
    <row r="3" ht="17.25" customHeight="1">
      <c r="A3" s="5" t="s">
        <v>61</v>
      </c>
      <c r="B3" s="111">
        <v>0.037732</v>
      </c>
      <c r="C3" s="111">
        <v>0.039185</v>
      </c>
      <c r="D3" s="49">
        <f>100*(C3/(B3*1.0297)-1)</f>
        <v>0.8554363271</v>
      </c>
    </row>
    <row r="4" ht="51.0" customHeight="1">
      <c r="A4" s="1" t="s">
        <v>355</v>
      </c>
      <c r="B4" s="12">
        <v>1.238557</v>
      </c>
      <c r="C4" s="12">
        <v>0.0</v>
      </c>
      <c r="D4" s="49"/>
    </row>
    <row r="5" ht="84.75" customHeight="1">
      <c r="A5" s="1" t="s">
        <v>53</v>
      </c>
      <c r="B5" s="12">
        <v>0.001657</v>
      </c>
      <c r="C5" s="45">
        <v>0.001638</v>
      </c>
      <c r="D5" s="49">
        <f t="shared" ref="D5:D6" si="1">100*(C5/(B5*1.0297)-1)</f>
        <v>-3.99791257</v>
      </c>
    </row>
    <row r="6" ht="84.75" customHeight="1">
      <c r="A6" s="1" t="s">
        <v>356</v>
      </c>
      <c r="B6" s="12">
        <v>11.836</v>
      </c>
      <c r="C6" s="51">
        <v>13.373</v>
      </c>
      <c r="D6" s="49">
        <f t="shared" si="1"/>
        <v>9.726916593</v>
      </c>
    </row>
    <row r="7" ht="17.25" customHeight="1"/>
    <row r="8" ht="17.25" customHeight="1"/>
    <row r="9" ht="17.25" customHeight="1"/>
    <row r="10" ht="16.5" customHeight="1"/>
    <row r="11" ht="16.5" customHeight="1"/>
  </sheetData>
  <hyperlinks>
    <hyperlink r:id="rId1" ref="B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21.0"/>
    <col customWidth="1" min="2" max="2" width="17.75"/>
    <col customWidth="1" min="3" max="6" width="8.13"/>
  </cols>
  <sheetData>
    <row r="1" ht="17.25" customHeight="1">
      <c r="A1" s="81" t="s">
        <v>357</v>
      </c>
      <c r="B1" s="112" t="s">
        <v>358</v>
      </c>
    </row>
    <row r="2" ht="51.0" customHeight="1">
      <c r="A2" s="5" t="s">
        <v>75</v>
      </c>
      <c r="B2" s="5" t="s">
        <v>58</v>
      </c>
      <c r="C2" s="5" t="s">
        <v>4</v>
      </c>
      <c r="D2" s="5" t="s">
        <v>60</v>
      </c>
    </row>
    <row r="3" ht="17.25" customHeight="1">
      <c r="A3" s="64" t="s">
        <v>61</v>
      </c>
      <c r="B3" s="104">
        <v>32.9007</v>
      </c>
      <c r="C3" s="104">
        <v>34.8756</v>
      </c>
      <c r="D3" s="49">
        <f t="shared" ref="D3:D14" si="1">100*(C3/(B3*1.0297)-1)</f>
        <v>2.94513727</v>
      </c>
    </row>
    <row r="4" ht="17.25" customHeight="1">
      <c r="A4" s="25" t="s">
        <v>359</v>
      </c>
      <c r="B4" s="50">
        <v>10.4357</v>
      </c>
      <c r="C4" s="50">
        <v>12.2933</v>
      </c>
      <c r="D4" s="49">
        <f t="shared" si="1"/>
        <v>14.40267558</v>
      </c>
    </row>
    <row r="5" ht="17.25" customHeight="1">
      <c r="A5" s="25" t="s">
        <v>360</v>
      </c>
      <c r="B5" s="50">
        <v>10.3007</v>
      </c>
      <c r="C5" s="50">
        <v>10.5244</v>
      </c>
      <c r="D5" s="49">
        <f t="shared" si="1"/>
        <v>-0.7752771981</v>
      </c>
    </row>
    <row r="6" ht="33.75" customHeight="1">
      <c r="A6" s="25" t="s">
        <v>361</v>
      </c>
      <c r="B6" s="50">
        <v>3.3945</v>
      </c>
      <c r="C6" s="50">
        <v>3.1983</v>
      </c>
      <c r="D6" s="49">
        <f t="shared" si="1"/>
        <v>-8.497560586</v>
      </c>
    </row>
    <row r="7" ht="33.75" customHeight="1">
      <c r="A7" s="25" t="s">
        <v>362</v>
      </c>
      <c r="B7" s="50">
        <v>2.7869</v>
      </c>
      <c r="C7" s="50">
        <v>2.8755</v>
      </c>
      <c r="D7" s="49">
        <f t="shared" si="1"/>
        <v>0.2031267745</v>
      </c>
    </row>
    <row r="8" ht="51.0" customHeight="1">
      <c r="A8" s="25" t="s">
        <v>363</v>
      </c>
      <c r="B8" s="50">
        <v>2.6899</v>
      </c>
      <c r="C8" s="50">
        <v>2.5163</v>
      </c>
      <c r="D8" s="49">
        <f t="shared" si="1"/>
        <v>-9.151958353</v>
      </c>
    </row>
    <row r="9" ht="17.25" customHeight="1">
      <c r="A9" s="25" t="s">
        <v>364</v>
      </c>
      <c r="B9" s="50">
        <v>1.8447</v>
      </c>
      <c r="C9" s="50">
        <v>1.9481</v>
      </c>
      <c r="D9" s="49">
        <f t="shared" si="1"/>
        <v>2.559238094</v>
      </c>
    </row>
    <row r="10" ht="33.75" customHeight="1">
      <c r="A10" s="25" t="s">
        <v>365</v>
      </c>
      <c r="B10" s="19">
        <v>0.5459</v>
      </c>
      <c r="C10" s="19">
        <v>0.5168</v>
      </c>
      <c r="D10" s="49">
        <f t="shared" si="1"/>
        <v>-8.061228162</v>
      </c>
    </row>
    <row r="11" ht="33.75" customHeight="1">
      <c r="A11" s="25" t="s">
        <v>366</v>
      </c>
      <c r="B11" s="19">
        <v>0.2651</v>
      </c>
      <c r="C11" s="19">
        <v>0.2672</v>
      </c>
      <c r="D11" s="49">
        <f t="shared" si="1"/>
        <v>-2.115029713</v>
      </c>
    </row>
    <row r="12" ht="16.5" customHeight="1">
      <c r="A12" s="25" t="s">
        <v>367</v>
      </c>
      <c r="B12" s="19">
        <v>0.2733</v>
      </c>
      <c r="C12" s="19">
        <v>0.2644</v>
      </c>
      <c r="D12" s="49">
        <f t="shared" si="1"/>
        <v>-6.046901714</v>
      </c>
    </row>
    <row r="13" ht="16.5" customHeight="1">
      <c r="A13" s="25" t="s">
        <v>368</v>
      </c>
      <c r="B13" s="19">
        <v>0.1187</v>
      </c>
      <c r="C13" s="19">
        <v>0.1196</v>
      </c>
      <c r="D13" s="49">
        <f t="shared" si="1"/>
        <v>-2.147990692</v>
      </c>
    </row>
    <row r="14" ht="16.5" customHeight="1">
      <c r="A14" s="25" t="s">
        <v>369</v>
      </c>
      <c r="B14" s="19">
        <v>0.1035</v>
      </c>
      <c r="C14" s="19">
        <v>0.1021</v>
      </c>
      <c r="D14" s="49">
        <f t="shared" si="1"/>
        <v>-4.197977085</v>
      </c>
    </row>
    <row r="15" ht="16.5" customHeight="1">
      <c r="A15" s="25" t="s">
        <v>370</v>
      </c>
      <c r="B15" s="19">
        <v>0.0</v>
      </c>
      <c r="C15" s="19">
        <v>0.0982</v>
      </c>
      <c r="D15" s="49"/>
    </row>
    <row r="16" ht="16.5" customHeight="1">
      <c r="A16" s="25" t="s">
        <v>371</v>
      </c>
      <c r="B16" s="19">
        <v>0.0938</v>
      </c>
      <c r="C16" s="19">
        <v>0.0964</v>
      </c>
      <c r="D16" s="49">
        <f t="shared" ref="D16:D21" si="2">100*(C16/(B16*1.0297)-1)</f>
        <v>-0.1924298236</v>
      </c>
    </row>
    <row r="17" ht="16.5" customHeight="1">
      <c r="A17" s="25" t="s">
        <v>372</v>
      </c>
      <c r="B17" s="19">
        <v>0.0157</v>
      </c>
      <c r="C17" s="19">
        <v>0.0224</v>
      </c>
      <c r="D17" s="49">
        <f t="shared" si="2"/>
        <v>38.55992933</v>
      </c>
    </row>
    <row r="18" ht="16.5" customHeight="1">
      <c r="A18" s="25" t="s">
        <v>36</v>
      </c>
      <c r="B18" s="19">
        <v>0.011</v>
      </c>
      <c r="C18" s="19">
        <v>0.0111</v>
      </c>
      <c r="D18" s="49">
        <f t="shared" si="2"/>
        <v>-2.001465564</v>
      </c>
    </row>
    <row r="19" ht="16.5" customHeight="1">
      <c r="A19" s="25" t="s">
        <v>373</v>
      </c>
      <c r="B19" s="19">
        <v>0.0103</v>
      </c>
      <c r="C19" s="19">
        <v>0.0105</v>
      </c>
      <c r="D19" s="49">
        <f t="shared" si="2"/>
        <v>-0.99859418</v>
      </c>
    </row>
    <row r="20" ht="16.5" customHeight="1">
      <c r="A20" s="25" t="s">
        <v>374</v>
      </c>
      <c r="B20" s="19">
        <v>0.0073</v>
      </c>
      <c r="C20" s="19">
        <v>0.0074</v>
      </c>
      <c r="D20" s="49">
        <f t="shared" si="2"/>
        <v>-1.553983671</v>
      </c>
    </row>
    <row r="21">
      <c r="A21" s="25" t="s">
        <v>375</v>
      </c>
      <c r="B21" s="19">
        <v>0.0037</v>
      </c>
      <c r="C21" s="19">
        <v>0.0036</v>
      </c>
      <c r="D21" s="49">
        <f t="shared" si="2"/>
        <v>-5.509082939</v>
      </c>
    </row>
  </sheetData>
  <hyperlinks>
    <hyperlink r:id="rId1" ref="B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9.5"/>
    <col customWidth="1" min="2" max="2" width="13.38"/>
    <col customWidth="1" min="3" max="3" width="10.5"/>
    <col customWidth="1" min="4" max="4" width="9.63"/>
    <col customWidth="1" min="5" max="6" width="8.13"/>
  </cols>
  <sheetData>
    <row r="1" ht="68.25" customHeight="1">
      <c r="A1" s="81" t="s">
        <v>376</v>
      </c>
      <c r="B1" s="113" t="s">
        <v>377</v>
      </c>
    </row>
    <row r="2" ht="33.75" customHeight="1">
      <c r="A2" s="5" t="s">
        <v>57</v>
      </c>
      <c r="B2" s="5" t="s">
        <v>58</v>
      </c>
      <c r="C2" s="64" t="s">
        <v>59</v>
      </c>
      <c r="D2" s="5" t="s">
        <v>60</v>
      </c>
    </row>
    <row r="3" ht="17.25" customHeight="1">
      <c r="A3" s="81" t="s">
        <v>378</v>
      </c>
      <c r="B3" s="114">
        <v>16.037275</v>
      </c>
      <c r="C3" s="114">
        <v>15.866773</v>
      </c>
      <c r="D3" s="49">
        <f t="shared" ref="D3:D10" si="1">100*(C3/(B3*1.0297)-1)</f>
        <v>-3.916830793</v>
      </c>
    </row>
    <row r="4" ht="33.75" customHeight="1">
      <c r="A4" s="95" t="s">
        <v>379</v>
      </c>
      <c r="B4" s="106">
        <v>6.104262</v>
      </c>
      <c r="C4" s="106">
        <v>6.613084</v>
      </c>
      <c r="D4" s="49">
        <f t="shared" si="1"/>
        <v>5.210760736</v>
      </c>
    </row>
    <row r="5" ht="33.75" customHeight="1">
      <c r="A5" s="95" t="s">
        <v>380</v>
      </c>
      <c r="B5" s="106">
        <v>4.416519</v>
      </c>
      <c r="C5" s="106">
        <v>4.468837</v>
      </c>
      <c r="D5" s="49">
        <f t="shared" si="1"/>
        <v>-1.733904927</v>
      </c>
    </row>
    <row r="6" ht="33.75" customHeight="1">
      <c r="A6" s="95" t="s">
        <v>381</v>
      </c>
      <c r="B6" s="106">
        <v>1.701113</v>
      </c>
      <c r="C6" s="106">
        <v>1.051695</v>
      </c>
      <c r="D6" s="49">
        <f t="shared" si="1"/>
        <v>-39.95927428</v>
      </c>
    </row>
    <row r="7" ht="51.0" customHeight="1">
      <c r="A7" s="95" t="s">
        <v>382</v>
      </c>
      <c r="B7" s="106">
        <v>2.106317</v>
      </c>
      <c r="C7" s="106">
        <v>2.185596</v>
      </c>
      <c r="D7" s="49">
        <f t="shared" si="1"/>
        <v>0.7709705755</v>
      </c>
    </row>
    <row r="8" ht="51.0" customHeight="1">
      <c r="A8" s="95" t="s">
        <v>383</v>
      </c>
      <c r="B8" s="106">
        <v>0.728518</v>
      </c>
      <c r="C8" s="106">
        <v>0.793649</v>
      </c>
      <c r="D8" s="49">
        <f t="shared" si="1"/>
        <v>5.798003918</v>
      </c>
    </row>
    <row r="9" ht="17.25" customHeight="1">
      <c r="A9" s="25" t="s">
        <v>384</v>
      </c>
      <c r="B9" s="115">
        <v>0.152371</v>
      </c>
      <c r="C9" s="115">
        <v>0.133899</v>
      </c>
      <c r="D9" s="49">
        <f t="shared" si="1"/>
        <v>-14.65770786</v>
      </c>
    </row>
    <row r="10" ht="17.25" customHeight="1">
      <c r="A10" s="25" t="s">
        <v>385</v>
      </c>
      <c r="B10" s="115">
        <v>0.184217</v>
      </c>
      <c r="C10" s="115">
        <v>0.182542</v>
      </c>
      <c r="D10" s="49">
        <f t="shared" si="1"/>
        <v>-3.767363077</v>
      </c>
    </row>
  </sheetData>
  <hyperlinks>
    <hyperlink r:id="rId1" ref="B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20" width="15.13"/>
  </cols>
  <sheetData>
    <row r="1">
      <c r="A1" s="116" t="s">
        <v>386</v>
      </c>
      <c r="B1" s="117" t="s">
        <v>387</v>
      </c>
    </row>
    <row r="2">
      <c r="B2" s="74" t="s">
        <v>388</v>
      </c>
      <c r="C2" s="74" t="s">
        <v>389</v>
      </c>
    </row>
    <row r="3">
      <c r="A3" s="74" t="s">
        <v>390</v>
      </c>
      <c r="B3" s="74">
        <v>7.0</v>
      </c>
      <c r="C3" s="74">
        <v>7.5</v>
      </c>
    </row>
    <row r="4">
      <c r="A4" s="74" t="s">
        <v>391</v>
      </c>
      <c r="B4" s="74">
        <v>6.3</v>
      </c>
      <c r="C4" s="74">
        <v>6.9</v>
      </c>
    </row>
    <row r="5">
      <c r="A5" s="74" t="s">
        <v>392</v>
      </c>
      <c r="B5" s="74">
        <v>4.7</v>
      </c>
      <c r="C5" s="74">
        <v>5.1</v>
      </c>
    </row>
    <row r="6">
      <c r="A6" s="74" t="s">
        <v>393</v>
      </c>
      <c r="B6" s="74">
        <v>3.5</v>
      </c>
      <c r="C6" s="74">
        <v>3.6</v>
      </c>
    </row>
    <row r="7">
      <c r="A7" s="74" t="s">
        <v>394</v>
      </c>
      <c r="B7" s="74">
        <v>1.5</v>
      </c>
      <c r="C7" s="74">
        <v>1.6</v>
      </c>
    </row>
    <row r="8">
      <c r="A8" s="74" t="s">
        <v>395</v>
      </c>
      <c r="B8" s="74">
        <v>1.0</v>
      </c>
      <c r="C8" s="74">
        <v>1.0</v>
      </c>
    </row>
    <row r="9">
      <c r="A9" s="74" t="s">
        <v>396</v>
      </c>
      <c r="B9" s="74">
        <v>0.2</v>
      </c>
      <c r="C9" s="74">
        <v>0.2</v>
      </c>
    </row>
    <row r="10">
      <c r="A10" s="74" t="s">
        <v>397</v>
      </c>
      <c r="B10" s="74">
        <v>0.1</v>
      </c>
      <c r="C10" s="74">
        <v>0.1</v>
      </c>
    </row>
  </sheetData>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27.5"/>
    <col customWidth="1" min="2" max="2" width="15.25"/>
    <col customWidth="1" min="3" max="3" width="12.38"/>
    <col customWidth="1" min="4" max="4" width="13.38"/>
    <col customWidth="1" min="5" max="6" width="10.5"/>
  </cols>
  <sheetData>
    <row r="1" ht="153.0" customHeight="1">
      <c r="A1" s="53" t="s">
        <v>73</v>
      </c>
      <c r="B1" s="54"/>
      <c r="C1" s="55" t="str">
        <f>HYPERLINK("https://update.cabinetoffice.gov.uk/resource-library/cabinet-office-annual-reports-and-accounts","https://update.cabinetoffice.gov.uk/resource-library/cabinet-office-annual-reports-and-accounts")</f>
        <v>https://update.cabinetoffice.gov.uk/resource-library/cabinet-office-annual-reports-and-accounts</v>
      </c>
      <c r="D1" s="54"/>
      <c r="E1" s="56" t="s">
        <v>74</v>
      </c>
    </row>
    <row r="2" ht="17.25" customHeight="1">
      <c r="A2" s="53" t="s">
        <v>75</v>
      </c>
      <c r="B2" s="53" t="s">
        <v>58</v>
      </c>
      <c r="C2" s="56" t="s">
        <v>59</v>
      </c>
      <c r="D2" s="53" t="s">
        <v>60</v>
      </c>
      <c r="E2" s="54"/>
    </row>
    <row r="3" ht="17.25" customHeight="1">
      <c r="A3" s="56" t="s">
        <v>61</v>
      </c>
      <c r="B3" s="57">
        <v>0.598</v>
      </c>
      <c r="C3" s="57">
        <v>0.57</v>
      </c>
      <c r="D3" s="58">
        <v>-7.47</v>
      </c>
      <c r="E3" s="54"/>
    </row>
    <row r="4" ht="17.25" customHeight="1">
      <c r="A4" s="59" t="s">
        <v>76</v>
      </c>
      <c r="B4" s="60">
        <v>0.195</v>
      </c>
      <c r="C4" s="60">
        <v>0.206</v>
      </c>
      <c r="D4" s="58">
        <v>2.26</v>
      </c>
      <c r="E4" s="54"/>
    </row>
    <row r="5" ht="17.25" customHeight="1">
      <c r="A5" s="59" t="s">
        <v>77</v>
      </c>
      <c r="B5" s="60">
        <v>0.227</v>
      </c>
      <c r="C5" s="60">
        <v>0.192</v>
      </c>
      <c r="D5" s="58">
        <v>-17.64</v>
      </c>
      <c r="E5" s="54"/>
    </row>
    <row r="6" ht="17.25" customHeight="1">
      <c r="A6" s="59" t="s">
        <v>78</v>
      </c>
      <c r="B6" s="60">
        <v>0.095</v>
      </c>
      <c r="C6" s="60">
        <v>0.102</v>
      </c>
      <c r="D6" s="58">
        <v>4.15</v>
      </c>
      <c r="E6" s="54"/>
    </row>
    <row r="7" ht="17.25" customHeight="1">
      <c r="A7" s="59" t="s">
        <v>79</v>
      </c>
      <c r="B7" s="60">
        <v>0.038</v>
      </c>
      <c r="C7" s="60">
        <v>0.03</v>
      </c>
      <c r="D7" s="58">
        <v>-22.7</v>
      </c>
      <c r="E7" s="54"/>
    </row>
    <row r="8" ht="33.75" customHeight="1">
      <c r="A8" s="59" t="s">
        <v>80</v>
      </c>
      <c r="B8" s="60">
        <v>0.027</v>
      </c>
      <c r="C8" s="60">
        <v>0.023</v>
      </c>
      <c r="D8" s="58">
        <v>-15.75</v>
      </c>
      <c r="E8" s="54"/>
    </row>
    <row r="9" ht="17.25" customHeight="1">
      <c r="A9" s="59" t="s">
        <v>81</v>
      </c>
      <c r="B9" s="60">
        <v>0.004</v>
      </c>
      <c r="C9" s="60">
        <v>0.011</v>
      </c>
      <c r="D9" s="58">
        <v>160.23</v>
      </c>
      <c r="E9" s="54"/>
    </row>
    <row r="10" ht="17.25" customHeight="1">
      <c r="A10" s="59" t="s">
        <v>82</v>
      </c>
      <c r="B10" s="60">
        <v>0.009</v>
      </c>
      <c r="C10" s="60">
        <v>0.006</v>
      </c>
      <c r="D10" s="58">
        <v>-34.42</v>
      </c>
      <c r="E10" s="54"/>
    </row>
    <row r="11" ht="33.75" customHeight="1">
      <c r="A11" s="59" t="s">
        <v>83</v>
      </c>
      <c r="B11" s="60">
        <v>0.002</v>
      </c>
      <c r="C11" s="60">
        <v>0.003</v>
      </c>
      <c r="D11" s="58">
        <v>1.55</v>
      </c>
      <c r="E11" s="54"/>
    </row>
    <row r="12" ht="17.25" customHeight="1">
      <c r="A12" s="59" t="s">
        <v>84</v>
      </c>
      <c r="B12" s="60">
        <v>0.005</v>
      </c>
      <c r="C12" s="60">
        <v>0.002</v>
      </c>
      <c r="D12" s="58">
        <v>-54.82</v>
      </c>
      <c r="E12" s="54"/>
    </row>
    <row r="13" ht="33.75" customHeight="1">
      <c r="A13" s="59" t="s">
        <v>85</v>
      </c>
      <c r="B13" s="60">
        <v>0.003</v>
      </c>
      <c r="C13" s="60">
        <v>0.002</v>
      </c>
      <c r="D13" s="58">
        <v>-39.95</v>
      </c>
      <c r="E13" s="54"/>
    </row>
    <row r="14" ht="33.75" customHeight="1">
      <c r="A14" s="59" t="s">
        <v>86</v>
      </c>
      <c r="B14" s="60">
        <v>0.001</v>
      </c>
      <c r="C14" s="60">
        <v>0.001</v>
      </c>
      <c r="D14" s="58">
        <v>-29.52</v>
      </c>
      <c r="E14" s="54"/>
    </row>
    <row r="15" ht="18.0" customHeight="1">
      <c r="A15" s="59" t="s">
        <v>87</v>
      </c>
      <c r="B15" s="61">
        <v>6.0E-4</v>
      </c>
      <c r="C15" s="61">
        <v>6.0E-4</v>
      </c>
      <c r="D15" s="58">
        <v>-2.88</v>
      </c>
      <c r="E15" s="54"/>
    </row>
    <row r="16" ht="18.0" customHeight="1">
      <c r="A16" s="59" t="s">
        <v>88</v>
      </c>
      <c r="B16" s="61">
        <v>6.0E-4</v>
      </c>
      <c r="C16" s="61">
        <v>5.0E-4</v>
      </c>
      <c r="D16" s="62"/>
      <c r="E16" s="54"/>
    </row>
    <row r="17" ht="33.75" customHeight="1">
      <c r="A17" s="59" t="s">
        <v>89</v>
      </c>
      <c r="B17" s="63">
        <v>7.0E-4</v>
      </c>
      <c r="C17" s="63">
        <v>5.0E-4</v>
      </c>
      <c r="D17" s="58">
        <v>-27.13</v>
      </c>
      <c r="E17" s="54"/>
    </row>
    <row r="18" ht="17.25" customHeight="1">
      <c r="A18" s="59" t="s">
        <v>90</v>
      </c>
      <c r="B18" s="63">
        <v>2.0E-4</v>
      </c>
      <c r="C18" s="63">
        <v>2.0E-4</v>
      </c>
      <c r="D18" s="58">
        <v>9.74</v>
      </c>
      <c r="E18" s="54"/>
    </row>
    <row r="19" ht="33.75" customHeight="1">
      <c r="A19" s="59" t="s">
        <v>91</v>
      </c>
      <c r="B19" s="61">
        <v>2.0E-4</v>
      </c>
      <c r="C19" s="61">
        <v>2.0E-4</v>
      </c>
      <c r="D19" s="58">
        <v>-33.73</v>
      </c>
      <c r="E19" s="54"/>
    </row>
    <row r="20" ht="17.25" customHeight="1">
      <c r="D20" s="49"/>
    </row>
    <row r="21" ht="17.25" customHeight="1">
      <c r="D21" s="49"/>
    </row>
    <row r="22" ht="33.75" customHeight="1">
      <c r="A22" s="64" t="s">
        <v>18</v>
      </c>
      <c r="B22" s="65">
        <v>1.829168</v>
      </c>
      <c r="C22" s="65">
        <v>1.908511</v>
      </c>
      <c r="D22" s="49">
        <f>100*(C22/(B22*1.0297)-1)</f>
        <v>1.328207393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5.25"/>
    <col customWidth="1" min="2" max="2" width="16.38"/>
    <col customWidth="1" min="3" max="3" width="13.38"/>
    <col customWidth="1" min="4" max="4" width="11.5"/>
    <col customWidth="1" min="5" max="6" width="8.13"/>
  </cols>
  <sheetData>
    <row r="1" ht="84.75" customHeight="1">
      <c r="A1" s="5" t="s">
        <v>92</v>
      </c>
      <c r="B1" s="48" t="s">
        <v>93</v>
      </c>
    </row>
    <row r="3" ht="17.25" customHeight="1">
      <c r="A3" s="5" t="s">
        <v>57</v>
      </c>
      <c r="B3" s="5" t="s">
        <v>58</v>
      </c>
      <c r="C3" s="28" t="s">
        <v>59</v>
      </c>
      <c r="D3" s="5" t="s">
        <v>60</v>
      </c>
    </row>
    <row r="4" ht="17.25" customHeight="1">
      <c r="A4" s="5" t="s">
        <v>94</v>
      </c>
      <c r="B4" s="66">
        <v>39.725321</v>
      </c>
      <c r="C4" s="67">
        <v>37.83336</v>
      </c>
      <c r="D4" s="49">
        <f t="shared" ref="D4:D8" si="1">100*(C4/(B4*1.0297)-1)</f>
        <v>-7.50957289</v>
      </c>
    </row>
    <row r="5" ht="33.75" customHeight="1">
      <c r="A5" s="1" t="s">
        <v>95</v>
      </c>
      <c r="B5" s="68">
        <v>25.777081</v>
      </c>
      <c r="C5" s="69">
        <v>25.890488</v>
      </c>
      <c r="D5" s="49">
        <f t="shared" si="1"/>
        <v>-2.457072118</v>
      </c>
    </row>
    <row r="6" ht="17.25" customHeight="1">
      <c r="A6" s="1" t="s">
        <v>96</v>
      </c>
      <c r="B6" s="68">
        <v>9.435569</v>
      </c>
      <c r="C6" s="69">
        <v>5.980009</v>
      </c>
      <c r="D6" s="49">
        <f t="shared" si="1"/>
        <v>-38.45071248</v>
      </c>
    </row>
    <row r="7" ht="17.25" customHeight="1">
      <c r="A7" s="1" t="s">
        <v>97</v>
      </c>
      <c r="B7" s="68">
        <v>1.52622</v>
      </c>
      <c r="C7" s="69">
        <v>2.998384</v>
      </c>
      <c r="D7" s="49">
        <f t="shared" si="1"/>
        <v>90.79166526</v>
      </c>
    </row>
    <row r="8">
      <c r="A8" s="70" t="s">
        <v>98</v>
      </c>
      <c r="B8" s="70">
        <v>0.048072</v>
      </c>
      <c r="C8" s="70">
        <v>0.04814</v>
      </c>
      <c r="D8" s="49">
        <f t="shared" si="1"/>
        <v>-2.74696078</v>
      </c>
    </row>
  </sheetData>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2.25"/>
    <col customWidth="1" min="2" max="3" width="11.5"/>
    <col customWidth="1" min="4" max="4" width="10.5"/>
    <col customWidth="1" min="5" max="6" width="8.13"/>
  </cols>
  <sheetData>
    <row r="1" ht="17.25" customHeight="1">
      <c r="A1" s="5" t="s">
        <v>99</v>
      </c>
      <c r="B1" s="3"/>
      <c r="C1" s="71" t="s">
        <v>100</v>
      </c>
      <c r="D1" s="3"/>
      <c r="E1" s="3"/>
      <c r="F1" s="3"/>
    </row>
    <row r="2" ht="33.75" customHeight="1">
      <c r="A2" s="5" t="s">
        <v>75</v>
      </c>
      <c r="B2" s="72" t="s">
        <v>58</v>
      </c>
      <c r="C2" s="5" t="s">
        <v>59</v>
      </c>
      <c r="D2" s="5" t="s">
        <v>60</v>
      </c>
      <c r="E2" s="3"/>
      <c r="F2" s="3"/>
    </row>
    <row r="3" ht="16.5" customHeight="1">
      <c r="A3" s="64" t="s">
        <v>94</v>
      </c>
      <c r="B3" s="28">
        <v>56.796</v>
      </c>
      <c r="C3" s="28">
        <v>58.344</v>
      </c>
      <c r="D3" s="49">
        <f t="shared" ref="D3:D7" si="1">100*(C3/(B3*1.0297)-1)</f>
        <v>-0.2374050186</v>
      </c>
      <c r="E3" s="73"/>
      <c r="F3" s="73"/>
    </row>
    <row r="4" ht="16.5" customHeight="1">
      <c r="A4" s="25" t="s">
        <v>101</v>
      </c>
      <c r="B4" s="74">
        <v>50.714</v>
      </c>
      <c r="C4" s="45">
        <v>52.807</v>
      </c>
      <c r="D4" s="49">
        <f t="shared" si="1"/>
        <v>1.123691856</v>
      </c>
      <c r="E4" s="3"/>
      <c r="F4" s="3"/>
    </row>
    <row r="5" ht="16.5" customHeight="1">
      <c r="A5" s="25" t="s">
        <v>102</v>
      </c>
      <c r="B5" s="45">
        <v>6.558</v>
      </c>
      <c r="C5" s="45">
        <v>5.864</v>
      </c>
      <c r="D5" s="49">
        <f t="shared" si="1"/>
        <v>-13.16159528</v>
      </c>
      <c r="E5" s="3"/>
      <c r="F5" s="3"/>
    </row>
    <row r="6">
      <c r="A6" s="25" t="s">
        <v>103</v>
      </c>
      <c r="B6" s="45">
        <v>1.272</v>
      </c>
      <c r="C6" s="45">
        <v>2.08</v>
      </c>
      <c r="D6" s="49">
        <f t="shared" si="1"/>
        <v>58.80548954</v>
      </c>
      <c r="E6" s="3"/>
      <c r="F6" s="3"/>
    </row>
    <row r="7">
      <c r="A7" s="25" t="s">
        <v>104</v>
      </c>
      <c r="B7" s="45">
        <v>0.013</v>
      </c>
      <c r="C7" s="45">
        <v>0.006</v>
      </c>
      <c r="D7" s="49">
        <f t="shared" si="1"/>
        <v>-55.1773855</v>
      </c>
      <c r="E7" s="3"/>
      <c r="F7" s="3"/>
    </row>
    <row r="8">
      <c r="A8" s="25" t="s">
        <v>105</v>
      </c>
      <c r="B8" s="45">
        <v>0.0</v>
      </c>
      <c r="C8" s="45">
        <v>0.006</v>
      </c>
      <c r="D8" s="49"/>
      <c r="E8" s="3"/>
      <c r="F8" s="3"/>
    </row>
    <row r="9">
      <c r="A9" s="25" t="s">
        <v>106</v>
      </c>
      <c r="B9" s="45">
        <v>5.724</v>
      </c>
      <c r="C9" s="45">
        <v>6.03</v>
      </c>
      <c r="D9" s="49">
        <f t="shared" ref="D9:D16" si="2">100*(C9/(B9*1.0297)-1)</f>
        <v>2.307382684</v>
      </c>
      <c r="E9" s="3"/>
      <c r="F9" s="3"/>
    </row>
    <row r="10">
      <c r="A10" s="25" t="s">
        <v>107</v>
      </c>
      <c r="B10" s="45">
        <v>2.209</v>
      </c>
      <c r="C10" s="45">
        <v>2.184</v>
      </c>
      <c r="D10" s="49">
        <f t="shared" si="2"/>
        <v>-3.983426062</v>
      </c>
      <c r="E10" s="3"/>
      <c r="F10" s="3"/>
    </row>
    <row r="11">
      <c r="A11" s="25" t="s">
        <v>108</v>
      </c>
      <c r="B11" s="45">
        <v>1.911</v>
      </c>
      <c r="C11" s="45">
        <v>2.144</v>
      </c>
      <c r="D11" s="49">
        <f t="shared" si="2"/>
        <v>8.956559518</v>
      </c>
      <c r="E11" s="3"/>
      <c r="F11" s="3"/>
    </row>
    <row r="12">
      <c r="A12" s="25" t="s">
        <v>109</v>
      </c>
      <c r="B12" s="45">
        <v>1.871</v>
      </c>
      <c r="C12" s="45">
        <v>2.124</v>
      </c>
      <c r="D12" s="49">
        <f t="shared" si="2"/>
        <v>10.24782039</v>
      </c>
      <c r="E12" s="3"/>
      <c r="F12" s="3"/>
    </row>
    <row r="13">
      <c r="A13" s="25" t="s">
        <v>110</v>
      </c>
      <c r="B13" s="45">
        <v>2.831</v>
      </c>
      <c r="C13" s="45">
        <v>2.002</v>
      </c>
      <c r="D13" s="49">
        <f t="shared" si="2"/>
        <v>-31.32265601</v>
      </c>
      <c r="E13" s="3"/>
      <c r="F13" s="3"/>
    </row>
    <row r="14">
      <c r="A14" s="25" t="s">
        <v>111</v>
      </c>
      <c r="B14" s="45">
        <v>1.077</v>
      </c>
      <c r="C14" s="45">
        <v>1.036</v>
      </c>
      <c r="D14" s="49">
        <f t="shared" si="2"/>
        <v>-6.581403261</v>
      </c>
      <c r="E14" s="3"/>
      <c r="F14" s="3"/>
    </row>
    <row r="15">
      <c r="A15" s="25" t="s">
        <v>112</v>
      </c>
      <c r="B15" s="45">
        <v>0.809</v>
      </c>
      <c r="C15" s="45">
        <v>0.629</v>
      </c>
      <c r="D15" s="49">
        <f t="shared" si="2"/>
        <v>-24.49227054</v>
      </c>
      <c r="E15" s="3"/>
      <c r="F15" s="3"/>
    </row>
    <row r="16">
      <c r="A16" s="25" t="s">
        <v>113</v>
      </c>
      <c r="B16" s="45">
        <v>0.337</v>
      </c>
      <c r="C16" s="45">
        <v>0.248</v>
      </c>
      <c r="D16" s="49">
        <f t="shared" si="2"/>
        <v>-28.5320924</v>
      </c>
      <c r="E16" s="3"/>
      <c r="F16" s="3"/>
    </row>
    <row r="17">
      <c r="A17" s="75"/>
      <c r="B17" s="76"/>
      <c r="C17" s="76"/>
      <c r="D17" s="49"/>
      <c r="E17" s="3"/>
      <c r="F17" s="3"/>
    </row>
    <row r="18">
      <c r="A18" s="25" t="s">
        <v>114</v>
      </c>
      <c r="B18" s="76"/>
      <c r="C18" s="76"/>
      <c r="D18" s="49"/>
      <c r="E18" s="3"/>
      <c r="F18" s="3"/>
    </row>
    <row r="19">
      <c r="A19" s="75"/>
      <c r="B19" s="76"/>
      <c r="C19" s="76"/>
      <c r="D19" s="49"/>
      <c r="E19" s="3"/>
      <c r="F19" s="3"/>
    </row>
    <row r="20">
      <c r="A20" s="75"/>
      <c r="B20" s="76"/>
      <c r="C20" s="76"/>
      <c r="D20" s="49"/>
      <c r="E20" s="3"/>
      <c r="F20" s="3"/>
    </row>
    <row r="21">
      <c r="A21" s="75"/>
      <c r="B21" s="76"/>
      <c r="C21" s="76"/>
      <c r="D21" s="49"/>
      <c r="E21" s="3"/>
      <c r="F21" s="3"/>
    </row>
    <row r="22">
      <c r="A22" s="75"/>
      <c r="B22" s="76"/>
      <c r="C22" s="76"/>
      <c r="D22" s="49"/>
      <c r="E22" s="3"/>
      <c r="F22" s="3"/>
    </row>
    <row r="23">
      <c r="A23" s="75"/>
      <c r="B23" s="76"/>
      <c r="C23" s="76"/>
      <c r="D23" s="49"/>
      <c r="E23" s="3"/>
      <c r="F23" s="3"/>
    </row>
  </sheetData>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24.88"/>
    <col customWidth="1" min="2" max="2" width="15.25"/>
    <col customWidth="1" min="3" max="3" width="19.13"/>
    <col customWidth="1" min="4" max="5" width="15.25"/>
    <col customWidth="1" min="6" max="6" width="18.13"/>
  </cols>
  <sheetData>
    <row r="1" ht="68.25" customHeight="1">
      <c r="A1" s="5" t="s">
        <v>115</v>
      </c>
      <c r="B1" s="77" t="s">
        <v>116</v>
      </c>
    </row>
    <row r="2" ht="17.25" customHeight="1">
      <c r="A2" s="5" t="s">
        <v>75</v>
      </c>
      <c r="B2" s="5" t="s">
        <v>58</v>
      </c>
      <c r="C2" s="28" t="s">
        <v>59</v>
      </c>
      <c r="D2" s="5" t="s">
        <v>60</v>
      </c>
    </row>
    <row r="3" ht="17.25" customHeight="1">
      <c r="A3" s="28" t="s">
        <v>61</v>
      </c>
      <c r="B3" s="20">
        <v>6.867221</v>
      </c>
      <c r="C3" s="20">
        <v>7.019966</v>
      </c>
      <c r="D3" s="49">
        <f t="shared" ref="D3:D46" si="1">100*(C3/(B3*1.0297)-1)</f>
        <v>-0.7242282344</v>
      </c>
    </row>
    <row r="4" ht="17.25" customHeight="1">
      <c r="A4" s="45" t="s">
        <v>117</v>
      </c>
      <c r="B4" s="19">
        <v>3.143</v>
      </c>
      <c r="C4" s="19">
        <v>2.955</v>
      </c>
      <c r="D4" s="49">
        <f t="shared" si="1"/>
        <v>-8.693353689</v>
      </c>
    </row>
    <row r="5" ht="17.25" customHeight="1">
      <c r="A5" s="45" t="s">
        <v>118</v>
      </c>
      <c r="B5" s="19">
        <v>1.752346</v>
      </c>
      <c r="C5" s="19">
        <v>1.811055</v>
      </c>
      <c r="D5" s="49">
        <f t="shared" si="1"/>
        <v>0.3693392949</v>
      </c>
    </row>
    <row r="6" ht="17.25" customHeight="1">
      <c r="A6" s="45" t="s">
        <v>119</v>
      </c>
      <c r="B6" s="19">
        <v>0.448565</v>
      </c>
      <c r="C6" s="19">
        <v>0.454654</v>
      </c>
      <c r="D6" s="49">
        <f t="shared" si="1"/>
        <v>-1.566048523</v>
      </c>
    </row>
    <row r="7" ht="17.25" customHeight="1">
      <c r="A7" s="45" t="s">
        <v>120</v>
      </c>
      <c r="B7" s="31">
        <v>0.451964</v>
      </c>
      <c r="C7" s="78">
        <v>0.437523</v>
      </c>
      <c r="D7" s="49">
        <f t="shared" si="1"/>
        <v>-5.987341931</v>
      </c>
    </row>
    <row r="8" ht="17.25" customHeight="1">
      <c r="A8" s="45" t="s">
        <v>121</v>
      </c>
      <c r="B8" s="19">
        <v>0.42575</v>
      </c>
      <c r="C8" s="19">
        <v>0.427108</v>
      </c>
      <c r="D8" s="49">
        <f t="shared" si="1"/>
        <v>-2.574568778</v>
      </c>
    </row>
    <row r="9" ht="17.25" customHeight="1">
      <c r="A9" s="36" t="s">
        <v>122</v>
      </c>
      <c r="B9" s="31">
        <v>0.055987</v>
      </c>
      <c r="C9" s="78">
        <v>0.054729</v>
      </c>
      <c r="D9" s="49">
        <f t="shared" si="1"/>
        <v>-5.066475852</v>
      </c>
    </row>
    <row r="10" ht="33.75" customHeight="1">
      <c r="A10" s="36" t="s">
        <v>123</v>
      </c>
      <c r="B10" s="31">
        <v>0.051186</v>
      </c>
      <c r="C10" s="78">
        <v>0.048586</v>
      </c>
      <c r="D10" s="49">
        <f t="shared" si="1"/>
        <v>-7.817338962</v>
      </c>
    </row>
    <row r="11" ht="17.25" customHeight="1">
      <c r="A11" s="36" t="s">
        <v>124</v>
      </c>
      <c r="B11" s="31">
        <v>0.048348</v>
      </c>
      <c r="C11" s="78">
        <v>0.046343</v>
      </c>
      <c r="D11" s="49">
        <f t="shared" si="1"/>
        <v>-6.911738814</v>
      </c>
    </row>
    <row r="12" ht="33.75" customHeight="1">
      <c r="A12" s="36" t="s">
        <v>125</v>
      </c>
      <c r="B12" s="31">
        <v>0.02618</v>
      </c>
      <c r="C12" s="78">
        <v>0.046336</v>
      </c>
      <c r="D12" s="49">
        <f t="shared" si="1"/>
        <v>71.88508182</v>
      </c>
    </row>
    <row r="13" ht="33.75" customHeight="1">
      <c r="A13" s="36" t="s">
        <v>126</v>
      </c>
      <c r="B13" s="31">
        <v>0.044761</v>
      </c>
      <c r="C13" s="78">
        <v>0.044318</v>
      </c>
      <c r="D13" s="49">
        <f t="shared" si="1"/>
        <v>-3.845489808</v>
      </c>
    </row>
    <row r="14" ht="17.25" customHeight="1">
      <c r="A14" s="36" t="s">
        <v>127</v>
      </c>
      <c r="B14" s="31">
        <v>0.040608</v>
      </c>
      <c r="C14" s="78">
        <v>0.040153</v>
      </c>
      <c r="D14" s="49">
        <f t="shared" si="1"/>
        <v>-3.972486038</v>
      </c>
    </row>
    <row r="15" ht="17.25" customHeight="1">
      <c r="A15" s="36" t="s">
        <v>128</v>
      </c>
      <c r="B15" s="31">
        <v>0.027287</v>
      </c>
      <c r="C15" s="78">
        <v>0.028201</v>
      </c>
      <c r="D15" s="49">
        <f t="shared" si="1"/>
        <v>0.3686320154</v>
      </c>
    </row>
    <row r="16" ht="17.25" customHeight="1">
      <c r="A16" s="36" t="s">
        <v>129</v>
      </c>
      <c r="B16" s="31">
        <v>0.024163</v>
      </c>
      <c r="C16" s="78">
        <v>0.02391</v>
      </c>
      <c r="D16" s="49">
        <f t="shared" si="1"/>
        <v>-3.90119007</v>
      </c>
    </row>
    <row r="17" ht="17.25" customHeight="1">
      <c r="A17" s="36" t="s">
        <v>130</v>
      </c>
      <c r="B17" s="31">
        <v>0.023463</v>
      </c>
      <c r="C17" s="78">
        <v>0.023712</v>
      </c>
      <c r="D17" s="49">
        <f t="shared" si="1"/>
        <v>-1.853699752</v>
      </c>
    </row>
    <row r="18" ht="33.75" customHeight="1">
      <c r="A18" s="36" t="s">
        <v>131</v>
      </c>
      <c r="B18" s="31">
        <v>0.01924</v>
      </c>
      <c r="C18" s="78">
        <v>0.019002</v>
      </c>
      <c r="D18" s="49">
        <f t="shared" si="1"/>
        <v>-4.085662073</v>
      </c>
    </row>
    <row r="19" ht="33.75" customHeight="1">
      <c r="A19" s="36" t="s">
        <v>132</v>
      </c>
      <c r="B19" s="31">
        <v>0.004015</v>
      </c>
      <c r="C19" s="78">
        <v>0.015218</v>
      </c>
      <c r="D19" s="49">
        <f t="shared" si="1"/>
        <v>268.0961859</v>
      </c>
    </row>
    <row r="20" ht="17.25" customHeight="1">
      <c r="A20" s="36" t="s">
        <v>133</v>
      </c>
      <c r="B20" s="31">
        <v>0.008474</v>
      </c>
      <c r="C20" s="78">
        <v>0.008389</v>
      </c>
      <c r="D20" s="49">
        <f t="shared" si="1"/>
        <v>-3.858471602</v>
      </c>
    </row>
    <row r="21" ht="33.75" customHeight="1">
      <c r="A21" s="36" t="s">
        <v>134</v>
      </c>
      <c r="B21" s="31">
        <v>0.007744</v>
      </c>
      <c r="C21" s="78">
        <v>0.007577</v>
      </c>
      <c r="D21" s="49">
        <f t="shared" si="1"/>
        <v>-4.97864258</v>
      </c>
    </row>
    <row r="22" ht="17.25" customHeight="1">
      <c r="A22" s="36" t="s">
        <v>135</v>
      </c>
      <c r="B22" s="31">
        <v>0.007582</v>
      </c>
      <c r="C22" s="78">
        <v>0.007451</v>
      </c>
      <c r="D22" s="49">
        <f t="shared" si="1"/>
        <v>-4.562276694</v>
      </c>
    </row>
    <row r="23" ht="17.25" customHeight="1">
      <c r="A23" s="36" t="s">
        <v>136</v>
      </c>
      <c r="B23" s="31">
        <v>0.004987</v>
      </c>
      <c r="C23" s="78">
        <v>0.004882</v>
      </c>
      <c r="D23" s="49">
        <f t="shared" si="1"/>
        <v>-4.929080541</v>
      </c>
    </row>
    <row r="24" ht="17.25" customHeight="1">
      <c r="A24" s="36" t="s">
        <v>137</v>
      </c>
      <c r="B24" s="31">
        <v>0.004566</v>
      </c>
      <c r="C24" s="78">
        <v>0.004518</v>
      </c>
      <c r="D24" s="49">
        <f t="shared" si="1"/>
        <v>-3.905262074</v>
      </c>
    </row>
    <row r="25" ht="17.25" customHeight="1">
      <c r="A25" s="36" t="s">
        <v>138</v>
      </c>
      <c r="B25" s="31">
        <v>0.004301</v>
      </c>
      <c r="C25" s="78">
        <v>0.004212</v>
      </c>
      <c r="D25" s="49">
        <f t="shared" si="1"/>
        <v>-4.893936304</v>
      </c>
    </row>
    <row r="26" ht="33.75" customHeight="1">
      <c r="A26" s="36" t="s">
        <v>139</v>
      </c>
      <c r="B26" s="31">
        <v>0.00353</v>
      </c>
      <c r="C26" s="78">
        <v>0.003797</v>
      </c>
      <c r="D26" s="49">
        <f t="shared" si="1"/>
        <v>4.461240533</v>
      </c>
    </row>
    <row r="27" ht="17.25" customHeight="1">
      <c r="A27" s="36" t="s">
        <v>140</v>
      </c>
      <c r="B27" s="31">
        <v>0.001791</v>
      </c>
      <c r="C27" s="78">
        <v>0.001773</v>
      </c>
      <c r="D27" s="49">
        <f t="shared" si="1"/>
        <v>-3.860372075</v>
      </c>
    </row>
    <row r="28" ht="33.75" customHeight="1">
      <c r="A28" s="36" t="s">
        <v>141</v>
      </c>
      <c r="B28" s="31">
        <v>0.001181</v>
      </c>
      <c r="C28" s="78">
        <v>0.001169</v>
      </c>
      <c r="D28" s="49">
        <f t="shared" si="1"/>
        <v>-3.871115918</v>
      </c>
    </row>
    <row r="29" ht="17.25" customHeight="1">
      <c r="A29" s="45" t="s">
        <v>142</v>
      </c>
      <c r="B29" s="19">
        <v>0.403058</v>
      </c>
      <c r="C29" s="19">
        <v>0.362477</v>
      </c>
      <c r="D29" s="49">
        <f t="shared" si="1"/>
        <v>-12.66221037</v>
      </c>
    </row>
    <row r="30" ht="17.25" customHeight="1">
      <c r="A30" s="45" t="s">
        <v>143</v>
      </c>
      <c r="B30" s="19">
        <v>0.216052</v>
      </c>
      <c r="C30" s="19">
        <v>0.192618</v>
      </c>
      <c r="D30" s="49">
        <f t="shared" si="1"/>
        <v>-13.41794978</v>
      </c>
    </row>
    <row r="31" ht="17.25" customHeight="1">
      <c r="A31" s="45" t="s">
        <v>144</v>
      </c>
      <c r="B31" s="19">
        <v>0.134422</v>
      </c>
      <c r="C31" s="19">
        <v>0.121389</v>
      </c>
      <c r="D31" s="49">
        <f t="shared" si="1"/>
        <v>-12.3002676</v>
      </c>
    </row>
    <row r="32" ht="17.25" customHeight="1">
      <c r="A32" s="45" t="s">
        <v>145</v>
      </c>
      <c r="B32" s="19">
        <v>0.177868</v>
      </c>
      <c r="C32" s="19">
        <v>0.176296</v>
      </c>
      <c r="D32" s="49">
        <f t="shared" si="1"/>
        <v>-3.742644917</v>
      </c>
    </row>
    <row r="33" ht="17.25" customHeight="1">
      <c r="A33" s="45" t="s">
        <v>146</v>
      </c>
      <c r="B33" s="19">
        <v>0.145623</v>
      </c>
      <c r="C33" s="19">
        <v>0.151275</v>
      </c>
      <c r="D33" s="49">
        <f t="shared" si="1"/>
        <v>0.8849713718</v>
      </c>
    </row>
    <row r="34" ht="17.25" customHeight="1">
      <c r="A34" s="45" t="s">
        <v>147</v>
      </c>
      <c r="B34" s="19">
        <v>0.101369</v>
      </c>
      <c r="C34" s="19">
        <v>0.099647</v>
      </c>
      <c r="D34" s="49">
        <f t="shared" si="1"/>
        <v>-4.534081958</v>
      </c>
    </row>
    <row r="35" ht="17.25" customHeight="1">
      <c r="A35" s="45" t="s">
        <v>148</v>
      </c>
      <c r="B35" s="19">
        <v>0.025211</v>
      </c>
      <c r="C35" s="19">
        <v>0.148715</v>
      </c>
      <c r="D35" s="49">
        <f t="shared" si="1"/>
        <v>472.8672438</v>
      </c>
    </row>
    <row r="36" ht="17.25" customHeight="1">
      <c r="A36" s="45" t="s">
        <v>149</v>
      </c>
      <c r="B36" s="19">
        <v>0.134131</v>
      </c>
      <c r="C36" s="19">
        <v>0.132787</v>
      </c>
      <c r="D36" s="49">
        <f t="shared" si="1"/>
        <v>-3.857439548</v>
      </c>
    </row>
    <row r="37" ht="17.25" customHeight="1">
      <c r="A37" s="36" t="s">
        <v>150</v>
      </c>
      <c r="B37" s="31">
        <v>0.109464</v>
      </c>
      <c r="C37" s="78">
        <v>0.105847</v>
      </c>
      <c r="D37" s="49">
        <f t="shared" si="1"/>
        <v>-6.09331134</v>
      </c>
    </row>
    <row r="38" ht="17.25" customHeight="1">
      <c r="A38" s="45" t="s">
        <v>151</v>
      </c>
      <c r="B38" s="19">
        <v>0.059233</v>
      </c>
      <c r="C38" s="19">
        <v>0.066761</v>
      </c>
      <c r="D38" s="49">
        <f t="shared" si="1"/>
        <v>9.458222525</v>
      </c>
    </row>
    <row r="39" ht="17.25" customHeight="1">
      <c r="A39" s="45" t="s">
        <v>152</v>
      </c>
      <c r="B39" s="19">
        <v>0.058341</v>
      </c>
      <c r="C39" s="19">
        <v>0.054787</v>
      </c>
      <c r="D39" s="49">
        <f t="shared" si="1"/>
        <v>-8.800398947</v>
      </c>
    </row>
    <row r="40" ht="17.25" customHeight="1">
      <c r="A40" s="45" t="s">
        <v>153</v>
      </c>
      <c r="B40" s="19">
        <v>0.047454</v>
      </c>
      <c r="C40" s="19">
        <v>0.041971</v>
      </c>
      <c r="D40" s="49">
        <f t="shared" si="1"/>
        <v>-14.1054165</v>
      </c>
    </row>
    <row r="41" ht="17.25" customHeight="1">
      <c r="A41" s="45" t="s">
        <v>154</v>
      </c>
      <c r="B41" s="19">
        <v>0.019105</v>
      </c>
      <c r="C41" s="19">
        <v>0.0246</v>
      </c>
      <c r="D41" s="49">
        <f t="shared" si="1"/>
        <v>25.04817341</v>
      </c>
    </row>
    <row r="42" ht="17.25" customHeight="1">
      <c r="A42" s="45" t="s">
        <v>155</v>
      </c>
      <c r="B42" s="19">
        <v>0.020734</v>
      </c>
      <c r="C42" s="19">
        <v>0.018885</v>
      </c>
      <c r="D42" s="49">
        <f t="shared" si="1"/>
        <v>-11.544838</v>
      </c>
    </row>
    <row r="43" ht="17.25" customHeight="1">
      <c r="A43" s="45" t="s">
        <v>156</v>
      </c>
      <c r="B43" s="19">
        <v>0.00501</v>
      </c>
      <c r="C43" s="19">
        <v>0.004962</v>
      </c>
      <c r="D43" s="49">
        <f t="shared" si="1"/>
        <v>-3.814784726</v>
      </c>
    </row>
    <row r="44" ht="17.25" customHeight="1">
      <c r="A44" s="45" t="s">
        <v>157</v>
      </c>
      <c r="B44" s="79">
        <v>1.81E-4</v>
      </c>
      <c r="C44" s="19">
        <v>7.05E-4</v>
      </c>
      <c r="D44" s="49">
        <f t="shared" si="1"/>
        <v>278.268197</v>
      </c>
    </row>
    <row r="45" ht="17.25" customHeight="1">
      <c r="A45" s="45" t="s">
        <v>158</v>
      </c>
      <c r="B45" s="19">
        <v>0.001415</v>
      </c>
      <c r="C45" s="19">
        <v>-3.49E-4</v>
      </c>
      <c r="D45" s="49">
        <f t="shared" si="1"/>
        <v>-123.9529095</v>
      </c>
    </row>
    <row r="46" ht="17.25" customHeight="1">
      <c r="A46" s="45" t="s">
        <v>159</v>
      </c>
      <c r="B46" s="19">
        <v>-0.004061</v>
      </c>
      <c r="C46" s="19">
        <v>-0.00402</v>
      </c>
      <c r="D46" s="49">
        <f t="shared" si="1"/>
        <v>-3.864818438</v>
      </c>
    </row>
  </sheetData>
  <hyperlinks>
    <hyperlink r:id="rId1" ref="B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6.75"/>
    <col customWidth="1" min="2" max="2" width="24.75"/>
    <col customWidth="1" min="3" max="3" width="16.0"/>
    <col customWidth="1" min="4" max="5" width="15.25"/>
    <col customWidth="1" min="6" max="6" width="8.13"/>
  </cols>
  <sheetData>
    <row r="1" ht="68.25" customHeight="1">
      <c r="A1" s="5" t="s">
        <v>160</v>
      </c>
      <c r="B1" s="77" t="s">
        <v>161</v>
      </c>
    </row>
    <row r="2" ht="17.25" customHeight="1"/>
    <row r="3" ht="17.25" customHeight="1"/>
    <row r="4" ht="17.25" customHeight="1">
      <c r="A4" s="5" t="s">
        <v>75</v>
      </c>
      <c r="B4" s="5" t="s">
        <v>58</v>
      </c>
      <c r="C4" s="28" t="s">
        <v>59</v>
      </c>
      <c r="D4" s="5" t="s">
        <v>60</v>
      </c>
    </row>
    <row r="5" ht="17.25" customHeight="1">
      <c r="A5" s="64" t="s">
        <v>61</v>
      </c>
      <c r="B5" s="20">
        <v>3.182113</v>
      </c>
      <c r="C5" s="20">
        <v>8.061263</v>
      </c>
      <c r="D5" s="49">
        <f t="shared" ref="D5:D14" si="1">100*(C5/(B5*1.0297)-1)</f>
        <v>146.023606</v>
      </c>
    </row>
    <row r="6" ht="17.25" customHeight="1">
      <c r="A6" s="25" t="s">
        <v>162</v>
      </c>
      <c r="B6" s="19">
        <v>3.713461</v>
      </c>
      <c r="C6" s="19">
        <v>6.925634</v>
      </c>
      <c r="D6" s="49">
        <f t="shared" si="1"/>
        <v>81.12147933</v>
      </c>
    </row>
    <row r="7" ht="17.25" customHeight="1">
      <c r="A7" s="25" t="s">
        <v>163</v>
      </c>
      <c r="B7" s="19">
        <v>0.85381</v>
      </c>
      <c r="C7" s="19">
        <v>0.622661</v>
      </c>
      <c r="D7" s="49">
        <f t="shared" si="1"/>
        <v>-29.17612006</v>
      </c>
    </row>
    <row r="8" ht="17.25" customHeight="1">
      <c r="A8" s="25" t="s">
        <v>164</v>
      </c>
      <c r="B8" s="19">
        <v>0.10425</v>
      </c>
      <c r="C8" s="19">
        <v>0.27858</v>
      </c>
      <c r="D8" s="49">
        <f t="shared" si="1"/>
        <v>159.5154138</v>
      </c>
    </row>
    <row r="9" ht="17.25" customHeight="1">
      <c r="A9" s="25" t="s">
        <v>165</v>
      </c>
      <c r="B9" s="19">
        <v>0.123736</v>
      </c>
      <c r="C9" s="19">
        <v>0.117706</v>
      </c>
      <c r="D9" s="49">
        <f t="shared" si="1"/>
        <v>-7.617052144</v>
      </c>
    </row>
    <row r="10" ht="17.25" customHeight="1">
      <c r="A10" s="25" t="s">
        <v>166</v>
      </c>
      <c r="B10" s="19">
        <v>-1.492875</v>
      </c>
      <c r="C10" s="19">
        <v>0.104467</v>
      </c>
      <c r="D10" s="49">
        <f t="shared" si="1"/>
        <v>-106.7958685</v>
      </c>
    </row>
    <row r="11" ht="17.25" customHeight="1">
      <c r="A11" s="25" t="s">
        <v>167</v>
      </c>
      <c r="B11" s="19">
        <v>0.08191</v>
      </c>
      <c r="C11" s="19">
        <v>0.087153</v>
      </c>
      <c r="D11" s="49">
        <f t="shared" si="1"/>
        <v>3.331968387</v>
      </c>
    </row>
    <row r="12" ht="17.25" customHeight="1">
      <c r="A12" s="25" t="s">
        <v>168</v>
      </c>
      <c r="B12" s="19">
        <v>0.036732</v>
      </c>
      <c r="C12" s="19">
        <v>0.070737</v>
      </c>
      <c r="D12" s="49">
        <f t="shared" si="1"/>
        <v>87.02141941</v>
      </c>
    </row>
    <row r="13" ht="17.25" customHeight="1">
      <c r="A13" s="25" t="s">
        <v>169</v>
      </c>
      <c r="B13" s="19">
        <v>0.004283</v>
      </c>
      <c r="C13" s="19">
        <v>0.005399</v>
      </c>
      <c r="D13" s="49">
        <f t="shared" si="1"/>
        <v>22.42061032</v>
      </c>
    </row>
    <row r="14" ht="17.25" customHeight="1">
      <c r="A14" s="25" t="s">
        <v>170</v>
      </c>
      <c r="B14" s="19">
        <v>0.003816</v>
      </c>
      <c r="C14" s="19">
        <v>0.004409</v>
      </c>
      <c r="D14" s="49">
        <f t="shared" si="1"/>
        <v>12.20727618</v>
      </c>
    </row>
    <row r="15" ht="17.25" customHeight="1">
      <c r="A15" s="25" t="s">
        <v>171</v>
      </c>
      <c r="B15" s="19">
        <v>0.0</v>
      </c>
      <c r="C15" s="19">
        <v>0.0</v>
      </c>
      <c r="D15" s="49"/>
    </row>
    <row r="16" ht="17.25" customHeight="1">
      <c r="A16" s="25" t="s">
        <v>172</v>
      </c>
      <c r="B16" s="19">
        <v>0.0</v>
      </c>
      <c r="C16" s="19">
        <v>0.0</v>
      </c>
      <c r="D16" s="49"/>
    </row>
    <row r="17" ht="17.25" customHeight="1"/>
    <row r="18" ht="17.25" customHeight="1"/>
    <row r="19" ht="17.25" customHeight="1"/>
    <row r="20" ht="17.25" customHeight="1">
      <c r="A20" s="25" t="s">
        <v>173</v>
      </c>
    </row>
  </sheetData>
  <hyperlinks>
    <hyperlink r:id="rId1" ref="B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1.38"/>
    <col customWidth="1" min="2" max="2" width="15.25"/>
    <col customWidth="1" min="3" max="3" width="17.25"/>
    <col customWidth="1" min="4" max="4" width="14.38"/>
    <col customWidth="1" min="5" max="6" width="8.13"/>
  </cols>
  <sheetData>
    <row r="1" ht="84.75" customHeight="1">
      <c r="A1" s="5" t="s">
        <v>174</v>
      </c>
      <c r="B1" s="48" t="s">
        <v>175</v>
      </c>
    </row>
    <row r="2" ht="17.25" customHeight="1">
      <c r="A2" s="5" t="s">
        <v>57</v>
      </c>
      <c r="B2" s="5" t="s">
        <v>58</v>
      </c>
      <c r="C2" s="28" t="s">
        <v>59</v>
      </c>
      <c r="D2" s="5" t="s">
        <v>60</v>
      </c>
    </row>
    <row r="3" ht="17.25" customHeight="1">
      <c r="A3" s="28" t="s">
        <v>61</v>
      </c>
      <c r="B3" s="20">
        <v>3.082019</v>
      </c>
      <c r="C3" s="20">
        <v>2.690399</v>
      </c>
      <c r="D3" s="49">
        <f t="shared" ref="D3:D18" si="1">100*(C3/(B3*1.0297)-1)</f>
        <v>-15.22443978</v>
      </c>
    </row>
    <row r="4" ht="17.25" customHeight="1">
      <c r="A4" s="45" t="s">
        <v>176</v>
      </c>
      <c r="B4" s="19">
        <v>1.03959</v>
      </c>
      <c r="C4" s="19">
        <v>1.020849</v>
      </c>
      <c r="D4" s="49">
        <f t="shared" si="1"/>
        <v>-4.635068391</v>
      </c>
    </row>
    <row r="5" ht="17.25" customHeight="1">
      <c r="A5" s="45" t="s">
        <v>177</v>
      </c>
      <c r="B5" s="19">
        <v>0.775029</v>
      </c>
      <c r="C5" s="19">
        <v>0.831796</v>
      </c>
      <c r="D5" s="49">
        <f t="shared" si="1"/>
        <v>4.228901734</v>
      </c>
    </row>
    <row r="6" ht="17.25" customHeight="1">
      <c r="A6" s="45" t="s">
        <v>178</v>
      </c>
      <c r="B6" s="19">
        <v>1.004484</v>
      </c>
      <c r="C6" s="19">
        <v>0.865496</v>
      </c>
      <c r="D6" s="49">
        <f t="shared" si="1"/>
        <v>-16.3219928</v>
      </c>
    </row>
    <row r="7" ht="17.25" customHeight="1">
      <c r="A7" s="45" t="s">
        <v>179</v>
      </c>
      <c r="B7" s="19">
        <v>0.260415</v>
      </c>
      <c r="C7" s="19">
        <v>0.212939</v>
      </c>
      <c r="D7" s="49">
        <f t="shared" si="1"/>
        <v>-20.58939563</v>
      </c>
    </row>
    <row r="8" ht="17.25" customHeight="1">
      <c r="A8" s="45" t="s">
        <v>180</v>
      </c>
      <c r="B8" s="19">
        <v>0.308629</v>
      </c>
      <c r="C8" s="19">
        <v>0.267199</v>
      </c>
      <c r="D8" s="49">
        <f t="shared" si="1"/>
        <v>-15.92102976</v>
      </c>
    </row>
    <row r="9" ht="17.25" customHeight="1">
      <c r="A9" s="45" t="s">
        <v>181</v>
      </c>
      <c r="B9" s="19">
        <v>0.373187</v>
      </c>
      <c r="C9" s="19">
        <v>0.227663</v>
      </c>
      <c r="D9" s="49">
        <f t="shared" si="1"/>
        <v>-40.75451828</v>
      </c>
    </row>
    <row r="10" ht="17.25" customHeight="1">
      <c r="A10" s="45" t="s">
        <v>182</v>
      </c>
      <c r="B10" s="19">
        <v>0.20006</v>
      </c>
      <c r="C10" s="19">
        <v>0.122006</v>
      </c>
      <c r="D10" s="49">
        <f t="shared" si="1"/>
        <v>-40.77429874</v>
      </c>
    </row>
    <row r="11" ht="17.25" customHeight="1">
      <c r="A11" s="45" t="s">
        <v>183</v>
      </c>
      <c r="B11" s="19">
        <v>0.102817</v>
      </c>
      <c r="C11" s="19">
        <v>0.093007</v>
      </c>
      <c r="D11" s="49">
        <f t="shared" si="1"/>
        <v>-12.15035809</v>
      </c>
    </row>
    <row r="12" ht="17.25" customHeight="1">
      <c r="A12" s="45" t="s">
        <v>184</v>
      </c>
      <c r="B12" s="19">
        <v>0.078725</v>
      </c>
      <c r="C12" s="19">
        <v>0.072606</v>
      </c>
      <c r="D12" s="49">
        <f t="shared" si="1"/>
        <v>-10.43277288</v>
      </c>
    </row>
    <row r="13" ht="17.25" customHeight="1">
      <c r="A13" s="45" t="s">
        <v>185</v>
      </c>
      <c r="B13" s="19">
        <v>0.048623</v>
      </c>
      <c r="C13" s="19">
        <v>0.044579</v>
      </c>
      <c r="D13" s="49">
        <f t="shared" si="1"/>
        <v>-10.96149519</v>
      </c>
    </row>
    <row r="14" ht="17.25" customHeight="1">
      <c r="A14" s="80" t="s">
        <v>186</v>
      </c>
      <c r="B14" s="39">
        <v>0.031091</v>
      </c>
      <c r="C14" s="39">
        <v>0.032301</v>
      </c>
      <c r="D14" s="49">
        <f t="shared" si="1"/>
        <v>0.8952136408</v>
      </c>
    </row>
    <row r="15" ht="17.25" customHeight="1">
      <c r="A15" s="80" t="s">
        <v>187</v>
      </c>
      <c r="B15" s="39">
        <v>0.028739</v>
      </c>
      <c r="C15" s="39">
        <v>0.02462</v>
      </c>
      <c r="D15" s="49">
        <f t="shared" si="1"/>
        <v>-16.80337986</v>
      </c>
    </row>
    <row r="16" ht="17.25" customHeight="1">
      <c r="A16" s="45" t="s">
        <v>188</v>
      </c>
      <c r="B16" s="19">
        <v>0.022752</v>
      </c>
      <c r="C16" s="19">
        <v>0.017992</v>
      </c>
      <c r="D16" s="49">
        <f t="shared" si="1"/>
        <v>-23.2021343</v>
      </c>
    </row>
    <row r="17">
      <c r="A17" s="45" t="s">
        <v>189</v>
      </c>
      <c r="B17" s="19">
        <v>0.007263</v>
      </c>
      <c r="C17" s="19">
        <v>0.007699</v>
      </c>
      <c r="D17" s="49">
        <f t="shared" si="1"/>
        <v>2.945546325</v>
      </c>
    </row>
    <row r="18">
      <c r="A18" s="45" t="s">
        <v>190</v>
      </c>
      <c r="B18" s="19">
        <v>0.004847</v>
      </c>
      <c r="C18" s="19">
        <v>0.003432</v>
      </c>
      <c r="D18" s="49">
        <f t="shared" si="1"/>
        <v>-31.23561761</v>
      </c>
    </row>
  </sheetData>
  <hyperlinks>
    <hyperlink r:id="rId1" ref="B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54.38"/>
    <col customWidth="1" min="2" max="4" width="17.25"/>
    <col customWidth="1" min="5" max="6" width="8.13"/>
  </cols>
  <sheetData>
    <row r="1" ht="102.0" customHeight="1">
      <c r="A1" s="81" t="s">
        <v>191</v>
      </c>
      <c r="B1" s="82" t="s">
        <v>192</v>
      </c>
      <c r="C1" s="3"/>
    </row>
    <row r="2" ht="17.25" customHeight="1">
      <c r="A2" s="5" t="s">
        <v>75</v>
      </c>
      <c r="B2" s="5" t="s">
        <v>58</v>
      </c>
      <c r="C2" s="28" t="s">
        <v>59</v>
      </c>
      <c r="D2" s="5" t="s">
        <v>60</v>
      </c>
    </row>
    <row r="3" ht="18.0" customHeight="1">
      <c r="A3" s="83" t="s">
        <v>61</v>
      </c>
      <c r="B3" s="84">
        <v>6.628999</v>
      </c>
      <c r="C3" s="85">
        <v>7.689149</v>
      </c>
      <c r="D3" s="49">
        <f t="shared" ref="D3:D16" si="1">100*(C3/(B3*1.0297)-1)</f>
        <v>12.6469949</v>
      </c>
      <c r="E3" s="86"/>
      <c r="F3" s="86"/>
    </row>
    <row r="4" ht="18.0" customHeight="1">
      <c r="A4" s="87" t="s">
        <v>193</v>
      </c>
      <c r="B4" s="88">
        <v>3.958263</v>
      </c>
      <c r="C4" s="89">
        <v>3.177</v>
      </c>
      <c r="D4" s="49">
        <f t="shared" si="1"/>
        <v>-22.05256019</v>
      </c>
    </row>
    <row r="5" ht="18.0" customHeight="1">
      <c r="A5" s="87" t="s">
        <v>194</v>
      </c>
      <c r="B5" s="88">
        <v>1.647482101</v>
      </c>
      <c r="C5" s="89">
        <v>1.867162247</v>
      </c>
      <c r="D5" s="49">
        <f t="shared" si="1"/>
        <v>10.06535532</v>
      </c>
    </row>
    <row r="6" ht="18.0" customHeight="1">
      <c r="A6" s="87" t="s">
        <v>195</v>
      </c>
      <c r="B6" s="88">
        <v>1.539359857</v>
      </c>
      <c r="C6" s="89">
        <v>1.760245346</v>
      </c>
      <c r="D6" s="49">
        <f t="shared" si="1"/>
        <v>11.05096455</v>
      </c>
    </row>
    <row r="7" ht="18.0" customHeight="1">
      <c r="A7" s="87" t="s">
        <v>196</v>
      </c>
      <c r="B7" s="39">
        <v>0.064690126</v>
      </c>
      <c r="C7" s="90">
        <v>0.072533183</v>
      </c>
      <c r="D7" s="49">
        <f t="shared" si="1"/>
        <v>8.89000717</v>
      </c>
    </row>
    <row r="8" ht="18.0" customHeight="1">
      <c r="A8" s="87" t="s">
        <v>197</v>
      </c>
      <c r="B8" s="88">
        <v>1.089144441</v>
      </c>
      <c r="C8" s="89">
        <v>1.093443195</v>
      </c>
      <c r="D8" s="49">
        <f t="shared" si="1"/>
        <v>-2.501028552</v>
      </c>
    </row>
    <row r="9" ht="18.0" customHeight="1">
      <c r="A9" s="87" t="s">
        <v>198</v>
      </c>
      <c r="B9" s="39">
        <v>0.020852741</v>
      </c>
      <c r="C9" s="90">
        <v>0.017868056</v>
      </c>
      <c r="D9" s="49">
        <f t="shared" si="1"/>
        <v>-16.78465021</v>
      </c>
    </row>
    <row r="10" ht="18.0" customHeight="1">
      <c r="A10" s="87" t="s">
        <v>199</v>
      </c>
      <c r="B10" s="39">
        <v>0.002141635</v>
      </c>
      <c r="C10" s="90">
        <v>0.002637952</v>
      </c>
      <c r="D10" s="49">
        <f t="shared" si="1"/>
        <v>19.62190666</v>
      </c>
    </row>
    <row r="11" ht="18.0" customHeight="1">
      <c r="A11" s="87" t="s">
        <v>200</v>
      </c>
      <c r="B11" s="88">
        <v>1.396001934</v>
      </c>
      <c r="C11" s="89">
        <v>1.649744205</v>
      </c>
      <c r="D11" s="49">
        <f t="shared" si="1"/>
        <v>14.767753</v>
      </c>
    </row>
    <row r="12" ht="18.0" customHeight="1">
      <c r="A12" s="87" t="s">
        <v>201</v>
      </c>
      <c r="B12" s="39">
        <v>0.049948125</v>
      </c>
      <c r="C12" s="90">
        <v>0.058966937</v>
      </c>
      <c r="D12" s="49">
        <f t="shared" si="1"/>
        <v>14.65121635</v>
      </c>
    </row>
    <row r="13" ht="18.0" customHeight="1">
      <c r="A13" s="87" t="s">
        <v>202</v>
      </c>
      <c r="B13" s="39">
        <v>0.559785</v>
      </c>
      <c r="C13" s="90">
        <v>0.926713</v>
      </c>
      <c r="D13" s="49">
        <f t="shared" si="1"/>
        <v>60.77306293</v>
      </c>
    </row>
    <row r="14" ht="18.0" customHeight="1">
      <c r="A14" s="87" t="s">
        <v>203</v>
      </c>
      <c r="B14" s="39">
        <v>0.052061</v>
      </c>
      <c r="C14" s="90">
        <v>0.06646</v>
      </c>
      <c r="D14" s="49">
        <f t="shared" si="1"/>
        <v>23.97585678</v>
      </c>
    </row>
    <row r="15" ht="18.0" customHeight="1">
      <c r="A15" s="87" t="s">
        <v>204</v>
      </c>
      <c r="B15" s="88">
        <v>1.186303</v>
      </c>
      <c r="C15" s="89">
        <v>1.268563</v>
      </c>
      <c r="D15" s="49">
        <f t="shared" si="1"/>
        <v>3.849808212</v>
      </c>
    </row>
    <row r="16" ht="18.0" customHeight="1">
      <c r="A16" s="87" t="s">
        <v>205</v>
      </c>
      <c r="B16" s="39">
        <v>0.216315</v>
      </c>
      <c r="C16" s="90">
        <v>0.355337</v>
      </c>
      <c r="D16" s="49">
        <f t="shared" si="1"/>
        <v>59.53026359</v>
      </c>
    </row>
    <row r="17" ht="18.0" customHeight="1">
      <c r="A17" s="91"/>
      <c r="B17" s="3"/>
      <c r="C17" s="91"/>
    </row>
    <row r="18" ht="18.0" customHeight="1">
      <c r="A18" s="91"/>
      <c r="B18" s="3"/>
      <c r="C18" s="91"/>
    </row>
    <row r="19" ht="18.0" customHeight="1">
      <c r="A19" s="91"/>
      <c r="B19" s="3"/>
      <c r="C19" s="91"/>
    </row>
    <row r="20" ht="18.0" customHeight="1">
      <c r="A20" s="91"/>
      <c r="B20" s="3"/>
      <c r="C20" s="91"/>
    </row>
    <row r="21" ht="18.0" customHeight="1">
      <c r="A21" s="91"/>
      <c r="B21" s="3"/>
      <c r="C21" s="91"/>
    </row>
    <row r="22" ht="18.0" customHeight="1">
      <c r="A22" s="91"/>
      <c r="B22" s="3"/>
      <c r="C22" s="91"/>
    </row>
  </sheetData>
  <hyperlinks>
    <hyperlink r:id="rId1" ref="B1"/>
  </hyperlinks>
  <drawing r:id="rId2"/>
</worksheet>
</file>