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 activeTab="1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</sheets>
  <calcPr calcId="144525"/>
</workbook>
</file>

<file path=xl/sharedStrings.xml><?xml version="1.0" encoding="utf-8"?>
<sst xmlns="http://schemas.openxmlformats.org/spreadsheetml/2006/main" count="46">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</sst>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0_ "/>
    <numFmt numFmtId="178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);[Red]\(0.00\)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3" fillId="5" borderId="4" applyNumberFormat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8" fontId="0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8" fontId="0" fillId="0" borderId="0" xfId="49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79" fontId="0" fillId="2" borderId="0" xfId="0" applyNumberFormat="1" applyFill="1" applyBorder="1" applyAlignment="1">
      <alignment horizontal="center" vertical="center"/>
    </xf>
    <xf numFmtId="0" fontId="0" fillId="0" borderId="0" xfId="49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0" fontId="0" fillId="0" borderId="0" xfId="49" applyBorder="1">
      <alignment vertical="center"/>
    </xf>
    <xf numFmtId="177" fontId="0" fillId="0" borderId="0" xfId="49" applyNumberFormat="1" applyFill="1" applyBorder="1" applyAlignment="1">
      <alignment vertical="center" wrapText="1"/>
    </xf>
    <xf numFmtId="177" fontId="0" fillId="0" borderId="0" xfId="0" applyNumberFormat="1" applyFill="1" applyBorder="1" applyAlignment="1">
      <alignment vertical="center" wrapText="1"/>
    </xf>
    <xf numFmtId="178" fontId="0" fillId="0" borderId="0" xfId="0" applyNumberFormat="1" applyBorder="1" applyAlignment="1">
      <alignment horizontal="center" vertical="center"/>
    </xf>
    <xf numFmtId="177" fontId="0" fillId="0" borderId="0" xfId="49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49" applyNumberFormat="1" applyFill="1" applyBorder="1" applyAlignment="1">
      <alignment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9" fontId="0" fillId="2" borderId="2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2" xfId="0" applyNumberFormat="1" applyFill="1" applyBorder="1" applyAlignment="1">
      <alignment vertical="center" wrapText="1"/>
    </xf>
    <xf numFmtId="178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9" fontId="0" fillId="2" borderId="3" xfId="0" applyNumberFormat="1" applyFill="1" applyBorder="1" applyAlignment="1">
      <alignment horizontal="center" vertical="center"/>
    </xf>
    <xf numFmtId="0" fontId="0" fillId="0" borderId="0" xfId="4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0.185</c:v>
                </c:pt>
                <c:pt idx="6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0.185</c:v>
                </c:pt>
                <c:pt idx="6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>
                  <c:v>0.043</c:v>
                </c:pt>
                <c:pt idx="1">
                  <c:v>0.069</c:v>
                </c:pt>
                <c:pt idx="2">
                  <c:v>0.082</c:v>
                </c:pt>
                <c:pt idx="3">
                  <c:v>0.162</c:v>
                </c:pt>
                <c:pt idx="4">
                  <c:v>0.256</c:v>
                </c:pt>
                <c:pt idx="5">
                  <c:v>0.295</c:v>
                </c:pt>
                <c:pt idx="6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2852420" y="2540000"/>
        <a:ext cx="4214495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2913380" y="38100"/>
        <a:ext cx="4336415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M3" sqref="M3"/>
    </sheetView>
  </sheetViews>
  <sheetFormatPr defaultColWidth="8.87962962962963" defaultRowHeight="14.4"/>
  <cols>
    <col min="1" max="2" width="8.87962962962963" style="13"/>
    <col min="3" max="12" width="8.87962962962963" style="13" customWidth="1"/>
    <col min="13" max="13" width="8.87962962962963" style="13"/>
    <col min="14" max="20" width="8.87962962962963" style="13" customWidth="1"/>
    <col min="21" max="16384" width="8.87962962962963" style="13"/>
  </cols>
  <sheetData>
    <row r="1" spans="1:25">
      <c r="A1" s="15" t="s">
        <v>0</v>
      </c>
      <c r="B1" s="15"/>
      <c r="C1" s="15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21" t="s">
        <v>2</v>
      </c>
      <c r="O1" s="21"/>
      <c r="P1" s="21"/>
      <c r="Q1" s="15" t="s">
        <v>3</v>
      </c>
      <c r="R1" s="15"/>
      <c r="S1" s="15"/>
      <c r="T1" s="15"/>
      <c r="U1" s="15"/>
      <c r="V1" s="15" t="s">
        <v>4</v>
      </c>
      <c r="W1" s="15" t="s">
        <v>5</v>
      </c>
      <c r="X1" s="15" t="s">
        <v>6</v>
      </c>
      <c r="Y1" s="15" t="s">
        <v>7</v>
      </c>
    </row>
    <row r="2" spans="1:25">
      <c r="A2" s="15"/>
      <c r="B2" s="15"/>
      <c r="C2" s="15" t="s">
        <v>8</v>
      </c>
      <c r="D2" s="15"/>
      <c r="E2" s="15"/>
      <c r="F2" s="15" t="s">
        <v>9</v>
      </c>
      <c r="G2" s="15"/>
      <c r="H2" s="15"/>
      <c r="I2" s="15" t="s">
        <v>10</v>
      </c>
      <c r="J2" s="15"/>
      <c r="K2" s="15"/>
      <c r="L2" s="15" t="s">
        <v>11</v>
      </c>
      <c r="M2" s="15" t="s">
        <v>12</v>
      </c>
      <c r="N2" s="19" t="s">
        <v>8</v>
      </c>
      <c r="O2" s="19" t="s">
        <v>9</v>
      </c>
      <c r="P2" s="22" t="s">
        <v>2</v>
      </c>
      <c r="Q2" s="16" t="s">
        <v>8</v>
      </c>
      <c r="R2" s="16" t="s">
        <v>9</v>
      </c>
      <c r="S2" s="16" t="s">
        <v>10</v>
      </c>
      <c r="T2" s="16" t="s">
        <v>11</v>
      </c>
      <c r="U2" s="16" t="s">
        <v>3</v>
      </c>
      <c r="V2" s="15"/>
      <c r="W2" s="15"/>
      <c r="X2" s="16"/>
      <c r="Y2" s="15"/>
    </row>
    <row r="3" spans="1:25">
      <c r="A3" s="16"/>
      <c r="B3" s="16" t="s">
        <v>13</v>
      </c>
      <c r="C3" s="16">
        <v>18.49</v>
      </c>
      <c r="D3" s="16">
        <v>19.78</v>
      </c>
      <c r="E3" s="16">
        <f>D3-C3</f>
        <v>1.29</v>
      </c>
      <c r="F3" s="16">
        <v>19.78</v>
      </c>
      <c r="G3" s="16">
        <v>21.18</v>
      </c>
      <c r="H3" s="16">
        <f>G3-F3</f>
        <v>1.4</v>
      </c>
      <c r="I3" s="16">
        <v>21.18</v>
      </c>
      <c r="J3" s="16">
        <v>22.49</v>
      </c>
      <c r="K3" s="16">
        <f>J3-I3</f>
        <v>1.31</v>
      </c>
      <c r="L3" s="16">
        <f>(K3+H3+E3)/3</f>
        <v>1.33333333333333</v>
      </c>
      <c r="M3" s="39">
        <f>($L$11-L3)/$E$12*8*1000/3</f>
        <v>136.122733612273</v>
      </c>
      <c r="N3" s="40">
        <v>0.536</v>
      </c>
      <c r="O3" s="19"/>
      <c r="P3" s="25">
        <f>(N3*0.2816-0.0144)/50*1000</f>
        <v>2.730752</v>
      </c>
      <c r="Q3" s="28">
        <v>0.709</v>
      </c>
      <c r="R3" s="28">
        <v>0.721</v>
      </c>
      <c r="S3" s="28">
        <v>0.711</v>
      </c>
      <c r="T3" s="28">
        <f>AVERAGE(Q3:S3)</f>
        <v>0.713666666666667</v>
      </c>
      <c r="U3" s="41">
        <f>(108.1*T3-0.2735)/10</f>
        <v>7.68738666666667</v>
      </c>
      <c r="V3" s="16">
        <v>6.43</v>
      </c>
      <c r="W3" s="16">
        <v>1.91</v>
      </c>
      <c r="X3" s="16"/>
      <c r="Y3" s="38" t="s">
        <v>14</v>
      </c>
    </row>
    <row r="4" spans="1:25">
      <c r="A4" s="16" t="s">
        <v>15</v>
      </c>
      <c r="B4" s="16" t="s">
        <v>16</v>
      </c>
      <c r="C4" s="16">
        <v>13.62</v>
      </c>
      <c r="D4" s="16">
        <v>15.26</v>
      </c>
      <c r="E4" s="16">
        <f t="shared" ref="E4:E12" si="0">D4-C4</f>
        <v>1.64</v>
      </c>
      <c r="F4" s="16">
        <v>15.26</v>
      </c>
      <c r="G4" s="16">
        <v>16.9</v>
      </c>
      <c r="H4" s="16">
        <f t="shared" ref="H4:H11" si="1">G4-F4</f>
        <v>1.64</v>
      </c>
      <c r="I4" s="16">
        <v>16.9</v>
      </c>
      <c r="J4" s="16">
        <v>18.49</v>
      </c>
      <c r="K4" s="16">
        <f t="shared" ref="K4:K11" si="2">J4-I4</f>
        <v>1.59</v>
      </c>
      <c r="L4" s="16">
        <f t="shared" ref="L4:L11" si="3">(K4+H4+E4)/3</f>
        <v>1.62333333333333</v>
      </c>
      <c r="M4" s="39">
        <f t="shared" ref="M4:M10" si="4">($L$11-L4)/$E$12*8*1000/3</f>
        <v>71.4086471408648</v>
      </c>
      <c r="N4" s="40">
        <v>0.26</v>
      </c>
      <c r="O4" s="19"/>
      <c r="P4" s="25">
        <f t="shared" ref="P4:P10" si="5">(N4*0.2816-0.0144)/50*1000</f>
        <v>1.17632</v>
      </c>
      <c r="Q4" s="31">
        <v>0.49</v>
      </c>
      <c r="R4" s="31">
        <v>0.0489</v>
      </c>
      <c r="S4" s="31">
        <v>0.486</v>
      </c>
      <c r="T4" s="28">
        <f t="shared" ref="T4:T10" si="6">AVERAGE(Q4:S4)</f>
        <v>0.341633333333333</v>
      </c>
      <c r="U4" s="41">
        <f t="shared" ref="U4:U10" si="7">(108.1*T4-0.2735)/10</f>
        <v>3.66570633333333</v>
      </c>
      <c r="V4" s="16">
        <v>6.45</v>
      </c>
      <c r="W4" s="16">
        <v>2.35</v>
      </c>
      <c r="X4" s="16"/>
      <c r="Y4" s="38">
        <v>22</v>
      </c>
    </row>
    <row r="5" spans="1:25">
      <c r="A5" s="16" t="s">
        <v>17</v>
      </c>
      <c r="B5" s="16" t="s">
        <v>18</v>
      </c>
      <c r="C5" s="16">
        <v>8.36</v>
      </c>
      <c r="D5" s="16">
        <v>10.4</v>
      </c>
      <c r="E5" s="16">
        <f t="shared" si="0"/>
        <v>2.04</v>
      </c>
      <c r="F5" s="16">
        <v>10.42</v>
      </c>
      <c r="G5" s="16">
        <v>11.88</v>
      </c>
      <c r="H5" s="16">
        <f t="shared" si="1"/>
        <v>1.46</v>
      </c>
      <c r="I5" s="16">
        <v>11.88</v>
      </c>
      <c r="J5" s="16">
        <v>13.62</v>
      </c>
      <c r="K5" s="16">
        <f t="shared" si="2"/>
        <v>1.74</v>
      </c>
      <c r="L5" s="16">
        <f t="shared" si="3"/>
        <v>1.74666666666667</v>
      </c>
      <c r="M5" s="39">
        <f t="shared" si="4"/>
        <v>43.8865643886564</v>
      </c>
      <c r="N5" s="40">
        <v>0.335</v>
      </c>
      <c r="O5" s="19"/>
      <c r="P5" s="25">
        <f t="shared" si="5"/>
        <v>1.59872</v>
      </c>
      <c r="Q5" s="28">
        <v>0.285</v>
      </c>
      <c r="R5" s="28">
        <v>0.293</v>
      </c>
      <c r="S5" s="28">
        <v>0.286</v>
      </c>
      <c r="T5" s="28">
        <f t="shared" si="6"/>
        <v>0.288</v>
      </c>
      <c r="U5" s="41">
        <f t="shared" si="7"/>
        <v>3.08593</v>
      </c>
      <c r="V5" s="16">
        <v>6.47</v>
      </c>
      <c r="W5" s="16">
        <v>2.31</v>
      </c>
      <c r="X5" s="16"/>
      <c r="Y5" s="38">
        <v>23</v>
      </c>
    </row>
    <row r="6" spans="1:25">
      <c r="A6" s="16" t="s">
        <v>19</v>
      </c>
      <c r="B6" s="16" t="s">
        <v>20</v>
      </c>
      <c r="C6" s="16">
        <v>3.18</v>
      </c>
      <c r="D6" s="16">
        <v>4.99</v>
      </c>
      <c r="E6" s="16">
        <f t="shared" si="0"/>
        <v>1.81</v>
      </c>
      <c r="F6" s="16">
        <v>4.99</v>
      </c>
      <c r="G6" s="16">
        <v>6.6</v>
      </c>
      <c r="H6" s="16">
        <f t="shared" si="1"/>
        <v>1.61</v>
      </c>
      <c r="I6" s="16">
        <v>6.6</v>
      </c>
      <c r="J6" s="16">
        <v>8.36</v>
      </c>
      <c r="K6" s="16">
        <f t="shared" si="2"/>
        <v>1.76</v>
      </c>
      <c r="L6" s="16">
        <f t="shared" si="3"/>
        <v>1.72666666666667</v>
      </c>
      <c r="M6" s="39">
        <f t="shared" si="4"/>
        <v>48.3496048349605</v>
      </c>
      <c r="N6" s="40">
        <v>0.319</v>
      </c>
      <c r="O6" s="19"/>
      <c r="P6" s="25">
        <f t="shared" si="5"/>
        <v>1.508608</v>
      </c>
      <c r="Q6" s="28">
        <v>0.286</v>
      </c>
      <c r="R6" s="28">
        <v>0.294</v>
      </c>
      <c r="S6" s="28">
        <v>0.267</v>
      </c>
      <c r="T6" s="28">
        <f t="shared" si="6"/>
        <v>0.282333333333333</v>
      </c>
      <c r="U6" s="41">
        <f t="shared" si="7"/>
        <v>3.02467333333333</v>
      </c>
      <c r="V6" s="16">
        <v>6.52</v>
      </c>
      <c r="W6" s="16">
        <v>2.72</v>
      </c>
      <c r="X6" s="16"/>
      <c r="Y6" s="38">
        <v>23.4</v>
      </c>
    </row>
    <row r="7" spans="1:25">
      <c r="A7" s="16" t="s">
        <v>21</v>
      </c>
      <c r="B7" s="16" t="s">
        <v>22</v>
      </c>
      <c r="C7" s="16">
        <v>21.14</v>
      </c>
      <c r="D7" s="16">
        <v>22.91</v>
      </c>
      <c r="E7" s="16">
        <f t="shared" si="0"/>
        <v>1.77</v>
      </c>
      <c r="F7" s="16">
        <v>22.91</v>
      </c>
      <c r="G7" s="16">
        <v>24.63</v>
      </c>
      <c r="H7" s="16">
        <f t="shared" si="1"/>
        <v>1.72</v>
      </c>
      <c r="I7" s="16">
        <v>1.33</v>
      </c>
      <c r="J7" s="16">
        <v>3.18</v>
      </c>
      <c r="K7" s="16">
        <f t="shared" si="2"/>
        <v>1.85</v>
      </c>
      <c r="L7" s="16">
        <f t="shared" si="3"/>
        <v>1.78</v>
      </c>
      <c r="M7" s="39">
        <f t="shared" si="4"/>
        <v>36.4481636448165</v>
      </c>
      <c r="N7" s="40">
        <v>0.246</v>
      </c>
      <c r="O7" s="19"/>
      <c r="P7" s="25">
        <f t="shared" si="5"/>
        <v>1.097472</v>
      </c>
      <c r="Q7" s="28">
        <v>0.422</v>
      </c>
      <c r="R7" s="28">
        <v>0.431</v>
      </c>
      <c r="S7" s="28">
        <v>0.425</v>
      </c>
      <c r="T7" s="28">
        <f t="shared" si="6"/>
        <v>0.426</v>
      </c>
      <c r="U7" s="41">
        <f t="shared" si="7"/>
        <v>4.57771</v>
      </c>
      <c r="V7" s="16">
        <v>6.51</v>
      </c>
      <c r="W7" s="16">
        <v>2.48</v>
      </c>
      <c r="X7" s="16"/>
      <c r="Y7" s="38">
        <v>23.4</v>
      </c>
    </row>
    <row r="8" ht="28.8" spans="1:25">
      <c r="A8" s="16" t="s">
        <v>23</v>
      </c>
      <c r="B8" s="16" t="s">
        <v>24</v>
      </c>
      <c r="C8" s="16">
        <v>15.4</v>
      </c>
      <c r="D8" s="16">
        <v>17.25</v>
      </c>
      <c r="E8" s="16">
        <f t="shared" si="0"/>
        <v>1.85</v>
      </c>
      <c r="F8" s="16"/>
      <c r="G8" s="16"/>
      <c r="H8" s="16"/>
      <c r="I8" s="16">
        <v>19.4</v>
      </c>
      <c r="J8" s="16">
        <v>21.14</v>
      </c>
      <c r="K8" s="16">
        <f t="shared" si="2"/>
        <v>1.74</v>
      </c>
      <c r="L8" s="16">
        <f>(K8+H8+E8)/2</f>
        <v>1.795</v>
      </c>
      <c r="M8" s="39">
        <f t="shared" si="4"/>
        <v>33.1008833100882</v>
      </c>
      <c r="N8" s="40">
        <v>0.15</v>
      </c>
      <c r="O8" s="19"/>
      <c r="P8" s="25">
        <f t="shared" si="5"/>
        <v>0.5568</v>
      </c>
      <c r="Q8" s="28">
        <v>0.163</v>
      </c>
      <c r="R8" s="28">
        <v>0.17</v>
      </c>
      <c r="S8" s="28">
        <v>0.173</v>
      </c>
      <c r="T8" s="28">
        <f t="shared" si="6"/>
        <v>0.168666666666667</v>
      </c>
      <c r="U8" s="41">
        <f t="shared" si="7"/>
        <v>1.79593666666667</v>
      </c>
      <c r="V8" s="16">
        <v>6.54</v>
      </c>
      <c r="W8" s="16">
        <v>2.4</v>
      </c>
      <c r="X8" s="16"/>
      <c r="Y8" s="38">
        <v>23.4</v>
      </c>
    </row>
    <row r="9" ht="28.8" spans="1:25">
      <c r="A9" s="16" t="s">
        <v>25</v>
      </c>
      <c r="B9" s="16" t="s">
        <v>26</v>
      </c>
      <c r="C9" s="16">
        <v>10.53</v>
      </c>
      <c r="D9" s="16">
        <v>12.15</v>
      </c>
      <c r="E9" s="16">
        <f t="shared" si="0"/>
        <v>1.62</v>
      </c>
      <c r="F9" s="16">
        <v>12.15</v>
      </c>
      <c r="G9" s="16">
        <v>13.8</v>
      </c>
      <c r="H9" s="16">
        <f t="shared" si="1"/>
        <v>1.65</v>
      </c>
      <c r="I9" s="16">
        <v>13.8</v>
      </c>
      <c r="J9" s="16">
        <v>15.4</v>
      </c>
      <c r="K9" s="16">
        <f t="shared" si="2"/>
        <v>1.6</v>
      </c>
      <c r="L9" s="16">
        <f t="shared" si="3"/>
        <v>1.62333333333333</v>
      </c>
      <c r="M9" s="39">
        <f t="shared" si="4"/>
        <v>71.4086471408646</v>
      </c>
      <c r="N9" s="40">
        <v>0.255</v>
      </c>
      <c r="O9" s="19"/>
      <c r="P9" s="25">
        <f t="shared" si="5"/>
        <v>1.14816</v>
      </c>
      <c r="Q9" s="28">
        <v>0.226</v>
      </c>
      <c r="R9" s="28">
        <v>0.228</v>
      </c>
      <c r="S9" s="28">
        <v>0.222</v>
      </c>
      <c r="T9" s="28">
        <f t="shared" si="6"/>
        <v>0.225333333333333</v>
      </c>
      <c r="U9" s="41">
        <f t="shared" si="7"/>
        <v>2.40850333333333</v>
      </c>
      <c r="V9" s="16">
        <v>6.49</v>
      </c>
      <c r="W9" s="16">
        <v>2.21</v>
      </c>
      <c r="X9" s="16"/>
      <c r="Y9" s="38">
        <v>23</v>
      </c>
    </row>
    <row r="10" ht="28.8" spans="1:25">
      <c r="A10" s="16" t="s">
        <v>27</v>
      </c>
      <c r="B10" s="16" t="s">
        <v>28</v>
      </c>
      <c r="C10" s="16"/>
      <c r="D10" s="16"/>
      <c r="E10" s="16"/>
      <c r="F10" s="16">
        <v>7.32</v>
      </c>
      <c r="G10" s="16">
        <v>9.18</v>
      </c>
      <c r="H10" s="16">
        <f t="shared" si="1"/>
        <v>1.86</v>
      </c>
      <c r="I10" s="16">
        <v>9.18</v>
      </c>
      <c r="J10" s="16">
        <v>10.53</v>
      </c>
      <c r="K10" s="16">
        <f t="shared" si="2"/>
        <v>1.35</v>
      </c>
      <c r="L10" s="16">
        <f>(K10+H10+E10)/2</f>
        <v>1.605</v>
      </c>
      <c r="M10" s="39">
        <f t="shared" si="4"/>
        <v>75.4997675499769</v>
      </c>
      <c r="N10" s="40">
        <v>0.103</v>
      </c>
      <c r="O10" s="19"/>
      <c r="P10" s="25">
        <f t="shared" si="5"/>
        <v>0.292096</v>
      </c>
      <c r="Q10" s="28">
        <v>0.279</v>
      </c>
      <c r="R10" s="28">
        <v>0.272</v>
      </c>
      <c r="S10" s="28">
        <v>0.281</v>
      </c>
      <c r="T10" s="28">
        <f t="shared" si="6"/>
        <v>0.277333333333333</v>
      </c>
      <c r="U10" s="41">
        <f t="shared" si="7"/>
        <v>2.97062333333333</v>
      </c>
      <c r="V10" s="16">
        <v>6.46</v>
      </c>
      <c r="W10" s="16">
        <v>2.38</v>
      </c>
      <c r="X10" s="16"/>
      <c r="Y10" s="38">
        <v>22.6</v>
      </c>
    </row>
    <row r="11" spans="1:25">
      <c r="A11" s="16"/>
      <c r="B11" s="16" t="s">
        <v>29</v>
      </c>
      <c r="C11" s="16">
        <v>0.42</v>
      </c>
      <c r="D11" s="16">
        <v>2.12</v>
      </c>
      <c r="E11" s="16">
        <f t="shared" si="0"/>
        <v>1.7</v>
      </c>
      <c r="F11" s="16">
        <v>2.12</v>
      </c>
      <c r="G11" s="16">
        <v>4.5</v>
      </c>
      <c r="H11" s="16">
        <f t="shared" si="1"/>
        <v>2.38</v>
      </c>
      <c r="I11" s="16">
        <v>4.5</v>
      </c>
      <c r="J11" s="16">
        <v>6.25</v>
      </c>
      <c r="K11" s="16">
        <f t="shared" si="2"/>
        <v>1.75</v>
      </c>
      <c r="L11" s="16">
        <f t="shared" si="3"/>
        <v>1.94333333333333</v>
      </c>
      <c r="M11" s="16"/>
      <c r="N11" s="19"/>
      <c r="O11" s="19"/>
      <c r="P11" s="19"/>
      <c r="Q11" s="28"/>
      <c r="R11" s="28"/>
      <c r="S11" s="28"/>
      <c r="T11" s="28"/>
      <c r="U11" s="28"/>
      <c r="V11" s="16"/>
      <c r="W11" s="16"/>
      <c r="X11" s="16"/>
      <c r="Y11" s="16"/>
    </row>
    <row r="12" spans="1:25">
      <c r="A12" s="15" t="s">
        <v>30</v>
      </c>
      <c r="B12" s="15"/>
      <c r="C12" s="16">
        <v>1.5</v>
      </c>
      <c r="D12" s="16">
        <v>13.45</v>
      </c>
      <c r="E12" s="16">
        <f t="shared" si="0"/>
        <v>11.95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4" spans="1:5">
      <c r="A14" s="18"/>
      <c r="B14" s="18"/>
      <c r="C14" s="18"/>
      <c r="D14" s="18"/>
      <c r="E14" s="18"/>
    </row>
    <row r="15" spans="1:14">
      <c r="A15" s="19"/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</row>
    <row r="16" spans="1:14">
      <c r="A16" s="16"/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</row>
    <row r="17" spans="1:14">
      <c r="A17" s="16"/>
      <c r="B17" s="19"/>
      <c r="C17" s="19"/>
      <c r="D17" s="19"/>
      <c r="E17" s="19"/>
      <c r="G17" s="20"/>
      <c r="H17" s="20"/>
      <c r="I17" s="20"/>
      <c r="J17" s="20"/>
      <c r="K17" s="20"/>
      <c r="L17" s="20"/>
      <c r="M17" s="20"/>
      <c r="N17" s="20"/>
    </row>
    <row r="18" spans="1:14">
      <c r="A18" s="16"/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</row>
    <row r="19" spans="1:14">
      <c r="A19" s="16"/>
      <c r="B19" s="19"/>
      <c r="C19" s="19"/>
      <c r="D19" s="19"/>
      <c r="E19" s="19"/>
      <c r="G19" s="20"/>
      <c r="H19" s="20"/>
      <c r="I19" s="20"/>
      <c r="J19" s="20"/>
      <c r="K19" s="20"/>
      <c r="L19" s="20"/>
      <c r="M19" s="20"/>
      <c r="N19" s="20"/>
    </row>
    <row r="20" spans="1:14">
      <c r="A20" s="16"/>
      <c r="B20" s="19"/>
      <c r="C20" s="19"/>
      <c r="D20" s="19"/>
      <c r="E20" s="19"/>
      <c r="G20" s="20"/>
      <c r="H20" s="20"/>
      <c r="I20" s="20"/>
      <c r="J20" s="20"/>
      <c r="K20" s="20"/>
      <c r="L20" s="20"/>
      <c r="M20" s="20"/>
      <c r="N20" s="20"/>
    </row>
    <row r="21" spans="1:14">
      <c r="A21" s="16"/>
      <c r="B21" s="19"/>
      <c r="C21" s="19"/>
      <c r="D21" s="19"/>
      <c r="E21" s="19"/>
      <c r="G21" s="20"/>
      <c r="H21" s="20"/>
      <c r="I21" s="20"/>
      <c r="J21" s="20"/>
      <c r="K21" s="20"/>
      <c r="L21" s="20"/>
      <c r="M21" s="20"/>
      <c r="N21" s="20"/>
    </row>
    <row r="22" spans="1:14">
      <c r="A22" s="16"/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</row>
    <row r="23" spans="1:14">
      <c r="A23" s="16"/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tabSelected="1" workbookViewId="0">
      <selection activeCell="K14" sqref="K14"/>
    </sheetView>
  </sheetViews>
  <sheetFormatPr defaultColWidth="8.87962962962963" defaultRowHeight="14.4"/>
  <cols>
    <col min="1" max="2" width="8.87962962962963" style="13"/>
    <col min="3" max="9" width="8.87962962962963" style="13" customWidth="1"/>
    <col min="10" max="10" width="10.5" style="13" customWidth="1"/>
    <col min="11" max="17" width="8.87962962962963" style="13" customWidth="1"/>
    <col min="18" max="16384" width="8.87962962962963" style="13"/>
  </cols>
  <sheetData>
    <row r="1" spans="1:22">
      <c r="A1" s="15" t="s">
        <v>31</v>
      </c>
      <c r="B1" s="15"/>
      <c r="C1" s="15" t="s">
        <v>1</v>
      </c>
      <c r="D1" s="15"/>
      <c r="E1" s="15"/>
      <c r="F1" s="15"/>
      <c r="G1" s="15"/>
      <c r="H1" s="15"/>
      <c r="I1" s="15"/>
      <c r="J1" s="33"/>
      <c r="K1" s="21" t="s">
        <v>2</v>
      </c>
      <c r="L1" s="21"/>
      <c r="M1" s="21"/>
      <c r="N1" s="15" t="s">
        <v>3</v>
      </c>
      <c r="O1" s="15"/>
      <c r="P1" s="15"/>
      <c r="Q1" s="15"/>
      <c r="R1" s="15"/>
      <c r="S1" s="15" t="s">
        <v>4</v>
      </c>
      <c r="T1" s="15" t="s">
        <v>5</v>
      </c>
      <c r="U1" s="15" t="s">
        <v>6</v>
      </c>
      <c r="V1" s="15" t="s">
        <v>7</v>
      </c>
    </row>
    <row r="2" spans="1:22">
      <c r="A2" s="15"/>
      <c r="B2" s="15"/>
      <c r="C2" s="15" t="s">
        <v>8</v>
      </c>
      <c r="D2" s="15"/>
      <c r="E2" s="15"/>
      <c r="F2" s="15" t="s">
        <v>9</v>
      </c>
      <c r="G2" s="15"/>
      <c r="H2" s="15"/>
      <c r="I2" s="15" t="s">
        <v>11</v>
      </c>
      <c r="J2" s="33" t="s">
        <v>12</v>
      </c>
      <c r="K2" s="19" t="s">
        <v>8</v>
      </c>
      <c r="L2" s="19" t="s">
        <v>9</v>
      </c>
      <c r="M2" s="22" t="s">
        <v>2</v>
      </c>
      <c r="N2" s="16" t="s">
        <v>8</v>
      </c>
      <c r="O2" s="16" t="s">
        <v>9</v>
      </c>
      <c r="P2" s="16" t="s">
        <v>10</v>
      </c>
      <c r="Q2" s="16" t="s">
        <v>11</v>
      </c>
      <c r="R2" s="16" t="s">
        <v>3</v>
      </c>
      <c r="S2" s="15"/>
      <c r="T2" s="15"/>
      <c r="U2" s="16"/>
      <c r="V2" s="15"/>
    </row>
    <row r="3" spans="1:22">
      <c r="A3" s="16"/>
      <c r="B3" s="16" t="s">
        <v>13</v>
      </c>
      <c r="C3" s="16">
        <v>15.5</v>
      </c>
      <c r="D3" s="16">
        <v>16.22</v>
      </c>
      <c r="E3" s="16">
        <f>D3-C3</f>
        <v>0.719999999999999</v>
      </c>
      <c r="F3" s="16">
        <v>16.22</v>
      </c>
      <c r="G3" s="16">
        <v>17</v>
      </c>
      <c r="H3" s="16">
        <f>G3-F3</f>
        <v>0.780000000000001</v>
      </c>
      <c r="I3" s="16">
        <f>(H3+E3)/2</f>
        <v>0.75</v>
      </c>
      <c r="J3" s="34">
        <f t="shared" ref="J3:J10" si="0">($I$11-I3)/$E$12*8*1000/3</f>
        <v>225.641025641026</v>
      </c>
      <c r="K3" s="24">
        <v>0.667</v>
      </c>
      <c r="L3" s="19"/>
      <c r="M3" s="25">
        <f>(K3*0.2816-0.0144)/50*1000</f>
        <v>3.468544</v>
      </c>
      <c r="N3" s="28">
        <v>0.688</v>
      </c>
      <c r="O3" s="28">
        <v>0.684</v>
      </c>
      <c r="P3" s="35"/>
      <c r="Q3" s="35">
        <f>AVERAGE(N3:P3)</f>
        <v>0.686</v>
      </c>
      <c r="R3" s="29">
        <f t="shared" ref="R3:R10" si="1">(108.1*Q3-0.2735)/5</f>
        <v>14.77662</v>
      </c>
      <c r="S3" s="16">
        <v>6.92</v>
      </c>
      <c r="T3" s="16">
        <v>1.27</v>
      </c>
      <c r="U3" s="16"/>
      <c r="V3" s="38">
        <v>23.4</v>
      </c>
    </row>
    <row r="4" spans="1:22">
      <c r="A4" s="16" t="s">
        <v>15</v>
      </c>
      <c r="B4" s="16" t="s">
        <v>16</v>
      </c>
      <c r="C4" s="16">
        <v>12.32</v>
      </c>
      <c r="D4" s="16">
        <v>14.92</v>
      </c>
      <c r="E4" s="16">
        <f t="shared" ref="E4:E21" si="2">D4-C4</f>
        <v>2.6</v>
      </c>
      <c r="F4" s="16">
        <v>14.92</v>
      </c>
      <c r="G4" s="16">
        <v>15.5</v>
      </c>
      <c r="H4" s="16">
        <f t="shared" ref="H4:H11" si="3">G4-F4</f>
        <v>0.58</v>
      </c>
      <c r="I4" s="16">
        <f t="shared" ref="I4:I11" si="4">(H4+E4)/2</f>
        <v>1.59</v>
      </c>
      <c r="J4" s="34">
        <f t="shared" si="0"/>
        <v>34.1880341880343</v>
      </c>
      <c r="K4" s="24">
        <v>0.296</v>
      </c>
      <c r="L4" s="19"/>
      <c r="M4" s="25">
        <f t="shared" ref="M4:M10" si="5">(K4*0.2816-0.0144)/50*1000</f>
        <v>1.379072</v>
      </c>
      <c r="N4" s="31">
        <v>0.31</v>
      </c>
      <c r="O4" s="31">
        <v>0.318</v>
      </c>
      <c r="Q4" s="35">
        <f t="shared" ref="Q4:Q10" si="6">AVERAGE(N4:P4)</f>
        <v>0.314</v>
      </c>
      <c r="R4" s="29">
        <f t="shared" si="1"/>
        <v>6.73398</v>
      </c>
      <c r="S4" s="16">
        <v>6.93</v>
      </c>
      <c r="T4" s="16">
        <v>1.58</v>
      </c>
      <c r="U4" s="16"/>
      <c r="V4" s="38">
        <v>23.4</v>
      </c>
    </row>
    <row r="5" spans="1:22">
      <c r="A5" s="16" t="s">
        <v>17</v>
      </c>
      <c r="B5" s="16" t="s">
        <v>18</v>
      </c>
      <c r="C5" s="16">
        <v>9.22</v>
      </c>
      <c r="D5" s="16">
        <v>10.81</v>
      </c>
      <c r="E5" s="16">
        <f t="shared" si="2"/>
        <v>1.59</v>
      </c>
      <c r="F5" s="16">
        <v>10.81</v>
      </c>
      <c r="G5" s="16">
        <v>12.32</v>
      </c>
      <c r="H5" s="16">
        <f t="shared" si="3"/>
        <v>1.51</v>
      </c>
      <c r="I5" s="16">
        <f t="shared" si="4"/>
        <v>1.55</v>
      </c>
      <c r="J5" s="34">
        <f t="shared" si="0"/>
        <v>43.3048433048434</v>
      </c>
      <c r="K5" s="24">
        <v>0.267</v>
      </c>
      <c r="L5" s="19"/>
      <c r="M5" s="25">
        <f t="shared" si="5"/>
        <v>1.215744</v>
      </c>
      <c r="N5" s="28">
        <v>0.228</v>
      </c>
      <c r="O5" s="28">
        <v>0.237</v>
      </c>
      <c r="Q5" s="35">
        <f t="shared" si="6"/>
        <v>0.2325</v>
      </c>
      <c r="R5" s="29">
        <f t="shared" si="1"/>
        <v>4.97195</v>
      </c>
      <c r="S5" s="16">
        <v>6.96</v>
      </c>
      <c r="T5" s="16">
        <v>1.49</v>
      </c>
      <c r="U5" s="16"/>
      <c r="V5" s="38">
        <v>23.4</v>
      </c>
    </row>
    <row r="6" spans="1:22">
      <c r="A6" s="16" t="s">
        <v>19</v>
      </c>
      <c r="B6" s="16" t="s">
        <v>20</v>
      </c>
      <c r="C6" s="16">
        <v>6</v>
      </c>
      <c r="D6" s="16">
        <v>7.52</v>
      </c>
      <c r="E6" s="16">
        <f t="shared" si="2"/>
        <v>1.52</v>
      </c>
      <c r="F6" s="16">
        <v>7.52</v>
      </c>
      <c r="G6" s="16">
        <v>9.22</v>
      </c>
      <c r="H6" s="16">
        <f t="shared" si="3"/>
        <v>1.7</v>
      </c>
      <c r="I6" s="16">
        <f t="shared" si="4"/>
        <v>1.61</v>
      </c>
      <c r="J6" s="34">
        <f t="shared" si="0"/>
        <v>29.6296296296296</v>
      </c>
      <c r="K6" s="24">
        <v>0.265</v>
      </c>
      <c r="L6" s="19"/>
      <c r="M6" s="25">
        <f t="shared" si="5"/>
        <v>1.20448</v>
      </c>
      <c r="N6" s="28">
        <v>0.277</v>
      </c>
      <c r="O6" s="28">
        <v>0.227</v>
      </c>
      <c r="Q6" s="35">
        <f t="shared" si="6"/>
        <v>0.252</v>
      </c>
      <c r="R6" s="29">
        <f t="shared" si="1"/>
        <v>5.39354</v>
      </c>
      <c r="S6" s="16">
        <v>6.94</v>
      </c>
      <c r="T6" s="16">
        <v>1.57</v>
      </c>
      <c r="U6" s="16"/>
      <c r="V6" s="38">
        <v>23.4</v>
      </c>
    </row>
    <row r="7" spans="1:22">
      <c r="A7" s="16" t="s">
        <v>21</v>
      </c>
      <c r="B7" s="16" t="s">
        <v>22</v>
      </c>
      <c r="C7" s="16">
        <v>2.63</v>
      </c>
      <c r="D7" s="16">
        <v>4.05</v>
      </c>
      <c r="E7" s="16">
        <f t="shared" si="2"/>
        <v>1.42</v>
      </c>
      <c r="F7" s="16">
        <v>4.05</v>
      </c>
      <c r="G7" s="16">
        <v>6</v>
      </c>
      <c r="H7" s="16">
        <f t="shared" si="3"/>
        <v>1.95</v>
      </c>
      <c r="I7" s="16">
        <f t="shared" si="4"/>
        <v>1.685</v>
      </c>
      <c r="J7" s="34">
        <f t="shared" si="0"/>
        <v>12.5356125356126</v>
      </c>
      <c r="K7" s="24">
        <v>0.23</v>
      </c>
      <c r="L7" s="19"/>
      <c r="M7" s="25">
        <f t="shared" si="5"/>
        <v>1.00736</v>
      </c>
      <c r="N7" s="28">
        <v>0.207</v>
      </c>
      <c r="O7" s="28">
        <v>0.205</v>
      </c>
      <c r="Q7" s="35">
        <f t="shared" si="6"/>
        <v>0.206</v>
      </c>
      <c r="R7" s="29">
        <f t="shared" si="1"/>
        <v>4.39902</v>
      </c>
      <c r="S7" s="16">
        <v>6.92</v>
      </c>
      <c r="T7" s="16">
        <v>1.8</v>
      </c>
      <c r="U7" s="16"/>
      <c r="V7" s="38">
        <v>23.2</v>
      </c>
    </row>
    <row r="8" ht="28.8" spans="1:22">
      <c r="A8" s="16" t="s">
        <v>23</v>
      </c>
      <c r="B8" s="16" t="s">
        <v>24</v>
      </c>
      <c r="C8" s="16">
        <v>1</v>
      </c>
      <c r="D8" s="16">
        <v>2.61</v>
      </c>
      <c r="E8" s="16">
        <f t="shared" si="2"/>
        <v>1.61</v>
      </c>
      <c r="F8" s="16">
        <v>1.03</v>
      </c>
      <c r="G8" s="16">
        <v>2.63</v>
      </c>
      <c r="H8" s="16">
        <f t="shared" si="3"/>
        <v>1.6</v>
      </c>
      <c r="I8" s="16">
        <f t="shared" si="4"/>
        <v>1.605</v>
      </c>
      <c r="J8" s="34">
        <f t="shared" si="0"/>
        <v>30.7692307692308</v>
      </c>
      <c r="K8" s="24">
        <v>0.209</v>
      </c>
      <c r="L8" s="19"/>
      <c r="M8" s="25">
        <f t="shared" si="5"/>
        <v>0.889088</v>
      </c>
      <c r="N8" s="28">
        <v>0.204</v>
      </c>
      <c r="O8" s="28">
        <v>0.216</v>
      </c>
      <c r="Q8" s="35">
        <f t="shared" si="6"/>
        <v>0.21</v>
      </c>
      <c r="R8" s="29">
        <f t="shared" si="1"/>
        <v>4.4855</v>
      </c>
      <c r="S8" s="16">
        <v>6.93</v>
      </c>
      <c r="T8" s="16">
        <v>1.63</v>
      </c>
      <c r="U8" s="16"/>
      <c r="V8" s="38">
        <v>23.7</v>
      </c>
    </row>
    <row r="9" ht="28.8" spans="1:22">
      <c r="A9" s="16" t="s">
        <v>25</v>
      </c>
      <c r="B9" s="16" t="s">
        <v>26</v>
      </c>
      <c r="C9" s="16">
        <v>19.25</v>
      </c>
      <c r="D9" s="16">
        <v>20.8</v>
      </c>
      <c r="E9" s="16">
        <f t="shared" si="2"/>
        <v>1.55</v>
      </c>
      <c r="F9" s="16">
        <v>20.8</v>
      </c>
      <c r="G9" s="16">
        <v>22.5</v>
      </c>
      <c r="H9" s="16">
        <f t="shared" si="3"/>
        <v>1.7</v>
      </c>
      <c r="I9" s="16">
        <f t="shared" si="4"/>
        <v>1.625</v>
      </c>
      <c r="J9" s="34">
        <f t="shared" si="0"/>
        <v>26.2108262108263</v>
      </c>
      <c r="K9" s="24">
        <v>0.246</v>
      </c>
      <c r="L9" s="19"/>
      <c r="M9" s="25">
        <f t="shared" si="5"/>
        <v>1.097472</v>
      </c>
      <c r="N9" s="28">
        <v>0.168</v>
      </c>
      <c r="O9" s="28">
        <v>0.172</v>
      </c>
      <c r="Q9" s="35">
        <f t="shared" si="6"/>
        <v>0.17</v>
      </c>
      <c r="R9" s="29">
        <f t="shared" si="1"/>
        <v>3.6207</v>
      </c>
      <c r="S9" s="16">
        <v>6.95</v>
      </c>
      <c r="T9" s="16">
        <v>1.58</v>
      </c>
      <c r="U9" s="16"/>
      <c r="V9" s="38">
        <v>23.4</v>
      </c>
    </row>
    <row r="10" ht="28.8" spans="1:22">
      <c r="A10" s="16" t="s">
        <v>27</v>
      </c>
      <c r="B10" s="16" t="s">
        <v>28</v>
      </c>
      <c r="C10" s="16">
        <v>16.2</v>
      </c>
      <c r="D10" s="16">
        <v>17.79</v>
      </c>
      <c r="E10" s="16">
        <f t="shared" si="2"/>
        <v>1.59</v>
      </c>
      <c r="F10" s="16">
        <v>17.78</v>
      </c>
      <c r="G10" s="16">
        <v>19.25</v>
      </c>
      <c r="H10" s="16">
        <f t="shared" si="3"/>
        <v>1.47</v>
      </c>
      <c r="I10" s="16">
        <f t="shared" si="4"/>
        <v>1.53</v>
      </c>
      <c r="J10" s="34">
        <f t="shared" si="0"/>
        <v>47.8632478632481</v>
      </c>
      <c r="K10" s="24">
        <v>0.146</v>
      </c>
      <c r="L10" s="19"/>
      <c r="M10" s="25">
        <f t="shared" si="5"/>
        <v>0.534272</v>
      </c>
      <c r="N10" s="28">
        <v>0.253</v>
      </c>
      <c r="O10" s="28">
        <v>0.243</v>
      </c>
      <c r="Q10" s="35">
        <f t="shared" si="6"/>
        <v>0.248</v>
      </c>
      <c r="R10" s="29">
        <f t="shared" si="1"/>
        <v>5.30706</v>
      </c>
      <c r="S10" s="16">
        <v>6.92</v>
      </c>
      <c r="T10" s="16">
        <v>1.62</v>
      </c>
      <c r="U10" s="16"/>
      <c r="V10" s="38">
        <v>23.4</v>
      </c>
    </row>
    <row r="11" spans="1:22">
      <c r="A11" s="16"/>
      <c r="B11" s="16" t="s">
        <v>29</v>
      </c>
      <c r="C11" s="16">
        <v>13.61</v>
      </c>
      <c r="D11" s="16">
        <v>15.39</v>
      </c>
      <c r="E11" s="16">
        <f t="shared" si="2"/>
        <v>1.78</v>
      </c>
      <c r="F11" s="16">
        <v>14.5</v>
      </c>
      <c r="G11" s="16">
        <v>16.2</v>
      </c>
      <c r="H11" s="16">
        <f t="shared" si="3"/>
        <v>1.7</v>
      </c>
      <c r="I11" s="16">
        <f t="shared" si="4"/>
        <v>1.74</v>
      </c>
      <c r="J11" s="36"/>
      <c r="K11" s="19"/>
      <c r="L11" s="19"/>
      <c r="M11" s="19"/>
      <c r="N11" s="28"/>
      <c r="O11" s="28"/>
      <c r="P11" s="28"/>
      <c r="Q11" s="28"/>
      <c r="R11" s="28"/>
      <c r="S11" s="16"/>
      <c r="T11" s="16"/>
      <c r="U11" s="16"/>
      <c r="V11" s="16"/>
    </row>
    <row r="12" spans="1:22">
      <c r="A12" s="15" t="s">
        <v>30</v>
      </c>
      <c r="B12" s="15"/>
      <c r="C12" s="16">
        <v>1.3</v>
      </c>
      <c r="D12" s="16">
        <v>13</v>
      </c>
      <c r="E12" s="16">
        <f t="shared" si="2"/>
        <v>11.7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5"/>
      <c r="B13" s="15"/>
      <c r="C13" s="16"/>
      <c r="D13" s="16"/>
      <c r="E13" s="16"/>
      <c r="F13" s="16"/>
      <c r="G13" s="16"/>
      <c r="H13" s="16"/>
      <c r="I13" s="16"/>
      <c r="J13" s="15" t="s">
        <v>12</v>
      </c>
      <c r="K13" s="19" t="s">
        <v>8</v>
      </c>
      <c r="L13" s="19" t="s">
        <v>9</v>
      </c>
      <c r="M13" s="19" t="s">
        <v>2</v>
      </c>
      <c r="N13" s="16" t="s">
        <v>8</v>
      </c>
      <c r="O13" s="16" t="s">
        <v>9</v>
      </c>
      <c r="P13" s="16" t="s">
        <v>10</v>
      </c>
      <c r="Q13" s="16" t="s">
        <v>11</v>
      </c>
      <c r="R13" s="16" t="s">
        <v>3</v>
      </c>
      <c r="S13" s="16"/>
      <c r="T13" s="16"/>
      <c r="U13" s="16"/>
      <c r="V13" s="16"/>
    </row>
    <row r="14" spans="1:18">
      <c r="A14" s="15" t="s">
        <v>32</v>
      </c>
      <c r="B14" s="16"/>
      <c r="C14" s="16">
        <v>13.45</v>
      </c>
      <c r="D14" s="16">
        <v>15.12</v>
      </c>
      <c r="E14" s="16">
        <f t="shared" si="2"/>
        <v>1.67</v>
      </c>
      <c r="F14" s="16">
        <v>15.12</v>
      </c>
      <c r="G14" s="16">
        <v>16.8</v>
      </c>
      <c r="H14" s="16">
        <f t="shared" ref="H14" si="7">G14-F14</f>
        <v>1.68</v>
      </c>
      <c r="I14" s="16">
        <f t="shared" ref="I14" si="8">(H14+E14)/2</f>
        <v>1.675</v>
      </c>
      <c r="J14" s="23">
        <f>($I$11-I14)/$E$12*8*1000/3*100</f>
        <v>1481.48148148147</v>
      </c>
      <c r="K14" s="35">
        <v>0.242</v>
      </c>
      <c r="M14" s="37">
        <f>(K14*0.2816-0.0144)/50*1000*10</f>
        <v>10.74944</v>
      </c>
      <c r="N14" s="28">
        <v>0.503</v>
      </c>
      <c r="O14" s="28">
        <v>0.487</v>
      </c>
      <c r="Q14" s="35">
        <f t="shared" ref="Q14" si="9">AVERAGE(N14:P14)</f>
        <v>0.495</v>
      </c>
      <c r="R14" s="29">
        <f>(108.1*Q14-0.2735)/5</f>
        <v>10.6472</v>
      </c>
    </row>
    <row r="15" spans="1:18">
      <c r="A15" s="15" t="s">
        <v>33</v>
      </c>
      <c r="B15" s="15"/>
      <c r="C15" s="16">
        <v>16.8</v>
      </c>
      <c r="D15" s="16">
        <v>18.12</v>
      </c>
      <c r="E15" s="16">
        <f t="shared" si="2"/>
        <v>1.32</v>
      </c>
      <c r="F15" s="16">
        <v>18.12</v>
      </c>
      <c r="G15" s="16">
        <v>19.6</v>
      </c>
      <c r="H15" s="16">
        <f t="shared" ref="H15:H20" si="10">G15-F15</f>
        <v>1.48</v>
      </c>
      <c r="I15" s="16">
        <f t="shared" ref="I15:I20" si="11">(H15+E15)/2</f>
        <v>1.4</v>
      </c>
      <c r="J15" s="23">
        <f>($I$11-I15)/$E$12*8*1000/3*10</f>
        <v>774.928774928775</v>
      </c>
      <c r="K15" s="35">
        <v>0.084</v>
      </c>
      <c r="M15" s="37">
        <f t="shared" ref="M15:M20" si="12">(K15*0.2816-0.0144)/50*1000*10</f>
        <v>1.85088</v>
      </c>
      <c r="N15" s="31">
        <v>0.379</v>
      </c>
      <c r="O15" s="31">
        <v>0.363</v>
      </c>
      <c r="Q15" s="35">
        <f t="shared" ref="Q15:Q20" si="13">AVERAGE(N15:P15)</f>
        <v>0.371</v>
      </c>
      <c r="R15" s="29">
        <f t="shared" ref="R15:R20" si="14">(108.1*Q15-0.2735)/5</f>
        <v>7.96632</v>
      </c>
    </row>
    <row r="16" spans="1:18">
      <c r="A16" s="15" t="s">
        <v>34</v>
      </c>
      <c r="B16" s="15"/>
      <c r="C16" s="16">
        <v>19.6</v>
      </c>
      <c r="D16" s="16">
        <v>20.85</v>
      </c>
      <c r="E16" s="16">
        <f t="shared" si="2"/>
        <v>1.25</v>
      </c>
      <c r="F16" s="16">
        <v>20.85</v>
      </c>
      <c r="G16" s="16">
        <v>22.3</v>
      </c>
      <c r="H16" s="16">
        <f t="shared" si="10"/>
        <v>1.45</v>
      </c>
      <c r="I16" s="16">
        <f t="shared" si="11"/>
        <v>1.35</v>
      </c>
      <c r="J16" s="23">
        <f t="shared" ref="J16:J20" si="15">($I$11-I16)/$E$12*8*1000/3*10</f>
        <v>888.88888888889</v>
      </c>
      <c r="K16" s="35">
        <v>0.089</v>
      </c>
      <c r="M16" s="37">
        <f t="shared" si="12"/>
        <v>2.13248</v>
      </c>
      <c r="N16" s="28">
        <v>0.404</v>
      </c>
      <c r="O16" s="28">
        <v>0.395</v>
      </c>
      <c r="Q16" s="35">
        <f t="shared" si="13"/>
        <v>0.3995</v>
      </c>
      <c r="R16" s="29">
        <f t="shared" si="14"/>
        <v>8.58249</v>
      </c>
    </row>
    <row r="17" spans="1:18">
      <c r="A17" s="15" t="s">
        <v>35</v>
      </c>
      <c r="B17" s="15"/>
      <c r="C17" s="16">
        <v>2.8</v>
      </c>
      <c r="D17" s="16">
        <v>3.82</v>
      </c>
      <c r="E17" s="16">
        <f t="shared" si="2"/>
        <v>1.02</v>
      </c>
      <c r="F17" s="16">
        <v>3.82</v>
      </c>
      <c r="G17" s="16">
        <v>5.13</v>
      </c>
      <c r="H17" s="16">
        <f t="shared" si="10"/>
        <v>1.31</v>
      </c>
      <c r="I17" s="16">
        <f t="shared" si="11"/>
        <v>1.165</v>
      </c>
      <c r="J17" s="23">
        <f t="shared" si="15"/>
        <v>1310.54131054131</v>
      </c>
      <c r="K17" s="35">
        <v>0.089</v>
      </c>
      <c r="M17" s="37">
        <f t="shared" si="12"/>
        <v>2.13248</v>
      </c>
      <c r="N17" s="28">
        <v>0.405</v>
      </c>
      <c r="O17" s="28">
        <v>0.415</v>
      </c>
      <c r="Q17" s="35">
        <f t="shared" si="13"/>
        <v>0.41</v>
      </c>
      <c r="R17" s="29">
        <f t="shared" si="14"/>
        <v>8.8095</v>
      </c>
    </row>
    <row r="18" spans="1:18">
      <c r="A18" s="15" t="s">
        <v>36</v>
      </c>
      <c r="B18" s="15"/>
      <c r="C18" s="16">
        <v>5.13</v>
      </c>
      <c r="D18" s="16">
        <v>6.71</v>
      </c>
      <c r="E18" s="16">
        <f t="shared" si="2"/>
        <v>1.58</v>
      </c>
      <c r="F18" s="16">
        <v>6.71</v>
      </c>
      <c r="G18" s="16">
        <v>8.3</v>
      </c>
      <c r="H18" s="16">
        <f t="shared" si="10"/>
        <v>1.59</v>
      </c>
      <c r="I18" s="16">
        <f t="shared" si="11"/>
        <v>1.585</v>
      </c>
      <c r="J18" s="23">
        <f>($I$11-I18)/$E$12*8*1000/3*100</f>
        <v>3532.76353276353</v>
      </c>
      <c r="K18" s="35">
        <v>0.254</v>
      </c>
      <c r="M18" s="37">
        <f t="shared" si="12"/>
        <v>11.42528</v>
      </c>
      <c r="N18" s="28">
        <v>0.522</v>
      </c>
      <c r="O18" s="28">
        <v>0.523</v>
      </c>
      <c r="Q18" s="35">
        <f t="shared" si="13"/>
        <v>0.5225</v>
      </c>
      <c r="R18" s="29">
        <f t="shared" si="14"/>
        <v>11.24175</v>
      </c>
    </row>
    <row r="19" spans="1:18">
      <c r="A19" s="15" t="s">
        <v>37</v>
      </c>
      <c r="B19" s="15"/>
      <c r="C19" s="16">
        <v>8.3</v>
      </c>
      <c r="D19" s="16">
        <v>9.87</v>
      </c>
      <c r="E19" s="16">
        <f t="shared" si="2"/>
        <v>1.57</v>
      </c>
      <c r="F19" s="16">
        <v>9.87</v>
      </c>
      <c r="G19" s="16">
        <v>11.3</v>
      </c>
      <c r="H19" s="16">
        <f t="shared" si="10"/>
        <v>1.43</v>
      </c>
      <c r="I19" s="16">
        <f t="shared" si="11"/>
        <v>1.5</v>
      </c>
      <c r="J19" s="23">
        <f t="shared" si="15"/>
        <v>547.008547008548</v>
      </c>
      <c r="K19" s="35">
        <v>0.255</v>
      </c>
      <c r="M19" s="37">
        <f t="shared" si="12"/>
        <v>11.4816</v>
      </c>
      <c r="N19" s="28">
        <v>0.634</v>
      </c>
      <c r="O19" s="28">
        <v>0.637</v>
      </c>
      <c r="Q19" s="35">
        <f t="shared" si="13"/>
        <v>0.6355</v>
      </c>
      <c r="R19" s="29">
        <f t="shared" si="14"/>
        <v>13.68481</v>
      </c>
    </row>
    <row r="20" spans="1:18">
      <c r="A20" s="15" t="s">
        <v>38</v>
      </c>
      <c r="B20" s="15"/>
      <c r="C20" s="16">
        <v>11.3</v>
      </c>
      <c r="D20" s="16">
        <v>12.3</v>
      </c>
      <c r="E20" s="16">
        <f t="shared" si="2"/>
        <v>1</v>
      </c>
      <c r="F20" s="16">
        <v>12.3</v>
      </c>
      <c r="G20" s="16">
        <v>13.61</v>
      </c>
      <c r="H20" s="16">
        <f t="shared" si="10"/>
        <v>1.31</v>
      </c>
      <c r="I20" s="16">
        <f t="shared" si="11"/>
        <v>1.155</v>
      </c>
      <c r="J20" s="23">
        <f t="shared" si="15"/>
        <v>1333.33333333334</v>
      </c>
      <c r="K20" s="35">
        <v>0.28</v>
      </c>
      <c r="M20" s="37">
        <f t="shared" si="12"/>
        <v>12.8896</v>
      </c>
      <c r="N20" s="28">
        <v>0.777</v>
      </c>
      <c r="O20" s="28">
        <v>0.789</v>
      </c>
      <c r="Q20" s="35">
        <f t="shared" si="13"/>
        <v>0.783</v>
      </c>
      <c r="R20" s="29">
        <f t="shared" si="14"/>
        <v>16.87376</v>
      </c>
    </row>
    <row r="21" spans="1:18">
      <c r="A21" s="15" t="s">
        <v>30</v>
      </c>
      <c r="B21" s="15"/>
      <c r="C21" s="16">
        <v>1.5</v>
      </c>
      <c r="D21" s="16">
        <v>13.45</v>
      </c>
      <c r="E21" s="16">
        <f t="shared" si="2"/>
        <v>11.95</v>
      </c>
      <c r="F21" s="16"/>
      <c r="G21" s="20"/>
      <c r="H21" s="20"/>
      <c r="I21" s="20"/>
      <c r="J21" s="20"/>
      <c r="K21" s="20"/>
      <c r="R21" s="29"/>
    </row>
    <row r="22" spans="1:11">
      <c r="A22" s="16"/>
      <c r="B22" s="19"/>
      <c r="C22" s="19"/>
      <c r="D22" s="19"/>
      <c r="E22" s="19"/>
      <c r="G22" s="20"/>
      <c r="H22" s="20"/>
      <c r="I22" s="20"/>
      <c r="J22" s="20"/>
      <c r="K22" s="20"/>
    </row>
    <row r="23" spans="1:11">
      <c r="A23" s="16"/>
      <c r="B23" s="19"/>
      <c r="C23" s="19"/>
      <c r="D23" s="19"/>
      <c r="E23" s="19"/>
      <c r="G23" s="20"/>
      <c r="H23" s="20"/>
      <c r="I23" s="20"/>
      <c r="J23" s="20"/>
      <c r="K23" s="20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E1" workbookViewId="0">
      <selection activeCell="M10" sqref="M10"/>
    </sheetView>
  </sheetViews>
  <sheetFormatPr defaultColWidth="8.87962962962963" defaultRowHeight="14.4"/>
  <cols>
    <col min="1" max="2" width="8.87962962962963" style="13"/>
    <col min="3" max="12" width="8.87962962962963" style="13" customWidth="1"/>
    <col min="13" max="13" width="8.87962962962963" style="13"/>
    <col min="14" max="20" width="8.87962962962963" style="13" customWidth="1"/>
    <col min="21" max="16384" width="8.87962962962963" style="13"/>
  </cols>
  <sheetData>
    <row r="1" spans="1:25">
      <c r="A1" s="14" t="s">
        <v>39</v>
      </c>
      <c r="B1" s="15"/>
      <c r="C1" s="15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21" t="s">
        <v>2</v>
      </c>
      <c r="O1" s="21"/>
      <c r="P1" s="21"/>
      <c r="Q1" s="15" t="s">
        <v>3</v>
      </c>
      <c r="R1" s="15"/>
      <c r="S1" s="15"/>
      <c r="T1" s="15"/>
      <c r="U1" s="15"/>
      <c r="V1" s="15" t="s">
        <v>4</v>
      </c>
      <c r="W1" s="15" t="s">
        <v>5</v>
      </c>
      <c r="X1" s="15" t="s">
        <v>6</v>
      </c>
      <c r="Y1" s="15" t="s">
        <v>7</v>
      </c>
    </row>
    <row r="2" spans="1:25">
      <c r="A2" s="15"/>
      <c r="B2" s="15"/>
      <c r="C2" s="15" t="s">
        <v>8</v>
      </c>
      <c r="D2" s="15"/>
      <c r="E2" s="15"/>
      <c r="F2" s="15" t="s">
        <v>9</v>
      </c>
      <c r="G2" s="15"/>
      <c r="H2" s="15"/>
      <c r="I2" s="15" t="s">
        <v>10</v>
      </c>
      <c r="J2" s="15"/>
      <c r="K2" s="15"/>
      <c r="L2" s="15" t="s">
        <v>11</v>
      </c>
      <c r="M2" s="15" t="s">
        <v>12</v>
      </c>
      <c r="N2" s="19" t="s">
        <v>8</v>
      </c>
      <c r="O2" s="19" t="s">
        <v>9</v>
      </c>
      <c r="P2" s="22" t="s">
        <v>2</v>
      </c>
      <c r="Q2" s="16" t="s">
        <v>8</v>
      </c>
      <c r="R2" s="16" t="s">
        <v>9</v>
      </c>
      <c r="S2" s="16" t="s">
        <v>10</v>
      </c>
      <c r="T2" s="16" t="s">
        <v>11</v>
      </c>
      <c r="U2" s="16" t="s">
        <v>3</v>
      </c>
      <c r="V2" s="15"/>
      <c r="W2" s="15"/>
      <c r="X2" s="16"/>
      <c r="Y2" s="15"/>
    </row>
    <row r="3" spans="1:25">
      <c r="A3" s="16"/>
      <c r="B3" s="16" t="s">
        <v>13</v>
      </c>
      <c r="C3" s="17">
        <v>17.35</v>
      </c>
      <c r="D3" s="17">
        <v>18</v>
      </c>
      <c r="E3" s="16">
        <f>D3-C3</f>
        <v>0.649999999999999</v>
      </c>
      <c r="F3" s="17">
        <v>18</v>
      </c>
      <c r="G3" s="17">
        <v>18.67</v>
      </c>
      <c r="H3" s="16">
        <f>G3-F3</f>
        <v>0.670000000000002</v>
      </c>
      <c r="I3" s="17">
        <v>18.69</v>
      </c>
      <c r="J3" s="17">
        <v>19.36</v>
      </c>
      <c r="K3" s="16">
        <f>J3-I3</f>
        <v>0.669999999999998</v>
      </c>
      <c r="L3" s="16">
        <f>(K3+H3+E3)/3</f>
        <v>0.663333333333333</v>
      </c>
      <c r="M3" s="23">
        <f>($L$11-L3)/$E$12*8*1000/3</f>
        <v>260.562069607296</v>
      </c>
      <c r="N3" s="24">
        <v>0.828</v>
      </c>
      <c r="O3" s="19"/>
      <c r="P3" s="25">
        <f>(N3*0.2816-0.0144)/50*1000</f>
        <v>4.375296</v>
      </c>
      <c r="Q3" s="27">
        <v>0.846</v>
      </c>
      <c r="R3" s="27">
        <v>0.842</v>
      </c>
      <c r="S3" s="28"/>
      <c r="T3" s="28">
        <f>AVERAGE(Q3:S3)</f>
        <v>0.844</v>
      </c>
      <c r="U3" s="29">
        <f>(108.1*T3-0.2735)/5</f>
        <v>18.19258</v>
      </c>
      <c r="V3" s="17">
        <v>6.5</v>
      </c>
      <c r="W3" s="17">
        <v>0.89</v>
      </c>
      <c r="X3" s="17"/>
      <c r="Y3" s="32">
        <v>26.6</v>
      </c>
    </row>
    <row r="4" spans="1:25">
      <c r="A4" s="16" t="s">
        <v>15</v>
      </c>
      <c r="B4" s="16" t="s">
        <v>16</v>
      </c>
      <c r="C4" s="17">
        <v>19.36</v>
      </c>
      <c r="D4" s="17">
        <v>20.75</v>
      </c>
      <c r="E4" s="16">
        <f t="shared" ref="E4:E12" si="0">D4-C4</f>
        <v>1.39</v>
      </c>
      <c r="F4" s="17">
        <v>20.75</v>
      </c>
      <c r="G4" s="17">
        <v>21.67</v>
      </c>
      <c r="H4" s="16">
        <f t="shared" ref="H4:H11" si="1">G4-F4</f>
        <v>0.920000000000002</v>
      </c>
      <c r="I4" s="17">
        <v>21.67</v>
      </c>
      <c r="J4" s="17">
        <v>22.61</v>
      </c>
      <c r="K4" s="16">
        <f t="shared" ref="K4:K11" si="2">J4-I4</f>
        <v>0.939999999999998</v>
      </c>
      <c r="L4" s="16">
        <f t="shared" ref="L4:L11" si="3">(K4+H4+E4)/3</f>
        <v>1.08333333333333</v>
      </c>
      <c r="M4" s="23">
        <f t="shared" ref="M4:M10" si="4">($L$11-L4)/$E$12*8*1000/3</f>
        <v>166.759724548669</v>
      </c>
      <c r="N4" s="24">
        <v>0.542</v>
      </c>
      <c r="O4" s="19"/>
      <c r="P4" s="25">
        <f t="shared" ref="P4:P10" si="5">(N4*0.2816-0.0144)/50*1000</f>
        <v>2.764544</v>
      </c>
      <c r="Q4" s="30">
        <v>0.495</v>
      </c>
      <c r="R4" s="30">
        <v>0.487</v>
      </c>
      <c r="S4" s="31"/>
      <c r="T4" s="28">
        <f t="shared" ref="T4:T10" si="6">AVERAGE(Q4:S4)</f>
        <v>0.491</v>
      </c>
      <c r="U4" s="29">
        <f t="shared" ref="U4:U10" si="7">(108.1*T4-0.2735)/5</f>
        <v>10.56072</v>
      </c>
      <c r="V4" s="17">
        <v>6.51</v>
      </c>
      <c r="W4" s="17">
        <v>1.92</v>
      </c>
      <c r="X4" s="17"/>
      <c r="Y4" s="32">
        <v>26.7</v>
      </c>
    </row>
    <row r="5" spans="1:25">
      <c r="A5" s="16" t="s">
        <v>17</v>
      </c>
      <c r="B5" s="16" t="s">
        <v>18</v>
      </c>
      <c r="C5" s="17">
        <v>2.84</v>
      </c>
      <c r="D5" s="17">
        <v>4.1</v>
      </c>
      <c r="E5" s="16">
        <f t="shared" si="0"/>
        <v>1.26</v>
      </c>
      <c r="F5" s="17">
        <v>4.1</v>
      </c>
      <c r="G5" s="17">
        <v>5.68</v>
      </c>
      <c r="H5" s="16">
        <f t="shared" si="1"/>
        <v>1.58</v>
      </c>
      <c r="I5" s="17">
        <v>5.68</v>
      </c>
      <c r="J5" s="17">
        <v>7.12</v>
      </c>
      <c r="K5" s="16">
        <f t="shared" si="2"/>
        <v>1.44</v>
      </c>
      <c r="L5" s="16">
        <f t="shared" si="3"/>
        <v>1.42666666666667</v>
      </c>
      <c r="M5" s="23">
        <f t="shared" si="4"/>
        <v>90.0800297785222</v>
      </c>
      <c r="N5" s="24">
        <v>0.269</v>
      </c>
      <c r="O5" s="19"/>
      <c r="P5" s="25">
        <f t="shared" si="5"/>
        <v>1.227008</v>
      </c>
      <c r="Q5" s="27">
        <v>0.207</v>
      </c>
      <c r="R5" s="27">
        <v>0.211</v>
      </c>
      <c r="S5" s="28"/>
      <c r="T5" s="28">
        <f t="shared" si="6"/>
        <v>0.209</v>
      </c>
      <c r="U5" s="29">
        <f t="shared" si="7"/>
        <v>4.46388</v>
      </c>
      <c r="V5" s="17">
        <v>6.52</v>
      </c>
      <c r="W5" s="17">
        <v>1.55</v>
      </c>
      <c r="X5" s="17"/>
      <c r="Y5" s="32">
        <v>26.6</v>
      </c>
    </row>
    <row r="6" spans="1:25">
      <c r="A6" s="16" t="s">
        <v>19</v>
      </c>
      <c r="B6" s="16" t="s">
        <v>20</v>
      </c>
      <c r="C6" s="17">
        <v>7.12</v>
      </c>
      <c r="D6" s="17">
        <v>8.6</v>
      </c>
      <c r="E6" s="16">
        <f t="shared" si="0"/>
        <v>1.48</v>
      </c>
      <c r="F6" s="17">
        <v>8.6</v>
      </c>
      <c r="G6" s="17">
        <v>10.04</v>
      </c>
      <c r="H6" s="16">
        <f t="shared" si="1"/>
        <v>1.44</v>
      </c>
      <c r="I6" s="17">
        <v>10.04</v>
      </c>
      <c r="J6" s="17">
        <v>11.48</v>
      </c>
      <c r="K6" s="16">
        <f t="shared" si="2"/>
        <v>1.44</v>
      </c>
      <c r="L6" s="16">
        <f t="shared" si="3"/>
        <v>1.45333333333333</v>
      </c>
      <c r="M6" s="23">
        <f t="shared" si="4"/>
        <v>84.1243253303554</v>
      </c>
      <c r="N6" s="24">
        <v>0.319</v>
      </c>
      <c r="O6" s="19"/>
      <c r="P6" s="25">
        <f t="shared" si="5"/>
        <v>1.508608</v>
      </c>
      <c r="Q6" s="27">
        <v>0.451</v>
      </c>
      <c r="R6" s="27">
        <v>0.451</v>
      </c>
      <c r="S6" s="28"/>
      <c r="T6" s="28">
        <f t="shared" si="6"/>
        <v>0.451</v>
      </c>
      <c r="U6" s="29">
        <f t="shared" si="7"/>
        <v>9.69592</v>
      </c>
      <c r="V6" s="17">
        <v>6.54</v>
      </c>
      <c r="W6" s="17">
        <v>1.46</v>
      </c>
      <c r="X6" s="17"/>
      <c r="Y6" s="32">
        <v>26.6</v>
      </c>
    </row>
    <row r="7" spans="1:25">
      <c r="A7" s="16" t="s">
        <v>21</v>
      </c>
      <c r="B7" s="16" t="s">
        <v>22</v>
      </c>
      <c r="C7" s="17">
        <v>11.48</v>
      </c>
      <c r="D7" s="17">
        <v>12.81</v>
      </c>
      <c r="E7" s="16">
        <f t="shared" si="0"/>
        <v>1.33</v>
      </c>
      <c r="F7" s="17">
        <v>12.81</v>
      </c>
      <c r="G7" s="17">
        <v>14.28</v>
      </c>
      <c r="H7" s="16">
        <f t="shared" si="1"/>
        <v>1.47</v>
      </c>
      <c r="I7" s="17">
        <v>14.28</v>
      </c>
      <c r="J7" s="17">
        <v>15.59</v>
      </c>
      <c r="K7" s="16">
        <f t="shared" si="2"/>
        <v>1.31</v>
      </c>
      <c r="L7" s="16">
        <f t="shared" si="3"/>
        <v>1.37</v>
      </c>
      <c r="M7" s="23">
        <f t="shared" si="4"/>
        <v>102.735901730877</v>
      </c>
      <c r="N7" s="26">
        <v>0.389</v>
      </c>
      <c r="O7" s="19"/>
      <c r="P7" s="25">
        <f t="shared" si="5"/>
        <v>1.902848</v>
      </c>
      <c r="Q7" s="27">
        <v>0.439</v>
      </c>
      <c r="R7" s="27">
        <v>0.438</v>
      </c>
      <c r="S7" s="28"/>
      <c r="T7" s="28">
        <f t="shared" si="6"/>
        <v>0.4385</v>
      </c>
      <c r="U7" s="29">
        <f t="shared" si="7"/>
        <v>9.42567</v>
      </c>
      <c r="V7" s="17">
        <v>6.57</v>
      </c>
      <c r="W7" s="17">
        <v>1.68</v>
      </c>
      <c r="X7" s="17"/>
      <c r="Y7" s="32">
        <v>26.6</v>
      </c>
    </row>
    <row r="8" ht="28.8" spans="1:25">
      <c r="A8" s="16" t="s">
        <v>23</v>
      </c>
      <c r="B8" s="16" t="s">
        <v>24</v>
      </c>
      <c r="C8" s="17">
        <v>15.59</v>
      </c>
      <c r="D8" s="17">
        <v>17</v>
      </c>
      <c r="E8" s="16">
        <f t="shared" si="0"/>
        <v>1.41</v>
      </c>
      <c r="F8" s="17">
        <v>17</v>
      </c>
      <c r="G8" s="17">
        <v>18.52</v>
      </c>
      <c r="H8" s="16">
        <f t="shared" si="1"/>
        <v>1.52</v>
      </c>
      <c r="I8" s="17">
        <v>18.52</v>
      </c>
      <c r="J8" s="17">
        <v>20</v>
      </c>
      <c r="K8" s="16">
        <f t="shared" si="2"/>
        <v>1.48</v>
      </c>
      <c r="L8" s="16">
        <f t="shared" si="3"/>
        <v>1.47</v>
      </c>
      <c r="M8" s="23">
        <f t="shared" si="4"/>
        <v>80.4020100502512</v>
      </c>
      <c r="N8" s="24">
        <v>0.228</v>
      </c>
      <c r="O8" s="19"/>
      <c r="P8" s="25">
        <f t="shared" si="5"/>
        <v>0.996096</v>
      </c>
      <c r="Q8" s="27">
        <v>0.232</v>
      </c>
      <c r="R8" s="27">
        <v>0.237</v>
      </c>
      <c r="S8" s="28"/>
      <c r="T8" s="28">
        <f t="shared" si="6"/>
        <v>0.2345</v>
      </c>
      <c r="U8" s="29">
        <f t="shared" si="7"/>
        <v>5.01519</v>
      </c>
      <c r="V8" s="17">
        <v>6.57</v>
      </c>
      <c r="W8" s="17">
        <v>1.43</v>
      </c>
      <c r="X8" s="17"/>
      <c r="Y8" s="32">
        <v>26.6</v>
      </c>
    </row>
    <row r="9" ht="28.8" spans="1:25">
      <c r="A9" s="16" t="s">
        <v>25</v>
      </c>
      <c r="B9" s="16" t="s">
        <v>26</v>
      </c>
      <c r="C9" s="17">
        <v>20.2</v>
      </c>
      <c r="D9" s="17">
        <v>21.42</v>
      </c>
      <c r="E9" s="16">
        <f t="shared" si="0"/>
        <v>1.22</v>
      </c>
      <c r="F9" s="17">
        <v>21.42</v>
      </c>
      <c r="G9" s="17">
        <v>22.92</v>
      </c>
      <c r="H9" s="16">
        <f t="shared" si="1"/>
        <v>1.5</v>
      </c>
      <c r="I9" s="17">
        <v>22.92</v>
      </c>
      <c r="J9" s="17">
        <v>24.2</v>
      </c>
      <c r="K9" s="16">
        <f t="shared" si="2"/>
        <v>1.28</v>
      </c>
      <c r="L9" s="16">
        <f t="shared" si="3"/>
        <v>1.33333333333333</v>
      </c>
      <c r="M9" s="23">
        <f t="shared" si="4"/>
        <v>110.924995347106</v>
      </c>
      <c r="N9" s="24">
        <v>0.154</v>
      </c>
      <c r="O9" s="19"/>
      <c r="P9" s="25">
        <f t="shared" si="5"/>
        <v>0.579328</v>
      </c>
      <c r="Q9" s="27">
        <v>0.25</v>
      </c>
      <c r="R9" s="27">
        <v>0.245</v>
      </c>
      <c r="S9" s="28"/>
      <c r="T9" s="28">
        <f t="shared" si="6"/>
        <v>0.2475</v>
      </c>
      <c r="U9" s="29">
        <f t="shared" si="7"/>
        <v>5.29625</v>
      </c>
      <c r="V9" s="17">
        <v>6.58</v>
      </c>
      <c r="W9" s="17">
        <v>1.36</v>
      </c>
      <c r="X9" s="17"/>
      <c r="Y9" s="32">
        <v>26.6</v>
      </c>
    </row>
    <row r="10" ht="28.8" spans="1:25">
      <c r="A10" s="16" t="s">
        <v>27</v>
      </c>
      <c r="B10" s="16" t="s">
        <v>28</v>
      </c>
      <c r="C10" s="17">
        <v>12.28</v>
      </c>
      <c r="D10" s="17">
        <v>13.58</v>
      </c>
      <c r="E10" s="16">
        <f t="shared" si="0"/>
        <v>1.3</v>
      </c>
      <c r="F10" s="17">
        <v>13.58</v>
      </c>
      <c r="G10" s="17">
        <v>14.95</v>
      </c>
      <c r="H10" s="16">
        <f t="shared" si="1"/>
        <v>1.37</v>
      </c>
      <c r="I10" s="17">
        <v>14.95</v>
      </c>
      <c r="J10" s="17">
        <v>16.48</v>
      </c>
      <c r="K10" s="16">
        <f t="shared" si="2"/>
        <v>1.53</v>
      </c>
      <c r="L10" s="16">
        <f t="shared" si="3"/>
        <v>1.4</v>
      </c>
      <c r="M10" s="23">
        <f t="shared" si="4"/>
        <v>96.0357342266889</v>
      </c>
      <c r="N10" s="24">
        <v>0.16</v>
      </c>
      <c r="O10" s="19"/>
      <c r="P10" s="25">
        <f t="shared" si="5"/>
        <v>0.61312</v>
      </c>
      <c r="Q10" s="27">
        <v>0.369</v>
      </c>
      <c r="R10" s="27">
        <v>0.374</v>
      </c>
      <c r="S10" s="28"/>
      <c r="T10" s="28">
        <f t="shared" si="6"/>
        <v>0.3715</v>
      </c>
      <c r="U10" s="29">
        <f t="shared" si="7"/>
        <v>7.97713</v>
      </c>
      <c r="V10" s="17">
        <v>6.59</v>
      </c>
      <c r="W10" s="17">
        <v>1.48</v>
      </c>
      <c r="X10" s="17"/>
      <c r="Y10" s="32">
        <v>26.6</v>
      </c>
    </row>
    <row r="11" spans="1:25">
      <c r="A11" s="16"/>
      <c r="B11" s="16" t="s">
        <v>29</v>
      </c>
      <c r="C11" s="17">
        <v>1.03</v>
      </c>
      <c r="D11" s="17">
        <v>2.75</v>
      </c>
      <c r="E11" s="16">
        <f t="shared" si="0"/>
        <v>1.72</v>
      </c>
      <c r="F11" s="17">
        <v>2.75</v>
      </c>
      <c r="G11" s="17">
        <v>4.61</v>
      </c>
      <c r="H11" s="16">
        <f t="shared" si="1"/>
        <v>1.86</v>
      </c>
      <c r="I11" s="17">
        <v>4.61</v>
      </c>
      <c r="J11" s="17">
        <v>6.52</v>
      </c>
      <c r="K11" s="16">
        <f t="shared" si="2"/>
        <v>1.91</v>
      </c>
      <c r="L11" s="16">
        <f t="shared" si="3"/>
        <v>1.83</v>
      </c>
      <c r="M11" s="16"/>
      <c r="N11" s="19"/>
      <c r="O11" s="19"/>
      <c r="P11" s="19"/>
      <c r="Q11" s="28"/>
      <c r="R11" s="28"/>
      <c r="S11" s="28"/>
      <c r="T11" s="28"/>
      <c r="U11" s="28"/>
      <c r="V11" s="16"/>
      <c r="W11" s="16"/>
      <c r="X11" s="16"/>
      <c r="Y11" s="16"/>
    </row>
    <row r="12" spans="1:25">
      <c r="A12" s="15" t="s">
        <v>30</v>
      </c>
      <c r="B12" s="15"/>
      <c r="C12" s="17">
        <v>1</v>
      </c>
      <c r="D12" s="17">
        <v>12.94</v>
      </c>
      <c r="E12" s="16">
        <f t="shared" si="0"/>
        <v>11.94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4" spans="1:5">
      <c r="A14" s="18"/>
      <c r="B14" s="18"/>
      <c r="C14" s="18"/>
      <c r="D14" s="18"/>
      <c r="E14" s="18"/>
    </row>
    <row r="15" spans="1:14">
      <c r="A15" s="19"/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</row>
    <row r="16" spans="1:14">
      <c r="A16" s="16"/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</row>
    <row r="17" spans="1:14">
      <c r="A17" s="16"/>
      <c r="B17" s="19"/>
      <c r="C17" s="19"/>
      <c r="D17" s="19"/>
      <c r="E17" s="19"/>
      <c r="G17" s="20"/>
      <c r="H17" s="20"/>
      <c r="I17" s="20"/>
      <c r="J17" s="20"/>
      <c r="K17" s="20"/>
      <c r="L17" s="20"/>
      <c r="M17" s="20"/>
      <c r="N17" s="20"/>
    </row>
    <row r="18" spans="1:14">
      <c r="A18" s="16"/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</row>
    <row r="19" spans="1:14">
      <c r="A19" s="16"/>
      <c r="B19" s="19"/>
      <c r="C19" s="19"/>
      <c r="D19" s="19"/>
      <c r="E19" s="19"/>
      <c r="G19" s="20"/>
      <c r="H19" s="20"/>
      <c r="I19" s="20"/>
      <c r="J19" s="20"/>
      <c r="K19" s="20"/>
      <c r="L19" s="20"/>
      <c r="M19" s="20"/>
      <c r="N19" s="20"/>
    </row>
    <row r="20" spans="1:14">
      <c r="A20" s="16"/>
      <c r="B20" s="19"/>
      <c r="C20" s="19"/>
      <c r="D20" s="19"/>
      <c r="E20" s="19"/>
      <c r="G20" s="20"/>
      <c r="H20" s="20"/>
      <c r="I20" s="20"/>
      <c r="J20" s="20"/>
      <c r="K20" s="20"/>
      <c r="L20" s="20"/>
      <c r="M20" s="20"/>
      <c r="N20" s="20"/>
    </row>
    <row r="21" spans="1:14">
      <c r="A21" s="16"/>
      <c r="B21" s="19"/>
      <c r="C21" s="19"/>
      <c r="D21" s="19"/>
      <c r="E21" s="19"/>
      <c r="G21" s="20"/>
      <c r="H21" s="20"/>
      <c r="I21" s="20"/>
      <c r="J21" s="20"/>
      <c r="K21" s="20"/>
      <c r="L21" s="20"/>
      <c r="M21" s="20"/>
      <c r="N21" s="20"/>
    </row>
    <row r="22" spans="1:14">
      <c r="A22" s="16"/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</row>
    <row r="23" spans="1:14">
      <c r="A23" s="16"/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N16" sqref="N16"/>
    </sheetView>
  </sheetViews>
  <sheetFormatPr defaultColWidth="9" defaultRowHeight="14.4" outlineLevelCol="2"/>
  <sheetData>
    <row r="1" spans="1:2">
      <c r="A1" s="10" t="s">
        <v>40</v>
      </c>
      <c r="B1" s="10"/>
    </row>
    <row r="2" spans="1:3">
      <c r="A2" s="11" t="s">
        <v>41</v>
      </c>
      <c r="B2" s="11" t="s">
        <v>42</v>
      </c>
      <c r="C2" s="12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F24" sqref="F24"/>
    </sheetView>
  </sheetViews>
  <sheetFormatPr defaultColWidth="8.88888888888889" defaultRowHeight="14.4"/>
  <cols>
    <col min="16" max="16" width="9.66666666666667"/>
  </cols>
  <sheetData>
    <row r="1" ht="15.9" spans="1:25">
      <c r="A1" s="1">
        <v>42848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1" t="s">
        <v>3</v>
      </c>
      <c r="R1" s="1"/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9" spans="1:25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"/>
      <c r="L2" s="1" t="s">
        <v>11</v>
      </c>
      <c r="M2" s="1" t="s">
        <v>45</v>
      </c>
      <c r="N2" s="5" t="s">
        <v>8</v>
      </c>
      <c r="O2" s="5" t="s">
        <v>9</v>
      </c>
      <c r="P2" s="5" t="s">
        <v>45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45</v>
      </c>
      <c r="V2" s="1"/>
      <c r="W2" s="1"/>
      <c r="X2" s="2"/>
      <c r="Y2" s="1"/>
    </row>
    <row r="3" ht="15.9" spans="1:25">
      <c r="A3" s="2"/>
      <c r="B3" s="2" t="s">
        <v>13</v>
      </c>
      <c r="C3" s="2">
        <v>10.12</v>
      </c>
      <c r="D3" s="2">
        <v>10.6</v>
      </c>
      <c r="E3" s="2">
        <f t="shared" ref="E3:E12" si="0">D3-C3</f>
        <v>0.48</v>
      </c>
      <c r="F3" s="2">
        <v>10.6</v>
      </c>
      <c r="G3" s="2">
        <v>11</v>
      </c>
      <c r="H3" s="2">
        <f t="shared" ref="H3:H11" si="1">G3-F3</f>
        <v>0.4</v>
      </c>
      <c r="I3" s="2">
        <v>11</v>
      </c>
      <c r="J3" s="2">
        <v>11.37</v>
      </c>
      <c r="K3" s="2">
        <f t="shared" ref="K3:K11" si="2">J3-I3</f>
        <v>0.369999999999999</v>
      </c>
      <c r="L3" s="2">
        <f t="shared" ref="L3:L11" si="3">(K3+H3+E3)/3</f>
        <v>0.416666666666667</v>
      </c>
      <c r="M3" s="2">
        <f t="shared" ref="M3:M10" si="4">($L$11-L3)/$E$12*8*1000/3</f>
        <v>328.436911487759</v>
      </c>
      <c r="N3" s="5">
        <v>0.564</v>
      </c>
      <c r="O3" s="5"/>
      <c r="P3" s="6">
        <f>(N3*0.2816-0.0144)/50*1000</f>
        <v>2.888448</v>
      </c>
      <c r="Q3" s="7">
        <v>0.164</v>
      </c>
      <c r="R3" s="7">
        <v>0.159</v>
      </c>
      <c r="S3" s="7"/>
      <c r="T3" s="7">
        <f t="shared" ref="T3:T10" si="5">(R3+Q3)/2</f>
        <v>0.1615</v>
      </c>
      <c r="U3" s="7">
        <f t="shared" ref="U3:U10" si="6">(108.1*T3-0.2735)/5*5</f>
        <v>17.18465</v>
      </c>
      <c r="V3" s="2">
        <v>6.91</v>
      </c>
      <c r="W3" s="2">
        <v>0.62</v>
      </c>
      <c r="X3" s="2"/>
      <c r="Y3" s="9">
        <v>23.5</v>
      </c>
    </row>
    <row r="4" ht="15.9" spans="1:25">
      <c r="A4" s="2" t="s">
        <v>15</v>
      </c>
      <c r="B4" s="2" t="s">
        <v>16</v>
      </c>
      <c r="C4" s="2">
        <v>7</v>
      </c>
      <c r="D4" s="2">
        <v>7.98</v>
      </c>
      <c r="E4" s="2">
        <f t="shared" si="0"/>
        <v>0.98</v>
      </c>
      <c r="F4" s="2">
        <v>7.98</v>
      </c>
      <c r="G4" s="2">
        <v>9.07</v>
      </c>
      <c r="H4" s="2">
        <f t="shared" si="1"/>
        <v>1.09</v>
      </c>
      <c r="I4" s="2">
        <v>9.07</v>
      </c>
      <c r="J4" s="2">
        <v>10.12</v>
      </c>
      <c r="K4" s="2">
        <f t="shared" si="2"/>
        <v>1.05</v>
      </c>
      <c r="L4" s="2">
        <f t="shared" si="3"/>
        <v>1.04</v>
      </c>
      <c r="M4" s="2">
        <f t="shared" si="4"/>
        <v>187.570621468927</v>
      </c>
      <c r="N4" s="5">
        <v>0.513</v>
      </c>
      <c r="O4" s="5"/>
      <c r="P4" s="6">
        <f t="shared" ref="P4:P10" si="7">(N4*0.2816-0.0144)/50*1000</f>
        <v>2.601216</v>
      </c>
      <c r="Q4" s="8">
        <v>0.119</v>
      </c>
      <c r="R4" s="8">
        <v>0.124</v>
      </c>
      <c r="S4" s="8"/>
      <c r="T4" s="7">
        <f t="shared" si="5"/>
        <v>0.1215</v>
      </c>
      <c r="U4" s="7">
        <f t="shared" si="6"/>
        <v>12.86065</v>
      </c>
      <c r="V4" s="2">
        <v>6.91</v>
      </c>
      <c r="W4" s="2">
        <v>0.64</v>
      </c>
      <c r="X4" s="2"/>
      <c r="Y4" s="9">
        <v>23.1</v>
      </c>
    </row>
    <row r="5" ht="15.9" spans="1:25">
      <c r="A5" s="2" t="s">
        <v>17</v>
      </c>
      <c r="B5" s="2" t="s">
        <v>18</v>
      </c>
      <c r="C5" s="2">
        <v>4.81</v>
      </c>
      <c r="D5" s="2">
        <v>5.68</v>
      </c>
      <c r="E5" s="2">
        <f t="shared" si="0"/>
        <v>0.87</v>
      </c>
      <c r="F5" s="2">
        <v>5.68</v>
      </c>
      <c r="G5" s="2">
        <v>6.85</v>
      </c>
      <c r="H5" s="2">
        <f t="shared" si="1"/>
        <v>1.17</v>
      </c>
      <c r="I5" s="2">
        <v>5.92</v>
      </c>
      <c r="J5" s="2">
        <v>7</v>
      </c>
      <c r="K5" s="2">
        <f t="shared" si="2"/>
        <v>1.08</v>
      </c>
      <c r="L5" s="2">
        <f t="shared" si="3"/>
        <v>1.04</v>
      </c>
      <c r="M5" s="2">
        <f t="shared" si="4"/>
        <v>187.570621468927</v>
      </c>
      <c r="N5" s="5">
        <v>0.498</v>
      </c>
      <c r="O5" s="5"/>
      <c r="P5" s="6">
        <f t="shared" si="7"/>
        <v>2.516736</v>
      </c>
      <c r="Q5" s="7">
        <v>0.086</v>
      </c>
      <c r="R5" s="7">
        <v>0.09</v>
      </c>
      <c r="S5" s="7"/>
      <c r="T5" s="7">
        <f t="shared" si="5"/>
        <v>0.088</v>
      </c>
      <c r="U5" s="7">
        <f t="shared" si="6"/>
        <v>9.2393</v>
      </c>
      <c r="V5" s="2">
        <v>6.92</v>
      </c>
      <c r="W5" s="2">
        <v>0.65</v>
      </c>
      <c r="X5" s="2"/>
      <c r="Y5" s="9">
        <v>23.1</v>
      </c>
    </row>
    <row r="6" ht="15.9" spans="1:25">
      <c r="A6" s="2" t="s">
        <v>19</v>
      </c>
      <c r="B6" s="2" t="s">
        <v>20</v>
      </c>
      <c r="C6" s="2">
        <v>15.6</v>
      </c>
      <c r="D6" s="2">
        <v>17.12</v>
      </c>
      <c r="E6" s="2">
        <f t="shared" si="0"/>
        <v>1.52</v>
      </c>
      <c r="F6" s="2">
        <v>17.12</v>
      </c>
      <c r="G6" s="2">
        <v>18.5</v>
      </c>
      <c r="H6" s="2">
        <f t="shared" si="1"/>
        <v>1.38</v>
      </c>
      <c r="I6" s="2">
        <v>18.5</v>
      </c>
      <c r="J6" s="2">
        <v>19.78</v>
      </c>
      <c r="K6" s="2">
        <f t="shared" si="2"/>
        <v>1.28</v>
      </c>
      <c r="L6" s="2">
        <f t="shared" si="3"/>
        <v>1.39333333333333</v>
      </c>
      <c r="M6" s="2">
        <f t="shared" si="4"/>
        <v>107.721280602637</v>
      </c>
      <c r="N6" s="5">
        <v>0.148</v>
      </c>
      <c r="O6" s="5"/>
      <c r="P6" s="6">
        <f t="shared" si="7"/>
        <v>0.545536</v>
      </c>
      <c r="Q6" s="7">
        <v>0.076</v>
      </c>
      <c r="R6" s="7">
        <v>0.075</v>
      </c>
      <c r="S6" s="7"/>
      <c r="T6" s="7">
        <f t="shared" si="5"/>
        <v>0.0755</v>
      </c>
      <c r="U6" s="7">
        <f t="shared" si="6"/>
        <v>7.88805</v>
      </c>
      <c r="V6" s="2">
        <v>6.93</v>
      </c>
      <c r="W6" s="2">
        <v>0.67</v>
      </c>
      <c r="X6" s="2"/>
      <c r="Y6" s="9">
        <v>23.1</v>
      </c>
    </row>
    <row r="7" ht="15.9" spans="1:25">
      <c r="A7" s="2" t="s">
        <v>21</v>
      </c>
      <c r="B7" s="2" t="s">
        <v>22</v>
      </c>
      <c r="C7" s="2">
        <v>12.56</v>
      </c>
      <c r="D7" s="2">
        <v>14</v>
      </c>
      <c r="E7" s="2">
        <f t="shared" si="0"/>
        <v>1.44</v>
      </c>
      <c r="F7" s="2">
        <v>12.9</v>
      </c>
      <c r="G7" s="2">
        <v>14.13</v>
      </c>
      <c r="H7" s="2">
        <f t="shared" si="1"/>
        <v>1.23</v>
      </c>
      <c r="I7" s="2">
        <v>14.13</v>
      </c>
      <c r="J7" s="2">
        <v>15.6</v>
      </c>
      <c r="K7" s="2">
        <f t="shared" si="2"/>
        <v>1.47</v>
      </c>
      <c r="L7" s="2">
        <f t="shared" si="3"/>
        <v>1.38</v>
      </c>
      <c r="M7" s="2">
        <f t="shared" si="4"/>
        <v>110.734463276836</v>
      </c>
      <c r="N7" s="5">
        <v>0.459</v>
      </c>
      <c r="O7" s="5"/>
      <c r="P7" s="6">
        <f t="shared" si="7"/>
        <v>2.297088</v>
      </c>
      <c r="Q7" s="7">
        <v>0.065</v>
      </c>
      <c r="R7" s="7">
        <v>0.07</v>
      </c>
      <c r="S7" s="7"/>
      <c r="T7" s="7">
        <f t="shared" si="5"/>
        <v>0.0675</v>
      </c>
      <c r="U7" s="7">
        <f t="shared" si="6"/>
        <v>7.02325</v>
      </c>
      <c r="V7" s="2">
        <v>6.94</v>
      </c>
      <c r="W7" s="2">
        <v>0.66</v>
      </c>
      <c r="X7" s="2"/>
      <c r="Y7" s="9">
        <v>22.9</v>
      </c>
    </row>
    <row r="8" ht="30.3" spans="1:25">
      <c r="A8" s="2" t="s">
        <v>23</v>
      </c>
      <c r="B8" s="2" t="s">
        <v>24</v>
      </c>
      <c r="C8" s="2">
        <v>7.73</v>
      </c>
      <c r="D8" s="2">
        <v>9.48</v>
      </c>
      <c r="E8" s="2">
        <f t="shared" si="0"/>
        <v>1.75</v>
      </c>
      <c r="F8" s="2">
        <v>9.48</v>
      </c>
      <c r="G8" s="2">
        <v>10.96</v>
      </c>
      <c r="H8" s="2">
        <f t="shared" si="1"/>
        <v>1.48</v>
      </c>
      <c r="I8" s="2">
        <v>10.96</v>
      </c>
      <c r="J8" s="2">
        <v>12.56</v>
      </c>
      <c r="K8" s="2">
        <f t="shared" si="2"/>
        <v>1.6</v>
      </c>
      <c r="L8" s="2">
        <f t="shared" si="3"/>
        <v>1.61</v>
      </c>
      <c r="M8" s="2">
        <f t="shared" si="4"/>
        <v>58.7570621468927</v>
      </c>
      <c r="N8" s="5">
        <v>0.18</v>
      </c>
      <c r="O8" s="5"/>
      <c r="P8" s="6">
        <f t="shared" si="7"/>
        <v>0.72576</v>
      </c>
      <c r="Q8" s="7">
        <v>0.029</v>
      </c>
      <c r="R8" s="7">
        <v>0.028</v>
      </c>
      <c r="S8" s="7"/>
      <c r="T8" s="7">
        <f t="shared" si="5"/>
        <v>0.0285</v>
      </c>
      <c r="U8" s="7">
        <f t="shared" si="6"/>
        <v>2.80735</v>
      </c>
      <c r="V8" s="2">
        <v>6.94</v>
      </c>
      <c r="W8" s="2">
        <v>0.67</v>
      </c>
      <c r="X8" s="2"/>
      <c r="Y8" s="9">
        <v>23</v>
      </c>
    </row>
    <row r="9" ht="30.3" spans="1:25">
      <c r="A9" s="2" t="s">
        <v>25</v>
      </c>
      <c r="B9" s="2" t="s">
        <v>26</v>
      </c>
      <c r="C9" s="2">
        <v>20.9</v>
      </c>
      <c r="D9" s="2">
        <v>22.48</v>
      </c>
      <c r="E9" s="2">
        <f t="shared" si="0"/>
        <v>1.58</v>
      </c>
      <c r="F9" s="2">
        <v>4.48</v>
      </c>
      <c r="G9" s="2">
        <v>6</v>
      </c>
      <c r="H9" s="2">
        <f t="shared" si="1"/>
        <v>1.52</v>
      </c>
      <c r="I9" s="2">
        <v>6</v>
      </c>
      <c r="J9" s="2">
        <v>7.73</v>
      </c>
      <c r="K9" s="2">
        <f t="shared" si="2"/>
        <v>1.73</v>
      </c>
      <c r="L9" s="2">
        <f t="shared" si="3"/>
        <v>1.61</v>
      </c>
      <c r="M9" s="2">
        <f t="shared" si="4"/>
        <v>58.7570621468926</v>
      </c>
      <c r="N9" s="5">
        <v>0.249</v>
      </c>
      <c r="O9" s="5"/>
      <c r="P9" s="6">
        <f t="shared" si="7"/>
        <v>1.114368</v>
      </c>
      <c r="Q9" s="7">
        <v>0.031</v>
      </c>
      <c r="R9" s="7">
        <v>0.031</v>
      </c>
      <c r="S9" s="7"/>
      <c r="T9" s="7">
        <f t="shared" si="5"/>
        <v>0.031</v>
      </c>
      <c r="U9" s="7">
        <f t="shared" si="6"/>
        <v>3.0776</v>
      </c>
      <c r="V9" s="2">
        <v>6.95</v>
      </c>
      <c r="W9" s="2">
        <v>0.69</v>
      </c>
      <c r="X9" s="2"/>
      <c r="Y9" s="9">
        <v>23</v>
      </c>
    </row>
    <row r="10" ht="30.3" spans="1:25">
      <c r="A10" s="2" t="s">
        <v>27</v>
      </c>
      <c r="B10" s="2" t="s">
        <v>28</v>
      </c>
      <c r="C10" s="2">
        <v>16.35</v>
      </c>
      <c r="D10" s="2">
        <v>17.95</v>
      </c>
      <c r="E10" s="2">
        <f t="shared" si="0"/>
        <v>1.6</v>
      </c>
      <c r="F10" s="2">
        <v>17.95</v>
      </c>
      <c r="G10" s="2">
        <v>19.4</v>
      </c>
      <c r="H10" s="2">
        <f t="shared" si="1"/>
        <v>1.45</v>
      </c>
      <c r="I10" s="2">
        <v>19.4</v>
      </c>
      <c r="J10" s="2">
        <v>20.9</v>
      </c>
      <c r="K10" s="2">
        <f t="shared" si="2"/>
        <v>1.5</v>
      </c>
      <c r="L10" s="2">
        <f t="shared" si="3"/>
        <v>1.51666666666667</v>
      </c>
      <c r="M10" s="2">
        <f t="shared" si="4"/>
        <v>79.8493408662903</v>
      </c>
      <c r="N10">
        <v>0.132</v>
      </c>
      <c r="O10" s="5"/>
      <c r="P10" s="6">
        <f t="shared" si="7"/>
        <v>0.455424</v>
      </c>
      <c r="Q10" s="7">
        <v>0.077</v>
      </c>
      <c r="R10" s="7">
        <v>0.077</v>
      </c>
      <c r="S10" s="7"/>
      <c r="T10" s="7">
        <f t="shared" si="5"/>
        <v>0.077</v>
      </c>
      <c r="U10" s="7">
        <f t="shared" si="6"/>
        <v>8.0502</v>
      </c>
      <c r="V10" s="2">
        <v>6.95</v>
      </c>
      <c r="W10" s="2">
        <v>0.68</v>
      </c>
      <c r="X10" s="2"/>
      <c r="Y10" s="9">
        <v>23.1</v>
      </c>
    </row>
    <row r="11" ht="15.9" spans="1:25">
      <c r="A11" s="2"/>
      <c r="B11" s="2" t="s">
        <v>29</v>
      </c>
      <c r="C11" s="2">
        <v>11.37</v>
      </c>
      <c r="D11" s="2">
        <v>12.98</v>
      </c>
      <c r="E11" s="2">
        <f t="shared" si="0"/>
        <v>1.61</v>
      </c>
      <c r="F11" s="2">
        <v>12.98</v>
      </c>
      <c r="G11" s="2">
        <v>14.68</v>
      </c>
      <c r="H11" s="2">
        <f t="shared" si="1"/>
        <v>1.7</v>
      </c>
      <c r="I11" s="2">
        <v>14.68</v>
      </c>
      <c r="J11" s="2">
        <v>16.98</v>
      </c>
      <c r="K11" s="2">
        <f t="shared" si="2"/>
        <v>2.3</v>
      </c>
      <c r="L11" s="2">
        <f t="shared" si="3"/>
        <v>1.87</v>
      </c>
      <c r="M11" s="2"/>
      <c r="N11" s="5"/>
      <c r="O11" s="5"/>
      <c r="P11" s="5"/>
      <c r="Q11" s="7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30</v>
      </c>
      <c r="B12" s="1"/>
      <c r="C12" s="2">
        <v>8.7</v>
      </c>
      <c r="D12" s="2">
        <v>20.5</v>
      </c>
      <c r="E12" s="2">
        <f t="shared" si="0"/>
        <v>11.8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4.19</vt:lpstr>
      <vt:lpstr>4.20</vt:lpstr>
      <vt:lpstr>4.21</vt:lpstr>
      <vt:lpstr>标准曲线</vt:lpstr>
      <vt:lpstr>4-23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2017-04-20T14:40:00Z</dcterms:created>
  <dcterms:modified xsi:type="dcterms:W3CDTF">2017-04-23T09:23:06Z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