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 activeTab="5"/>
  </bookViews>
  <sheets>
    <sheet name="4.19" sheetId="1" r:id="rId1"/>
    <sheet name="4.20" sheetId="2" r:id="rId2"/>
    <sheet name="4.21" sheetId="3" r:id="rId3"/>
    <sheet name="标准曲线" sheetId="4" r:id="rId4"/>
    <sheet name="4-23" sheetId="5" r:id="rId5"/>
    <sheet name="4-24" sheetId="6" r:id="rId6"/>
  </sheets>
  <calcPr calcId="144525"/>
</workbook>
</file>

<file path=xl/sharedStrings.xml><?xml version="1.0" encoding="utf-8"?>
<sst xmlns="http://schemas.openxmlformats.org/spreadsheetml/2006/main" count="47">
  <si>
    <t>4月19</t>
  </si>
  <si>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</si>
  <si>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</si>
  <si>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</si>
  <si>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</si>
  <si>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</si>
  <si>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</si>
  <si>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</si>
  <si>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</si>
  <si>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</si>
  <si>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</si>
  <si>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平均值</t>
  </si>
  <si>
    <t>COD值</t>
  </si>
  <si>
    <t>池子</t>
  </si>
  <si>
    <t>22°C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</si>
  <si>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</si>
  <si>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</si>
  <si>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</si>
  <si>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</si>
  <si>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</si>
  <si>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</si>
  <si>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</si>
  <si>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</si>
  <si>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</si>
  <si>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</si>
  <si>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</si>
  <si>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</si>
  <si>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</si>
  <si>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</si>
  <si>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</si>
  <si>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</si>
  <si>
    <t>4月20</t>
  </si>
  <si>
    <t>一级沉淀池出水</t>
  </si>
  <si>
    <t>砂滤池出水</t>
  </si>
  <si>
    <t>二级沉淀池出水</t>
  </si>
  <si>
    <t>好氧池出水</t>
  </si>
  <si>
    <t>缺氧池出水</t>
  </si>
  <si>
    <t>沼气池进水（有雨）</t>
  </si>
  <si>
    <t>沼气池出水</t>
  </si>
  <si>
    <r>
      <rPr>
        <sz val="11"/>
        <color theme="1"/>
        <rFont val="宋体"/>
        <charset val="134"/>
      </rPr>
      <t>4月</t>
    </r>
    <r>
      <rPr>
        <sz val="11"/>
        <color theme="1"/>
        <rFont val="宋体"/>
        <charset val="134"/>
      </rPr>
      <t>21</t>
    </r>
  </si>
  <si>
    <t>氨氮标准曲线4-21</t>
  </si>
  <si>
    <t>分光度</t>
  </si>
  <si>
    <t>体积</t>
  </si>
  <si>
    <t>质量</t>
  </si>
  <si>
    <t>总磷标准曲线</t>
  </si>
  <si>
    <t>结果</t>
  </si>
  <si>
    <t>平均</t>
  </si>
</sst>
</file>

<file path=xl/styles.xml><?xml version="1.0" encoding="utf-8"?>
<styleSheet xmlns="http://schemas.openxmlformats.org/spreadsheetml/2006/main">
  <numFmts count="8">
    <numFmt numFmtId="176" formatCode="0.0000_ "/>
    <numFmt numFmtId="177" formatCode="0.000_ "/>
    <numFmt numFmtId="178" formatCode="0.00_);[Red]\(0.00\)"/>
    <numFmt numFmtId="179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30303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18" borderId="10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2" fillId="15" borderId="8" applyNumberFormat="0" applyAlignment="0" applyProtection="0">
      <alignment vertical="center"/>
    </xf>
    <xf numFmtId="0" fontId="11" fillId="14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79" fontId="0" fillId="0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177" fontId="0" fillId="0" borderId="1" xfId="0" applyNumberFormat="1" applyFont="1" applyFill="1" applyBorder="1" applyAlignment="1">
      <alignment vertical="center" wrapText="1"/>
    </xf>
    <xf numFmtId="177" fontId="0" fillId="0" borderId="1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vertical="center" wrapText="1"/>
    </xf>
    <xf numFmtId="179" fontId="0" fillId="0" borderId="1" xfId="0" applyNumberFormat="1" applyFill="1" applyBorder="1" applyAlignment="1">
      <alignment horizontal="center" vertical="center" wrapText="1"/>
    </xf>
    <xf numFmtId="179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9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 wrapText="1"/>
    </xf>
    <xf numFmtId="177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179" fontId="0" fillId="0" borderId="0" xfId="0" applyNumberFormat="1" applyFont="1" applyFill="1" applyBorder="1" applyAlignment="1">
      <alignment horizontal="center" vertical="center" wrapText="1"/>
    </xf>
    <xf numFmtId="179" fontId="0" fillId="0" borderId="0" xfId="0" applyNumberFormat="1" applyFill="1" applyBorder="1" applyAlignment="1">
      <alignment horizontal="center" vertical="center" wrapText="1"/>
    </xf>
    <xf numFmtId="179" fontId="0" fillId="0" borderId="0" xfId="0" applyNumberFormat="1" applyFill="1" applyBorder="1" applyAlignment="1">
      <alignment vertical="center" wrapText="1"/>
    </xf>
    <xf numFmtId="179" fontId="0" fillId="0" borderId="0" xfId="1" applyNumberForma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76" fontId="0" fillId="0" borderId="0" xfId="0" applyNumberFormat="1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178" fontId="0" fillId="2" borderId="0" xfId="0" applyNumberFormat="1" applyFill="1" applyBorder="1" applyAlignment="1">
      <alignment horizontal="center" vertical="center"/>
    </xf>
    <xf numFmtId="0" fontId="0" fillId="0" borderId="0" xfId="1" applyNumberFormat="1" applyFill="1" applyBorder="1" applyAlignment="1">
      <alignment vertical="center"/>
    </xf>
    <xf numFmtId="179" fontId="0" fillId="0" borderId="0" xfId="0" applyNumberFormat="1" applyFill="1" applyBorder="1" applyAlignment="1">
      <alignment vertical="center"/>
    </xf>
    <xf numFmtId="0" fontId="0" fillId="0" borderId="0" xfId="1" applyBorder="1">
      <alignment vertical="center"/>
    </xf>
    <xf numFmtId="177" fontId="0" fillId="0" borderId="0" xfId="1" applyNumberFormat="1" applyFill="1" applyBorder="1" applyAlignment="1">
      <alignment vertical="center" wrapText="1"/>
    </xf>
    <xf numFmtId="177" fontId="0" fillId="0" borderId="0" xfId="0" applyNumberFormat="1" applyFill="1" applyBorder="1" applyAlignment="1">
      <alignment vertical="center" wrapText="1"/>
    </xf>
    <xf numFmtId="177" fontId="0" fillId="0" borderId="0" xfId="1" applyNumberFormat="1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179" fontId="0" fillId="0" borderId="0" xfId="0" applyNumberFormat="1" applyBorder="1" applyAlignment="1">
      <alignment horizontal="center" vertical="center"/>
    </xf>
    <xf numFmtId="0" fontId="0" fillId="0" borderId="0" xfId="1" applyNumberFormat="1" applyFill="1" applyBorder="1" applyAlignment="1">
      <alignment vertical="center" wrapText="1"/>
    </xf>
    <xf numFmtId="179" fontId="0" fillId="0" borderId="2" xfId="0" applyNumberFormat="1" applyFill="1" applyBorder="1" applyAlignment="1">
      <alignment horizontal="center" vertical="center" wrapText="1"/>
    </xf>
    <xf numFmtId="178" fontId="0" fillId="2" borderId="2" xfId="0" applyNumberFormat="1" applyFill="1" applyBorder="1" applyAlignment="1">
      <alignment horizontal="center" vertical="center"/>
    </xf>
    <xf numFmtId="179" fontId="0" fillId="0" borderId="2" xfId="0" applyNumberFormat="1" applyFill="1" applyBorder="1" applyAlignment="1">
      <alignment vertical="center" wrapText="1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NumberFormat="1" applyFill="1" applyBorder="1" applyAlignment="1">
      <alignment vertical="center" wrapText="1"/>
    </xf>
    <xf numFmtId="178" fontId="0" fillId="2" borderId="3" xfId="0" applyNumberFormat="1" applyFill="1" applyBorder="1" applyAlignment="1">
      <alignment horizontal="center" vertical="center"/>
    </xf>
    <xf numFmtId="0" fontId="0" fillId="0" borderId="0" xfId="1" applyNumberFormat="1" applyBorder="1">
      <alignment vertical="center"/>
    </xf>
    <xf numFmtId="179" fontId="0" fillId="0" borderId="2" xfId="0" applyNumberFormat="1" applyBorder="1" applyAlignment="1">
      <alignment horizontal="center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总磷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20159710712671"/>
          <c:y val="0.19359756097561"/>
          <c:w val="0.899412385113756"/>
          <c:h val="0.567682926829268"/>
        </c:manualLayout>
      </c:layout>
      <c:scatterChart>
        <c:scatterStyle val="marker"/>
        <c:varyColors val="0"/>
        <c:ser>
          <c:idx val="0"/>
          <c:order val="0"/>
          <c:tx>
            <c:strRef>
              <c:f>标准曲线!#REF!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标准曲线!$A$15:$A$21</c:f>
              <c:numCache>
                <c:formatCode>General</c:formatCode>
                <c:ptCount val="7"/>
                <c:pt idx="0" c:formatCode="General">
                  <c:v>0.005</c:v>
                </c:pt>
                <c:pt idx="1" c:formatCode="General">
                  <c:v>0.007</c:v>
                </c:pt>
                <c:pt idx="2" c:formatCode="General">
                  <c:v>0.022</c:v>
                </c:pt>
                <c:pt idx="3" c:formatCode="General">
                  <c:v>0.06</c:v>
                </c:pt>
                <c:pt idx="4" c:formatCode="General">
                  <c:v>0.095</c:v>
                </c:pt>
                <c:pt idx="5" c:formatCode="General">
                  <c:v>0.185</c:v>
                </c:pt>
                <c:pt idx="6" c:formatCode="General">
                  <c:v>0.28</c:v>
                </c:pt>
              </c:numCache>
            </c:numRef>
          </c:xVal>
          <c:yVal>
            <c:numRef>
              <c:f>标准曲线!#REF!</c:f>
              <c:numCache>
                <c:formatCode>General</c:formatCode>
                <c:ptCount val="1"/>
                <c:pt idx="0" c:formatCode="General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标准曲线!$C$14</c:f>
              <c:strCache>
                <c:ptCount val="1"/>
                <c:pt idx="0">
                  <c:v>质量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标准曲线!$A$15:$A$21</c:f>
              <c:numCache>
                <c:formatCode>General</c:formatCode>
                <c:ptCount val="7"/>
                <c:pt idx="0" c:formatCode="General">
                  <c:v>0.005</c:v>
                </c:pt>
                <c:pt idx="1" c:formatCode="General">
                  <c:v>0.007</c:v>
                </c:pt>
                <c:pt idx="2" c:formatCode="General">
                  <c:v>0.022</c:v>
                </c:pt>
                <c:pt idx="3" c:formatCode="General">
                  <c:v>0.06</c:v>
                </c:pt>
                <c:pt idx="4" c:formatCode="General">
                  <c:v>0.095</c:v>
                </c:pt>
                <c:pt idx="5" c:formatCode="General">
                  <c:v>0.185</c:v>
                </c:pt>
                <c:pt idx="6" c:formatCode="General">
                  <c:v>0.28</c:v>
                </c:pt>
              </c:numCache>
            </c:numRef>
          </c:xVal>
          <c:yVal>
            <c:numRef>
              <c:f>标准曲线!$C$15:$C$21</c:f>
              <c:numCache>
                <c:formatCode>General</c:formatCode>
                <c:ptCount val="7"/>
                <c:pt idx="0" c:formatCode="General">
                  <c:v>0</c:v>
                </c:pt>
                <c:pt idx="1" c:formatCode="General">
                  <c:v>1</c:v>
                </c:pt>
                <c:pt idx="2" c:formatCode="General">
                  <c:v>2</c:v>
                </c:pt>
                <c:pt idx="3" c:formatCode="General">
                  <c:v>6</c:v>
                </c:pt>
                <c:pt idx="4" c:formatCode="General">
                  <c:v>10</c:v>
                </c:pt>
                <c:pt idx="5" c:formatCode="General">
                  <c:v>20</c:v>
                </c:pt>
                <c:pt idx="6" c:formatCode="General">
                  <c:v>30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9450424"/>
        <c:axId val="773259797"/>
      </c:scatterChart>
      <c:valAx>
        <c:axId val="19450424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259797"/>
        <c:crosses val="autoZero"/>
        <c:crossBetween val="midCat"/>
      </c:valAx>
      <c:valAx>
        <c:axId val="77325979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氨氮</a:t>
            </a:r>
          </a:p>
        </c:rich>
      </c:tx>
      <c:layout>
        <c:manualLayout>
          <c:xMode val="edge"/>
          <c:yMode val="edge"/>
          <c:x val="0.463646377377524"/>
          <c:y val="0.04941653810085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标准曲线!$C$2</c:f>
              <c:strCache>
                <c:ptCount val="1"/>
                <c:pt idx="0">
                  <c:v>质量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333333333333333"/>
                  <c:y val="-0.027790643816581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标准曲线!$A$3:$A$9</c:f>
              <c:numCache>
                <c:formatCode>General</c:formatCode>
                <c:ptCount val="7"/>
                <c:pt idx="0" c:formatCode="General">
                  <c:v>0.043</c:v>
                </c:pt>
                <c:pt idx="1" c:formatCode="General">
                  <c:v>0.069</c:v>
                </c:pt>
                <c:pt idx="2" c:formatCode="General">
                  <c:v>0.082</c:v>
                </c:pt>
                <c:pt idx="3" c:formatCode="General">
                  <c:v>0.162</c:v>
                </c:pt>
                <c:pt idx="4" c:formatCode="General">
                  <c:v>0.256</c:v>
                </c:pt>
                <c:pt idx="5" c:formatCode="General">
                  <c:v>0.295</c:v>
                </c:pt>
                <c:pt idx="6" c:formatCode="General">
                  <c:v>0.392</c:v>
                </c:pt>
              </c:numCache>
            </c:numRef>
          </c:xVal>
          <c:yVal>
            <c:numRef>
              <c:f>标准曲线!$C$3:$C$9</c:f>
              <c:numCache>
                <c:formatCode>General</c:formatCode>
                <c:ptCount val="7"/>
                <c:pt idx="0" c:formatCode="General">
                  <c:v>0</c:v>
                </c:pt>
                <c:pt idx="1" c:formatCode="General">
                  <c:v>0.005</c:v>
                </c:pt>
                <c:pt idx="2" c:formatCode="General">
                  <c:v>0.01</c:v>
                </c:pt>
                <c:pt idx="3" c:formatCode="General">
                  <c:v>0.03</c:v>
                </c:pt>
                <c:pt idx="4" c:formatCode="General">
                  <c:v>0.05</c:v>
                </c:pt>
                <c:pt idx="5" c:formatCode="General">
                  <c:v>0.07</c:v>
                </c:pt>
                <c:pt idx="6" c:formatCode="General">
                  <c:v>0.1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97653254"/>
        <c:axId val="494217961"/>
      </c:scatterChart>
      <c:valAx>
        <c:axId val="597653254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217961"/>
        <c:crosses val="autoZero"/>
        <c:crossBetween val="midCat"/>
      </c:valAx>
      <c:valAx>
        <c:axId val="49421796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6532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348206474191"/>
          <c:y val="0.05555555555555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60555555555556"/>
          <c:y val="0.180484470691164"/>
          <c:w val="0.897347222222222"/>
          <c:h val="0.772061825605133"/>
        </c:manualLayout>
      </c:layout>
      <c:scatterChart>
        <c:scatterStyle val="marker"/>
        <c:varyColors val="0"/>
        <c:ser>
          <c:idx val="0"/>
          <c:order val="0"/>
          <c:spPr>
            <a:solidFill>
              <a:srgbClr val="5B9BD5">
                <a:alpha val="100000"/>
                <a:alpha val="100000"/>
              </a:srgbClr>
            </a:solidFill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19050" cap="rnd" cmpd="sng" algn="ctr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900" b="0" i="0" u="none" strike="noStrike">
                      <a:solidFill>
                        <a:srgbClr val="787878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</c:trendlineLbl>
          </c:trendline>
          <c:xVal>
            <c:numRef>
              <c:f>'4-24'!$A$18:$A$25</c:f>
              <c:numCache>
                <c:formatCode>General</c:formatCode>
                <c:ptCount val="8"/>
                <c:pt idx="0" c:formatCode="General">
                  <c:v>0.042</c:v>
                </c:pt>
                <c:pt idx="1" c:formatCode="General">
                  <c:v>0.064</c:v>
                </c:pt>
                <c:pt idx="2" c:formatCode="General">
                  <c:v>0.08</c:v>
                </c:pt>
                <c:pt idx="3" c:formatCode="General">
                  <c:v>0.152</c:v>
                </c:pt>
                <c:pt idx="4" c:formatCode="General">
                  <c:v>0.232</c:v>
                </c:pt>
                <c:pt idx="5" c:formatCode="General">
                  <c:v>0.302</c:v>
                </c:pt>
                <c:pt idx="6" c:formatCode="General">
                  <c:v>0.41</c:v>
                </c:pt>
                <c:pt idx="7" c:formatCode="General">
                  <c:v>0.591</c:v>
                </c:pt>
              </c:numCache>
            </c:numRef>
          </c:xVal>
          <c:yVal>
            <c:numRef>
              <c:f>'4-24'!$B$18:$B$25</c:f>
              <c:numCache>
                <c:formatCode>General</c:formatCode>
                <c:ptCount val="8"/>
                <c:pt idx="0" c:formatCode="General">
                  <c:v>0</c:v>
                </c:pt>
                <c:pt idx="1" c:formatCode="General">
                  <c:v>0.005</c:v>
                </c:pt>
                <c:pt idx="2" c:formatCode="General">
                  <c:v>0.01</c:v>
                </c:pt>
                <c:pt idx="3" c:formatCode="General">
                  <c:v>0.03</c:v>
                </c:pt>
                <c:pt idx="4" c:formatCode="General">
                  <c:v>0.05</c:v>
                </c:pt>
                <c:pt idx="5" c:formatCode="General">
                  <c:v>0.07</c:v>
                </c:pt>
                <c:pt idx="6" c:formatCode="General">
                  <c:v>0.1</c:v>
                </c:pt>
                <c:pt idx="7" c:formatCode="General">
                  <c:v>0.15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11036283"/>
        <c:axId val="244559915"/>
      </c:scatterChart>
      <c:valAx>
        <c:axId val="311036283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559915"/>
        <c:crosses val="autoZero"/>
        <c:crossBetween val="midCat"/>
      </c:valAx>
      <c:valAx>
        <c:axId val="24455991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0362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383540</xdr:colOff>
      <xdr:row>13</xdr:row>
      <xdr:rowOff>162560</xdr:rowOff>
    </xdr:from>
    <xdr:to>
      <xdr:col>11</xdr:col>
      <xdr:colOff>277495</xdr:colOff>
      <xdr:row>27</xdr:row>
      <xdr:rowOff>101600</xdr:rowOff>
    </xdr:to>
    <xdr:graphicFrame>
      <xdr:nvGraphicFramePr>
        <xdr:cNvPr id="3" name="图表 2"/>
        <xdr:cNvGraphicFramePr/>
      </xdr:nvGraphicFramePr>
      <xdr:xfrm>
        <a:off x="3126740" y="2515235"/>
        <a:ext cx="4694555" cy="2472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0</xdr:row>
      <xdr:rowOff>38100</xdr:rowOff>
    </xdr:from>
    <xdr:to>
      <xdr:col>11</xdr:col>
      <xdr:colOff>460375</xdr:colOff>
      <xdr:row>12</xdr:row>
      <xdr:rowOff>175895</xdr:rowOff>
    </xdr:to>
    <xdr:graphicFrame>
      <xdr:nvGraphicFramePr>
        <xdr:cNvPr id="7" name="图表 6"/>
        <xdr:cNvGraphicFramePr/>
      </xdr:nvGraphicFramePr>
      <xdr:xfrm>
        <a:off x="3187700" y="38100"/>
        <a:ext cx="4816475" cy="2309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530225</xdr:colOff>
      <xdr:row>15</xdr:row>
      <xdr:rowOff>152400</xdr:rowOff>
    </xdr:from>
    <xdr:to>
      <xdr:col>9</xdr:col>
      <xdr:colOff>473075</xdr:colOff>
      <xdr:row>30</xdr:row>
      <xdr:rowOff>38100</xdr:rowOff>
    </xdr:to>
    <xdr:graphicFrame>
      <xdr:nvGraphicFramePr>
        <xdr:cNvPr id="2" name="图表 1"/>
        <xdr:cNvGraphicFramePr/>
      </xdr:nvGraphicFramePr>
      <xdr:xfrm>
        <a:off x="2844800" y="3095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3"/>
  <sheetViews>
    <sheetView workbookViewId="0">
      <selection activeCell="U15" sqref="U15"/>
    </sheetView>
  </sheetViews>
  <sheetFormatPr defaultColWidth="8.88333333333333" defaultRowHeight="14.25"/>
  <cols>
    <col min="1" max="2" width="8.88333333333333" style="25"/>
    <col min="3" max="12" width="8.88333333333333" style="25" customWidth="1"/>
    <col min="13" max="13" width="8.88333333333333" style="25"/>
    <col min="14" max="20" width="8.88333333333333" style="25" customWidth="1"/>
    <col min="21" max="16384" width="8.88333333333333" style="25"/>
  </cols>
  <sheetData>
    <row r="1" spans="1:25">
      <c r="A1" s="27" t="s">
        <v>0</v>
      </c>
      <c r="B1" s="27"/>
      <c r="C1" s="27" t="s">
        <v>1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33" t="s">
        <v>2</v>
      </c>
      <c r="O1" s="33"/>
      <c r="P1" s="33"/>
      <c r="Q1" s="27" t="s">
        <v>3</v>
      </c>
      <c r="R1" s="27"/>
      <c r="S1" s="27"/>
      <c r="T1" s="27"/>
      <c r="U1" s="27"/>
      <c r="V1" s="27" t="s">
        <v>4</v>
      </c>
      <c r="W1" s="27" t="s">
        <v>5</v>
      </c>
      <c r="X1" s="27" t="s">
        <v>6</v>
      </c>
      <c r="Y1" s="27" t="s">
        <v>7</v>
      </c>
    </row>
    <row r="2" spans="1:25">
      <c r="A2" s="27"/>
      <c r="B2" s="27"/>
      <c r="C2" s="27" t="s">
        <v>8</v>
      </c>
      <c r="D2" s="27"/>
      <c r="E2" s="27"/>
      <c r="F2" s="27" t="s">
        <v>9</v>
      </c>
      <c r="G2" s="27"/>
      <c r="H2" s="27"/>
      <c r="I2" s="27" t="s">
        <v>10</v>
      </c>
      <c r="J2" s="27"/>
      <c r="K2" s="27"/>
      <c r="L2" s="27" t="s">
        <v>11</v>
      </c>
      <c r="M2" s="27" t="s">
        <v>12</v>
      </c>
      <c r="N2" s="31" t="s">
        <v>8</v>
      </c>
      <c r="O2" s="31" t="s">
        <v>9</v>
      </c>
      <c r="P2" s="34" t="s">
        <v>2</v>
      </c>
      <c r="Q2" s="28" t="s">
        <v>8</v>
      </c>
      <c r="R2" s="28" t="s">
        <v>9</v>
      </c>
      <c r="S2" s="28" t="s">
        <v>10</v>
      </c>
      <c r="T2" s="28" t="s">
        <v>11</v>
      </c>
      <c r="U2" s="28" t="s">
        <v>3</v>
      </c>
      <c r="V2" s="27"/>
      <c r="W2" s="27"/>
      <c r="X2" s="28"/>
      <c r="Y2" s="27"/>
    </row>
    <row r="3" spans="1:25">
      <c r="A3" s="28"/>
      <c r="B3" s="28" t="s">
        <v>13</v>
      </c>
      <c r="C3" s="28">
        <v>18.49</v>
      </c>
      <c r="D3" s="28">
        <v>19.78</v>
      </c>
      <c r="E3" s="28">
        <f>D3-C3</f>
        <v>1.29</v>
      </c>
      <c r="F3" s="28">
        <v>19.78</v>
      </c>
      <c r="G3" s="28">
        <v>21.18</v>
      </c>
      <c r="H3" s="28">
        <f>G3-F3</f>
        <v>1.4</v>
      </c>
      <c r="I3" s="28">
        <v>21.18</v>
      </c>
      <c r="J3" s="28">
        <v>22.49</v>
      </c>
      <c r="K3" s="28">
        <f>J3-I3</f>
        <v>1.31</v>
      </c>
      <c r="L3" s="28">
        <f>(K3+H3+E3)/3</f>
        <v>1.33333333333333</v>
      </c>
      <c r="M3" s="51">
        <f>($L$11-L3)/$E$12*8*1000/3</f>
        <v>136.122733612273</v>
      </c>
      <c r="N3" s="52">
        <v>0.536</v>
      </c>
      <c r="O3" s="31"/>
      <c r="P3" s="37">
        <f>(N3*0.2816-0.0144)/5*1000</f>
        <v>27.30752</v>
      </c>
      <c r="Q3" s="40">
        <v>0.709</v>
      </c>
      <c r="R3" s="40">
        <v>0.721</v>
      </c>
      <c r="S3" s="40">
        <v>0.711</v>
      </c>
      <c r="T3" s="40">
        <f>AVERAGE(Q3:S3)</f>
        <v>0.713666666666667</v>
      </c>
      <c r="U3" s="53">
        <f>(108.1*T3-0.2735)/5</f>
        <v>15.3747733333333</v>
      </c>
      <c r="V3" s="28">
        <v>6.43</v>
      </c>
      <c r="W3" s="28">
        <v>1.91</v>
      </c>
      <c r="X3" s="28"/>
      <c r="Y3" s="50" t="s">
        <v>14</v>
      </c>
    </row>
    <row r="4" spans="1:25">
      <c r="A4" s="28" t="s">
        <v>15</v>
      </c>
      <c r="B4" s="28" t="s">
        <v>16</v>
      </c>
      <c r="C4" s="28">
        <v>13.62</v>
      </c>
      <c r="D4" s="28">
        <v>15.26</v>
      </c>
      <c r="E4" s="28">
        <f t="shared" ref="E4:E12" si="0">D4-C4</f>
        <v>1.64</v>
      </c>
      <c r="F4" s="28">
        <v>15.26</v>
      </c>
      <c r="G4" s="28">
        <v>16.9</v>
      </c>
      <c r="H4" s="28">
        <f t="shared" ref="H4:H11" si="1">G4-F4</f>
        <v>1.64</v>
      </c>
      <c r="I4" s="28">
        <v>16.9</v>
      </c>
      <c r="J4" s="28">
        <v>18.49</v>
      </c>
      <c r="K4" s="28">
        <f t="shared" ref="K4:K11" si="2">J4-I4</f>
        <v>1.59</v>
      </c>
      <c r="L4" s="28">
        <f t="shared" ref="L4:L11" si="3">(K4+H4+E4)/3</f>
        <v>1.62333333333333</v>
      </c>
      <c r="M4" s="51">
        <f t="shared" ref="M4:M10" si="4">($L$11-L4)/$E$12*8*1000/3</f>
        <v>71.4086471408648</v>
      </c>
      <c r="N4" s="52">
        <v>0.26</v>
      </c>
      <c r="O4" s="31"/>
      <c r="P4" s="37">
        <f t="shared" ref="P4:P10" si="5">(N4*0.2816-0.0144)/5*1000</f>
        <v>11.7632</v>
      </c>
      <c r="Q4" s="42">
        <v>0.49</v>
      </c>
      <c r="R4" s="42">
        <v>0.0489</v>
      </c>
      <c r="S4" s="42">
        <v>0.486</v>
      </c>
      <c r="T4" s="40">
        <f t="shared" ref="T4:T10" si="6">AVERAGE(Q4:S4)</f>
        <v>0.341633333333333</v>
      </c>
      <c r="U4" s="53">
        <f t="shared" ref="U4:U10" si="7">(108.1*T4-0.2735)/5</f>
        <v>7.33141266666666</v>
      </c>
      <c r="V4" s="28">
        <v>6.45</v>
      </c>
      <c r="W4" s="28">
        <v>2.35</v>
      </c>
      <c r="X4" s="28"/>
      <c r="Y4" s="50">
        <v>22</v>
      </c>
    </row>
    <row r="5" spans="1:25">
      <c r="A5" s="28" t="s">
        <v>17</v>
      </c>
      <c r="B5" s="28" t="s">
        <v>18</v>
      </c>
      <c r="C5" s="28">
        <v>8.36</v>
      </c>
      <c r="D5" s="28">
        <v>10.4</v>
      </c>
      <c r="E5" s="28">
        <f t="shared" si="0"/>
        <v>2.04</v>
      </c>
      <c r="F5" s="28">
        <v>10.42</v>
      </c>
      <c r="G5" s="28">
        <v>11.88</v>
      </c>
      <c r="H5" s="28">
        <f t="shared" si="1"/>
        <v>1.46</v>
      </c>
      <c r="I5" s="28">
        <v>11.88</v>
      </c>
      <c r="J5" s="28">
        <v>13.62</v>
      </c>
      <c r="K5" s="28">
        <f t="shared" si="2"/>
        <v>1.74</v>
      </c>
      <c r="L5" s="28">
        <f t="shared" si="3"/>
        <v>1.74666666666667</v>
      </c>
      <c r="M5" s="51">
        <f t="shared" si="4"/>
        <v>43.8865643886564</v>
      </c>
      <c r="N5" s="52">
        <v>0.335</v>
      </c>
      <c r="O5" s="31"/>
      <c r="P5" s="37">
        <f t="shared" si="5"/>
        <v>15.9872</v>
      </c>
      <c r="Q5" s="40">
        <v>0.285</v>
      </c>
      <c r="R5" s="40">
        <v>0.293</v>
      </c>
      <c r="S5" s="40">
        <v>0.286</v>
      </c>
      <c r="T5" s="40">
        <f t="shared" si="6"/>
        <v>0.288</v>
      </c>
      <c r="U5" s="53">
        <f t="shared" si="7"/>
        <v>6.17186</v>
      </c>
      <c r="V5" s="28">
        <v>6.47</v>
      </c>
      <c r="W5" s="28">
        <v>2.31</v>
      </c>
      <c r="X5" s="28"/>
      <c r="Y5" s="50">
        <v>23</v>
      </c>
    </row>
    <row r="6" spans="1:25">
      <c r="A6" s="28" t="s">
        <v>19</v>
      </c>
      <c r="B6" s="28" t="s">
        <v>20</v>
      </c>
      <c r="C6" s="28">
        <v>3.18</v>
      </c>
      <c r="D6" s="28">
        <v>4.99</v>
      </c>
      <c r="E6" s="28">
        <f t="shared" si="0"/>
        <v>1.81</v>
      </c>
      <c r="F6" s="28">
        <v>4.99</v>
      </c>
      <c r="G6" s="28">
        <v>6.6</v>
      </c>
      <c r="H6" s="28">
        <f t="shared" si="1"/>
        <v>1.61</v>
      </c>
      <c r="I6" s="28">
        <v>6.6</v>
      </c>
      <c r="J6" s="28">
        <v>8.36</v>
      </c>
      <c r="K6" s="28">
        <f t="shared" si="2"/>
        <v>1.76</v>
      </c>
      <c r="L6" s="28">
        <f t="shared" si="3"/>
        <v>1.72666666666667</v>
      </c>
      <c r="M6" s="51">
        <f t="shared" si="4"/>
        <v>48.3496048349605</v>
      </c>
      <c r="N6" s="52">
        <v>0.319</v>
      </c>
      <c r="O6" s="31"/>
      <c r="P6" s="37">
        <f t="shared" si="5"/>
        <v>15.08608</v>
      </c>
      <c r="Q6" s="40">
        <v>0.286</v>
      </c>
      <c r="R6" s="40">
        <v>0.294</v>
      </c>
      <c r="S6" s="40">
        <v>0.267</v>
      </c>
      <c r="T6" s="40">
        <f t="shared" si="6"/>
        <v>0.282333333333333</v>
      </c>
      <c r="U6" s="53">
        <f t="shared" si="7"/>
        <v>6.04934666666666</v>
      </c>
      <c r="V6" s="28">
        <v>6.52</v>
      </c>
      <c r="W6" s="28">
        <v>2.72</v>
      </c>
      <c r="X6" s="28"/>
      <c r="Y6" s="50">
        <v>23.4</v>
      </c>
    </row>
    <row r="7" spans="1:25">
      <c r="A7" s="28" t="s">
        <v>21</v>
      </c>
      <c r="B7" s="28" t="s">
        <v>22</v>
      </c>
      <c r="C7" s="28">
        <v>21.14</v>
      </c>
      <c r="D7" s="28">
        <v>22.91</v>
      </c>
      <c r="E7" s="28">
        <f t="shared" si="0"/>
        <v>1.77</v>
      </c>
      <c r="F7" s="28">
        <v>22.91</v>
      </c>
      <c r="G7" s="28">
        <v>24.63</v>
      </c>
      <c r="H7" s="28">
        <f t="shared" si="1"/>
        <v>1.72</v>
      </c>
      <c r="I7" s="28">
        <v>1.33</v>
      </c>
      <c r="J7" s="28">
        <v>3.18</v>
      </c>
      <c r="K7" s="28">
        <f t="shared" si="2"/>
        <v>1.85</v>
      </c>
      <c r="L7" s="28">
        <f t="shared" si="3"/>
        <v>1.78</v>
      </c>
      <c r="M7" s="51">
        <f t="shared" si="4"/>
        <v>36.4481636448165</v>
      </c>
      <c r="N7" s="52">
        <v>0.246</v>
      </c>
      <c r="O7" s="31"/>
      <c r="P7" s="37">
        <f t="shared" si="5"/>
        <v>10.97472</v>
      </c>
      <c r="Q7" s="40">
        <v>0.422</v>
      </c>
      <c r="R7" s="40">
        <v>0.431</v>
      </c>
      <c r="S7" s="40">
        <v>0.425</v>
      </c>
      <c r="T7" s="40">
        <f t="shared" si="6"/>
        <v>0.426</v>
      </c>
      <c r="U7" s="53">
        <f t="shared" si="7"/>
        <v>9.15542</v>
      </c>
      <c r="V7" s="28">
        <v>6.51</v>
      </c>
      <c r="W7" s="28">
        <v>2.48</v>
      </c>
      <c r="X7" s="28"/>
      <c r="Y7" s="50">
        <v>23.4</v>
      </c>
    </row>
    <row r="8" ht="28.5" spans="1:25">
      <c r="A8" s="28" t="s">
        <v>23</v>
      </c>
      <c r="B8" s="28" t="s">
        <v>24</v>
      </c>
      <c r="C8" s="28">
        <v>15.4</v>
      </c>
      <c r="D8" s="28">
        <v>17.25</v>
      </c>
      <c r="E8" s="28">
        <f t="shared" si="0"/>
        <v>1.85</v>
      </c>
      <c r="F8" s="28"/>
      <c r="G8" s="28"/>
      <c r="H8" s="28"/>
      <c r="I8" s="28">
        <v>19.4</v>
      </c>
      <c r="J8" s="28">
        <v>21.14</v>
      </c>
      <c r="K8" s="28">
        <f t="shared" si="2"/>
        <v>1.74</v>
      </c>
      <c r="L8" s="28">
        <f>(K8+H8+E8)/2</f>
        <v>1.795</v>
      </c>
      <c r="M8" s="51">
        <f t="shared" si="4"/>
        <v>33.1008833100882</v>
      </c>
      <c r="N8" s="52">
        <v>0.15</v>
      </c>
      <c r="O8" s="31"/>
      <c r="P8" s="37">
        <f t="shared" si="5"/>
        <v>5.568</v>
      </c>
      <c r="Q8" s="40">
        <v>0.163</v>
      </c>
      <c r="R8" s="40">
        <v>0.17</v>
      </c>
      <c r="S8" s="40">
        <v>0.173</v>
      </c>
      <c r="T8" s="40">
        <f t="shared" si="6"/>
        <v>0.168666666666667</v>
      </c>
      <c r="U8" s="53">
        <f t="shared" si="7"/>
        <v>3.59187333333334</v>
      </c>
      <c r="V8" s="28">
        <v>6.54</v>
      </c>
      <c r="W8" s="28">
        <v>2.4</v>
      </c>
      <c r="X8" s="28"/>
      <c r="Y8" s="50">
        <v>23.4</v>
      </c>
    </row>
    <row r="9" ht="28.5" spans="1:25">
      <c r="A9" s="28" t="s">
        <v>25</v>
      </c>
      <c r="B9" s="28" t="s">
        <v>26</v>
      </c>
      <c r="C9" s="28">
        <v>10.53</v>
      </c>
      <c r="D9" s="28">
        <v>12.15</v>
      </c>
      <c r="E9" s="28">
        <f t="shared" si="0"/>
        <v>1.62</v>
      </c>
      <c r="F9" s="28">
        <v>12.15</v>
      </c>
      <c r="G9" s="28">
        <v>13.8</v>
      </c>
      <c r="H9" s="28">
        <f t="shared" si="1"/>
        <v>1.65</v>
      </c>
      <c r="I9" s="28">
        <v>13.8</v>
      </c>
      <c r="J9" s="28">
        <v>15.4</v>
      </c>
      <c r="K9" s="28">
        <f t="shared" si="2"/>
        <v>1.6</v>
      </c>
      <c r="L9" s="28">
        <f t="shared" si="3"/>
        <v>1.62333333333333</v>
      </c>
      <c r="M9" s="51">
        <f t="shared" si="4"/>
        <v>71.4086471408646</v>
      </c>
      <c r="N9" s="52">
        <v>0.255</v>
      </c>
      <c r="O9" s="31"/>
      <c r="P9" s="37">
        <f t="shared" si="5"/>
        <v>11.4816</v>
      </c>
      <c r="Q9" s="40">
        <v>0.226</v>
      </c>
      <c r="R9" s="40">
        <v>0.228</v>
      </c>
      <c r="S9" s="40">
        <v>0.222</v>
      </c>
      <c r="T9" s="40">
        <f t="shared" si="6"/>
        <v>0.225333333333333</v>
      </c>
      <c r="U9" s="53">
        <f t="shared" si="7"/>
        <v>4.81700666666666</v>
      </c>
      <c r="V9" s="28">
        <v>6.49</v>
      </c>
      <c r="W9" s="28">
        <v>2.21</v>
      </c>
      <c r="X9" s="28"/>
      <c r="Y9" s="50">
        <v>23</v>
      </c>
    </row>
    <row r="10" ht="28.5" spans="1:25">
      <c r="A10" s="28" t="s">
        <v>27</v>
      </c>
      <c r="B10" s="28" t="s">
        <v>28</v>
      </c>
      <c r="C10" s="28"/>
      <c r="D10" s="28"/>
      <c r="E10" s="28"/>
      <c r="F10" s="28">
        <v>7.32</v>
      </c>
      <c r="G10" s="28">
        <v>9.18</v>
      </c>
      <c r="H10" s="28">
        <f t="shared" si="1"/>
        <v>1.86</v>
      </c>
      <c r="I10" s="28">
        <v>9.18</v>
      </c>
      <c r="J10" s="28">
        <v>10.53</v>
      </c>
      <c r="K10" s="28">
        <f t="shared" si="2"/>
        <v>1.35</v>
      </c>
      <c r="L10" s="28">
        <f>(K10+H10+E10)/2</f>
        <v>1.605</v>
      </c>
      <c r="M10" s="51">
        <f t="shared" si="4"/>
        <v>75.4997675499769</v>
      </c>
      <c r="N10" s="52">
        <v>0.103</v>
      </c>
      <c r="O10" s="31"/>
      <c r="P10" s="37">
        <f t="shared" si="5"/>
        <v>2.92096</v>
      </c>
      <c r="Q10" s="40">
        <v>0.279</v>
      </c>
      <c r="R10" s="40">
        <v>0.272</v>
      </c>
      <c r="S10" s="40">
        <v>0.281</v>
      </c>
      <c r="T10" s="40">
        <f t="shared" si="6"/>
        <v>0.277333333333333</v>
      </c>
      <c r="U10" s="53">
        <f t="shared" si="7"/>
        <v>5.94124666666666</v>
      </c>
      <c r="V10" s="28">
        <v>6.46</v>
      </c>
      <c r="W10" s="28">
        <v>2.38</v>
      </c>
      <c r="X10" s="28"/>
      <c r="Y10" s="50">
        <v>22.6</v>
      </c>
    </row>
    <row r="11" spans="1:25">
      <c r="A11" s="28"/>
      <c r="B11" s="28" t="s">
        <v>29</v>
      </c>
      <c r="C11" s="28">
        <v>0.42</v>
      </c>
      <c r="D11" s="28">
        <v>2.12</v>
      </c>
      <c r="E11" s="28">
        <f t="shared" si="0"/>
        <v>1.7</v>
      </c>
      <c r="F11" s="28">
        <v>2.12</v>
      </c>
      <c r="G11" s="28">
        <v>4.5</v>
      </c>
      <c r="H11" s="28">
        <f t="shared" si="1"/>
        <v>2.38</v>
      </c>
      <c r="I11" s="28">
        <v>4.5</v>
      </c>
      <c r="J11" s="28">
        <v>6.25</v>
      </c>
      <c r="K11" s="28">
        <f t="shared" si="2"/>
        <v>1.75</v>
      </c>
      <c r="L11" s="28">
        <f t="shared" si="3"/>
        <v>1.94333333333333</v>
      </c>
      <c r="M11" s="28"/>
      <c r="N11" s="31"/>
      <c r="O11" s="31"/>
      <c r="P11" s="31"/>
      <c r="Q11" s="40"/>
      <c r="R11" s="40"/>
      <c r="S11" s="40"/>
      <c r="T11" s="40"/>
      <c r="U11" s="40"/>
      <c r="V11" s="28"/>
      <c r="W11" s="28"/>
      <c r="X11" s="28"/>
      <c r="Y11" s="28"/>
    </row>
    <row r="12" spans="1:25">
      <c r="A12" s="27" t="s">
        <v>30</v>
      </c>
      <c r="B12" s="27"/>
      <c r="C12" s="28">
        <v>1.5</v>
      </c>
      <c r="D12" s="28">
        <v>13.45</v>
      </c>
      <c r="E12" s="28">
        <f t="shared" si="0"/>
        <v>11.95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4" spans="1:5">
      <c r="A14" s="30"/>
      <c r="B14" s="30"/>
      <c r="C14" s="30"/>
      <c r="D14" s="30"/>
      <c r="E14" s="30"/>
    </row>
    <row r="15" spans="1:14">
      <c r="A15" s="31"/>
      <c r="B15" s="31"/>
      <c r="C15" s="31"/>
      <c r="D15" s="31"/>
      <c r="E15" s="31"/>
      <c r="G15" s="32"/>
      <c r="H15" s="32"/>
      <c r="I15" s="32"/>
      <c r="J15" s="32"/>
      <c r="K15" s="32"/>
      <c r="L15" s="32"/>
      <c r="M15" s="32"/>
      <c r="N15" s="32"/>
    </row>
    <row r="16" spans="1:14">
      <c r="A16" s="28"/>
      <c r="B16" s="31"/>
      <c r="C16" s="31"/>
      <c r="D16" s="31"/>
      <c r="E16" s="31"/>
      <c r="G16" s="32"/>
      <c r="H16" s="32"/>
      <c r="I16" s="32"/>
      <c r="J16" s="32"/>
      <c r="K16" s="32"/>
      <c r="L16" s="32"/>
      <c r="M16" s="32"/>
      <c r="N16" s="32"/>
    </row>
    <row r="17" spans="1:14">
      <c r="A17" s="28"/>
      <c r="B17" s="31"/>
      <c r="C17" s="31"/>
      <c r="D17" s="31"/>
      <c r="E17" s="31"/>
      <c r="G17" s="32"/>
      <c r="H17" s="32"/>
      <c r="I17" s="32"/>
      <c r="J17" s="32"/>
      <c r="K17" s="32"/>
      <c r="L17" s="32"/>
      <c r="M17" s="32"/>
      <c r="N17" s="32"/>
    </row>
    <row r="18" spans="1:14">
      <c r="A18" s="28"/>
      <c r="B18" s="31"/>
      <c r="C18" s="31"/>
      <c r="D18" s="31"/>
      <c r="E18" s="31"/>
      <c r="G18" s="32"/>
      <c r="H18" s="32"/>
      <c r="I18" s="32"/>
      <c r="J18" s="32"/>
      <c r="K18" s="32"/>
      <c r="L18" s="32"/>
      <c r="M18" s="32"/>
      <c r="N18" s="32"/>
    </row>
    <row r="19" spans="1:14">
      <c r="A19" s="28"/>
      <c r="B19" s="31"/>
      <c r="C19" s="31"/>
      <c r="D19" s="31"/>
      <c r="E19" s="31"/>
      <c r="G19" s="32"/>
      <c r="H19" s="32"/>
      <c r="I19" s="32"/>
      <c r="J19" s="32"/>
      <c r="K19" s="32"/>
      <c r="L19" s="32"/>
      <c r="M19" s="32"/>
      <c r="N19" s="32"/>
    </row>
    <row r="20" spans="1:14">
      <c r="A20" s="28"/>
      <c r="B20" s="31"/>
      <c r="C20" s="31"/>
      <c r="D20" s="31"/>
      <c r="E20" s="31"/>
      <c r="G20" s="32"/>
      <c r="H20" s="32"/>
      <c r="I20" s="32"/>
      <c r="J20" s="32"/>
      <c r="K20" s="32"/>
      <c r="L20" s="32"/>
      <c r="M20" s="32"/>
      <c r="N20" s="32"/>
    </row>
    <row r="21" spans="1:14">
      <c r="A21" s="28"/>
      <c r="B21" s="31"/>
      <c r="C21" s="31"/>
      <c r="D21" s="31"/>
      <c r="E21" s="31"/>
      <c r="G21" s="32"/>
      <c r="H21" s="32"/>
      <c r="I21" s="32"/>
      <c r="J21" s="32"/>
      <c r="K21" s="32"/>
      <c r="L21" s="32"/>
      <c r="M21" s="32"/>
      <c r="N21" s="32"/>
    </row>
    <row r="22" spans="1:14">
      <c r="A22" s="28"/>
      <c r="B22" s="31"/>
      <c r="C22" s="31"/>
      <c r="D22" s="31"/>
      <c r="E22" s="31"/>
      <c r="G22" s="32"/>
      <c r="H22" s="32"/>
      <c r="I22" s="32"/>
      <c r="J22" s="32"/>
      <c r="K22" s="32"/>
      <c r="L22" s="32"/>
      <c r="M22" s="32"/>
      <c r="N22" s="32"/>
    </row>
    <row r="23" spans="1:14">
      <c r="A23" s="28"/>
      <c r="B23" s="31"/>
      <c r="C23" s="31"/>
      <c r="D23" s="31"/>
      <c r="E23" s="31"/>
      <c r="G23" s="32"/>
      <c r="H23" s="32"/>
      <c r="I23" s="32"/>
      <c r="J23" s="32"/>
      <c r="K23" s="32"/>
      <c r="L23" s="32"/>
      <c r="M23" s="32"/>
      <c r="N23" s="32"/>
    </row>
  </sheetData>
  <mergeCells count="12">
    <mergeCell ref="C1:K1"/>
    <mergeCell ref="N1:P1"/>
    <mergeCell ref="Q1:S1"/>
    <mergeCell ref="C2:E2"/>
    <mergeCell ref="F2:H2"/>
    <mergeCell ref="I2:K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3"/>
  <sheetViews>
    <sheetView workbookViewId="0">
      <selection activeCell="M10" sqref="M10"/>
    </sheetView>
  </sheetViews>
  <sheetFormatPr defaultColWidth="8.88333333333333" defaultRowHeight="14.25"/>
  <cols>
    <col min="1" max="2" width="8.88333333333333" style="25"/>
    <col min="3" max="9" width="8.88333333333333" style="25" customWidth="1"/>
    <col min="10" max="10" width="10.5" style="25" customWidth="1"/>
    <col min="11" max="17" width="8.88333333333333" style="25" customWidth="1"/>
    <col min="18" max="16384" width="8.88333333333333" style="25"/>
  </cols>
  <sheetData>
    <row r="1" spans="1:22">
      <c r="A1" s="27" t="s">
        <v>31</v>
      </c>
      <c r="B1" s="27"/>
      <c r="C1" s="27" t="s">
        <v>1</v>
      </c>
      <c r="D1" s="27"/>
      <c r="E1" s="27"/>
      <c r="F1" s="27"/>
      <c r="G1" s="27"/>
      <c r="H1" s="27"/>
      <c r="I1" s="27"/>
      <c r="J1" s="45"/>
      <c r="K1" s="33" t="s">
        <v>2</v>
      </c>
      <c r="L1" s="33"/>
      <c r="M1" s="33"/>
      <c r="N1" s="27" t="s">
        <v>3</v>
      </c>
      <c r="O1" s="27"/>
      <c r="P1" s="27"/>
      <c r="Q1" s="27"/>
      <c r="R1" s="27"/>
      <c r="S1" s="27" t="s">
        <v>4</v>
      </c>
      <c r="T1" s="27" t="s">
        <v>5</v>
      </c>
      <c r="U1" s="27" t="s">
        <v>6</v>
      </c>
      <c r="V1" s="27" t="s">
        <v>7</v>
      </c>
    </row>
    <row r="2" spans="1:22">
      <c r="A2" s="27"/>
      <c r="B2" s="27"/>
      <c r="C2" s="27" t="s">
        <v>8</v>
      </c>
      <c r="D2" s="27"/>
      <c r="E2" s="27"/>
      <c r="F2" s="27" t="s">
        <v>9</v>
      </c>
      <c r="G2" s="27"/>
      <c r="H2" s="27"/>
      <c r="I2" s="27" t="s">
        <v>11</v>
      </c>
      <c r="J2" s="45" t="s">
        <v>12</v>
      </c>
      <c r="K2" s="31" t="s">
        <v>8</v>
      </c>
      <c r="L2" s="31" t="s">
        <v>9</v>
      </c>
      <c r="M2" s="34" t="s">
        <v>2</v>
      </c>
      <c r="N2" s="28" t="s">
        <v>8</v>
      </c>
      <c r="O2" s="28" t="s">
        <v>9</v>
      </c>
      <c r="P2" s="28" t="s">
        <v>10</v>
      </c>
      <c r="Q2" s="28" t="s">
        <v>11</v>
      </c>
      <c r="R2" s="28" t="s">
        <v>3</v>
      </c>
      <c r="S2" s="27"/>
      <c r="T2" s="27"/>
      <c r="U2" s="28"/>
      <c r="V2" s="27"/>
    </row>
    <row r="3" spans="1:22">
      <c r="A3" s="28"/>
      <c r="B3" s="28" t="s">
        <v>13</v>
      </c>
      <c r="C3" s="28">
        <v>15.5</v>
      </c>
      <c r="D3" s="28">
        <v>16.22</v>
      </c>
      <c r="E3" s="28">
        <f>D3-C3</f>
        <v>0.719999999999999</v>
      </c>
      <c r="F3" s="28">
        <v>16.22</v>
      </c>
      <c r="G3" s="28">
        <v>17</v>
      </c>
      <c r="H3" s="28">
        <f>G3-F3</f>
        <v>0.780000000000001</v>
      </c>
      <c r="I3" s="28">
        <f>(H3+E3)/2</f>
        <v>0.75</v>
      </c>
      <c r="J3" s="46">
        <f t="shared" ref="J3:J10" si="0">($I$11-I3)/$E$12*8*1000/3</f>
        <v>225.641025641026</v>
      </c>
      <c r="K3" s="36">
        <v>0.667</v>
      </c>
      <c r="L3" s="31"/>
      <c r="M3" s="37">
        <f>(K3*0.2816-0.0144)/5*1000</f>
        <v>34.68544</v>
      </c>
      <c r="N3" s="40">
        <v>0.688</v>
      </c>
      <c r="O3" s="40">
        <v>0.684</v>
      </c>
      <c r="P3" s="48"/>
      <c r="Q3" s="48">
        <f>AVERAGE(N3:P3)</f>
        <v>0.686</v>
      </c>
      <c r="R3" s="43">
        <f t="shared" ref="R3:R10" si="1">(108.1*Q3-0.2735)/5</f>
        <v>14.77662</v>
      </c>
      <c r="S3" s="28">
        <v>6.92</v>
      </c>
      <c r="T3" s="28">
        <v>1.27</v>
      </c>
      <c r="U3" s="28"/>
      <c r="V3" s="50">
        <v>23.4</v>
      </c>
    </row>
    <row r="4" spans="1:22">
      <c r="A4" s="28" t="s">
        <v>15</v>
      </c>
      <c r="B4" s="28" t="s">
        <v>16</v>
      </c>
      <c r="C4" s="28">
        <v>12.32</v>
      </c>
      <c r="D4" s="28">
        <v>14.92</v>
      </c>
      <c r="E4" s="28">
        <f t="shared" ref="E4:E21" si="2">D4-C4</f>
        <v>2.6</v>
      </c>
      <c r="F4" s="28">
        <v>14.92</v>
      </c>
      <c r="G4" s="28">
        <v>15.5</v>
      </c>
      <c r="H4" s="28">
        <f t="shared" ref="H4:H11" si="3">G4-F4</f>
        <v>0.58</v>
      </c>
      <c r="I4" s="28">
        <f t="shared" ref="I4:I11" si="4">(H4+E4)/2</f>
        <v>1.59</v>
      </c>
      <c r="J4" s="46">
        <f t="shared" si="0"/>
        <v>34.1880341880343</v>
      </c>
      <c r="K4" s="36">
        <v>0.296</v>
      </c>
      <c r="L4" s="31"/>
      <c r="M4" s="37">
        <f t="shared" ref="M4:M10" si="5">(K4*0.2816-0.0144)/5*1000</f>
        <v>13.79072</v>
      </c>
      <c r="N4" s="42">
        <v>0.31</v>
      </c>
      <c r="O4" s="42">
        <v>0.318</v>
      </c>
      <c r="Q4" s="48">
        <f t="shared" ref="Q4:Q10" si="6">AVERAGE(N4:P4)</f>
        <v>0.314</v>
      </c>
      <c r="R4" s="43">
        <f t="shared" si="1"/>
        <v>6.73398</v>
      </c>
      <c r="S4" s="28">
        <v>6.93</v>
      </c>
      <c r="T4" s="28">
        <v>1.58</v>
      </c>
      <c r="U4" s="28"/>
      <c r="V4" s="50">
        <v>23.4</v>
      </c>
    </row>
    <row r="5" spans="1:22">
      <c r="A5" s="28" t="s">
        <v>17</v>
      </c>
      <c r="B5" s="28" t="s">
        <v>18</v>
      </c>
      <c r="C5" s="28">
        <v>9.22</v>
      </c>
      <c r="D5" s="28">
        <v>10.81</v>
      </c>
      <c r="E5" s="28">
        <f t="shared" si="2"/>
        <v>1.59</v>
      </c>
      <c r="F5" s="28">
        <v>10.81</v>
      </c>
      <c r="G5" s="28">
        <v>12.32</v>
      </c>
      <c r="H5" s="28">
        <f t="shared" si="3"/>
        <v>1.51</v>
      </c>
      <c r="I5" s="28">
        <f t="shared" si="4"/>
        <v>1.55</v>
      </c>
      <c r="J5" s="46">
        <f t="shared" si="0"/>
        <v>43.3048433048434</v>
      </c>
      <c r="K5" s="36">
        <v>0.267</v>
      </c>
      <c r="L5" s="31"/>
      <c r="M5" s="37">
        <f t="shared" si="5"/>
        <v>12.15744</v>
      </c>
      <c r="N5" s="40">
        <v>0.228</v>
      </c>
      <c r="O5" s="40">
        <v>0.237</v>
      </c>
      <c r="Q5" s="48">
        <f t="shared" si="6"/>
        <v>0.2325</v>
      </c>
      <c r="R5" s="43">
        <f t="shared" si="1"/>
        <v>4.97195</v>
      </c>
      <c r="S5" s="28">
        <v>6.96</v>
      </c>
      <c r="T5" s="28">
        <v>1.49</v>
      </c>
      <c r="U5" s="28"/>
      <c r="V5" s="50">
        <v>23.4</v>
      </c>
    </row>
    <row r="6" spans="1:22">
      <c r="A6" s="28" t="s">
        <v>19</v>
      </c>
      <c r="B6" s="28" t="s">
        <v>20</v>
      </c>
      <c r="C6" s="28">
        <v>6</v>
      </c>
      <c r="D6" s="28">
        <v>7.52</v>
      </c>
      <c r="E6" s="28">
        <f t="shared" si="2"/>
        <v>1.52</v>
      </c>
      <c r="F6" s="28">
        <v>7.52</v>
      </c>
      <c r="G6" s="28">
        <v>9.22</v>
      </c>
      <c r="H6" s="28">
        <f t="shared" si="3"/>
        <v>1.7</v>
      </c>
      <c r="I6" s="28">
        <f t="shared" si="4"/>
        <v>1.61</v>
      </c>
      <c r="J6" s="46">
        <f t="shared" si="0"/>
        <v>29.6296296296296</v>
      </c>
      <c r="K6" s="36">
        <v>0.265</v>
      </c>
      <c r="L6" s="31"/>
      <c r="M6" s="37">
        <f t="shared" si="5"/>
        <v>12.0448</v>
      </c>
      <c r="N6" s="40">
        <v>0.277</v>
      </c>
      <c r="O6" s="40">
        <v>0.227</v>
      </c>
      <c r="Q6" s="48">
        <f t="shared" si="6"/>
        <v>0.252</v>
      </c>
      <c r="R6" s="43">
        <f t="shared" si="1"/>
        <v>5.39354</v>
      </c>
      <c r="S6" s="28">
        <v>6.94</v>
      </c>
      <c r="T6" s="28">
        <v>1.57</v>
      </c>
      <c r="U6" s="28"/>
      <c r="V6" s="50">
        <v>23.4</v>
      </c>
    </row>
    <row r="7" spans="1:22">
      <c r="A7" s="28" t="s">
        <v>21</v>
      </c>
      <c r="B7" s="28" t="s">
        <v>22</v>
      </c>
      <c r="C7" s="28">
        <v>2.63</v>
      </c>
      <c r="D7" s="28">
        <v>4.05</v>
      </c>
      <c r="E7" s="28">
        <f t="shared" si="2"/>
        <v>1.42</v>
      </c>
      <c r="F7" s="28">
        <v>4.05</v>
      </c>
      <c r="G7" s="28">
        <v>6</v>
      </c>
      <c r="H7" s="28">
        <f t="shared" si="3"/>
        <v>1.95</v>
      </c>
      <c r="I7" s="28">
        <f t="shared" si="4"/>
        <v>1.685</v>
      </c>
      <c r="J7" s="46">
        <f t="shared" si="0"/>
        <v>12.5356125356126</v>
      </c>
      <c r="K7" s="36">
        <v>0.23</v>
      </c>
      <c r="L7" s="31"/>
      <c r="M7" s="37">
        <f t="shared" si="5"/>
        <v>10.0736</v>
      </c>
      <c r="N7" s="40">
        <v>0.207</v>
      </c>
      <c r="O7" s="40">
        <v>0.205</v>
      </c>
      <c r="Q7" s="48">
        <f t="shared" si="6"/>
        <v>0.206</v>
      </c>
      <c r="R7" s="43">
        <f t="shared" si="1"/>
        <v>4.39902</v>
      </c>
      <c r="S7" s="28">
        <v>6.92</v>
      </c>
      <c r="T7" s="28">
        <v>1.8</v>
      </c>
      <c r="U7" s="28"/>
      <c r="V7" s="50">
        <v>23.2</v>
      </c>
    </row>
    <row r="8" ht="28.5" spans="1:22">
      <c r="A8" s="28" t="s">
        <v>23</v>
      </c>
      <c r="B8" s="28" t="s">
        <v>24</v>
      </c>
      <c r="C8" s="28">
        <v>1</v>
      </c>
      <c r="D8" s="28">
        <v>2.61</v>
      </c>
      <c r="E8" s="28">
        <f t="shared" si="2"/>
        <v>1.61</v>
      </c>
      <c r="F8" s="28">
        <v>1.03</v>
      </c>
      <c r="G8" s="28">
        <v>2.63</v>
      </c>
      <c r="H8" s="28">
        <f t="shared" si="3"/>
        <v>1.6</v>
      </c>
      <c r="I8" s="28">
        <f t="shared" si="4"/>
        <v>1.605</v>
      </c>
      <c r="J8" s="46">
        <f t="shared" si="0"/>
        <v>30.7692307692308</v>
      </c>
      <c r="K8" s="36">
        <v>0.209</v>
      </c>
      <c r="L8" s="31"/>
      <c r="M8" s="37">
        <f t="shared" si="5"/>
        <v>8.89088</v>
      </c>
      <c r="N8" s="40">
        <v>0.204</v>
      </c>
      <c r="O8" s="40">
        <v>0.216</v>
      </c>
      <c r="Q8" s="48">
        <f t="shared" si="6"/>
        <v>0.21</v>
      </c>
      <c r="R8" s="43">
        <f t="shared" si="1"/>
        <v>4.4855</v>
      </c>
      <c r="S8" s="28">
        <v>6.93</v>
      </c>
      <c r="T8" s="28">
        <v>1.63</v>
      </c>
      <c r="U8" s="28"/>
      <c r="V8" s="50">
        <v>23.7</v>
      </c>
    </row>
    <row r="9" ht="28.5" spans="1:22">
      <c r="A9" s="28" t="s">
        <v>25</v>
      </c>
      <c r="B9" s="28" t="s">
        <v>26</v>
      </c>
      <c r="C9" s="28">
        <v>19.25</v>
      </c>
      <c r="D9" s="28">
        <v>20.8</v>
      </c>
      <c r="E9" s="28">
        <f t="shared" si="2"/>
        <v>1.55</v>
      </c>
      <c r="F9" s="28">
        <v>20.8</v>
      </c>
      <c r="G9" s="28">
        <v>22.5</v>
      </c>
      <c r="H9" s="28">
        <f t="shared" si="3"/>
        <v>1.7</v>
      </c>
      <c r="I9" s="28">
        <f t="shared" si="4"/>
        <v>1.625</v>
      </c>
      <c r="J9" s="46">
        <f t="shared" si="0"/>
        <v>26.2108262108263</v>
      </c>
      <c r="K9" s="36">
        <v>0.246</v>
      </c>
      <c r="L9" s="31"/>
      <c r="M9" s="37">
        <f t="shared" si="5"/>
        <v>10.97472</v>
      </c>
      <c r="N9" s="40">
        <v>0.168</v>
      </c>
      <c r="O9" s="40">
        <v>0.172</v>
      </c>
      <c r="Q9" s="48">
        <f t="shared" si="6"/>
        <v>0.17</v>
      </c>
      <c r="R9" s="43">
        <f t="shared" si="1"/>
        <v>3.6207</v>
      </c>
      <c r="S9" s="28">
        <v>6.95</v>
      </c>
      <c r="T9" s="28">
        <v>1.58</v>
      </c>
      <c r="U9" s="28"/>
      <c r="V9" s="50">
        <v>23.4</v>
      </c>
    </row>
    <row r="10" ht="28.5" spans="1:22">
      <c r="A10" s="28" t="s">
        <v>27</v>
      </c>
      <c r="B10" s="28" t="s">
        <v>28</v>
      </c>
      <c r="C10" s="28">
        <v>16.2</v>
      </c>
      <c r="D10" s="28">
        <v>17.79</v>
      </c>
      <c r="E10" s="28">
        <f t="shared" si="2"/>
        <v>1.59</v>
      </c>
      <c r="F10" s="28">
        <v>17.78</v>
      </c>
      <c r="G10" s="28">
        <v>19.25</v>
      </c>
      <c r="H10" s="28">
        <f t="shared" si="3"/>
        <v>1.47</v>
      </c>
      <c r="I10" s="28">
        <f t="shared" si="4"/>
        <v>1.53</v>
      </c>
      <c r="J10" s="46">
        <f t="shared" si="0"/>
        <v>47.8632478632481</v>
      </c>
      <c r="K10" s="36">
        <v>0.146</v>
      </c>
      <c r="L10" s="31"/>
      <c r="M10" s="37">
        <f t="shared" si="5"/>
        <v>5.34272</v>
      </c>
      <c r="N10" s="40">
        <v>0.253</v>
      </c>
      <c r="O10" s="40">
        <v>0.243</v>
      </c>
      <c r="Q10" s="48">
        <f t="shared" si="6"/>
        <v>0.248</v>
      </c>
      <c r="R10" s="43">
        <f t="shared" si="1"/>
        <v>5.30706</v>
      </c>
      <c r="S10" s="28">
        <v>6.92</v>
      </c>
      <c r="T10" s="28">
        <v>1.62</v>
      </c>
      <c r="U10" s="28"/>
      <c r="V10" s="50">
        <v>23.4</v>
      </c>
    </row>
    <row r="11" spans="1:22">
      <c r="A11" s="28"/>
      <c r="B11" s="28" t="s">
        <v>29</v>
      </c>
      <c r="C11" s="28">
        <v>13.61</v>
      </c>
      <c r="D11" s="28">
        <v>15.39</v>
      </c>
      <c r="E11" s="28">
        <f t="shared" si="2"/>
        <v>1.78</v>
      </c>
      <c r="F11" s="28">
        <v>14.5</v>
      </c>
      <c r="G11" s="28">
        <v>16.2</v>
      </c>
      <c r="H11" s="28">
        <f t="shared" si="3"/>
        <v>1.7</v>
      </c>
      <c r="I11" s="28">
        <f t="shared" si="4"/>
        <v>1.74</v>
      </c>
      <c r="J11" s="47"/>
      <c r="K11" s="31"/>
      <c r="L11" s="31"/>
      <c r="M11" s="31"/>
      <c r="N11" s="40"/>
      <c r="O11" s="40"/>
      <c r="P11" s="40"/>
      <c r="Q11" s="40"/>
      <c r="R11" s="40"/>
      <c r="S11" s="28"/>
      <c r="T11" s="28"/>
      <c r="U11" s="28"/>
      <c r="V11" s="28"/>
    </row>
    <row r="12" spans="1:22">
      <c r="A12" s="27" t="s">
        <v>30</v>
      </c>
      <c r="B12" s="27"/>
      <c r="C12" s="28">
        <v>1.3</v>
      </c>
      <c r="D12" s="28">
        <v>13</v>
      </c>
      <c r="E12" s="28">
        <f t="shared" si="2"/>
        <v>11.7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spans="1:22">
      <c r="A13" s="27"/>
      <c r="B13" s="27"/>
      <c r="C13" s="28"/>
      <c r="D13" s="28"/>
      <c r="E13" s="28"/>
      <c r="F13" s="28"/>
      <c r="G13" s="28"/>
      <c r="H13" s="28"/>
      <c r="I13" s="28"/>
      <c r="J13" s="27" t="s">
        <v>12</v>
      </c>
      <c r="K13" s="31" t="s">
        <v>8</v>
      </c>
      <c r="L13" s="31" t="s">
        <v>9</v>
      </c>
      <c r="M13" s="31" t="s">
        <v>2</v>
      </c>
      <c r="N13" s="28" t="s">
        <v>8</v>
      </c>
      <c r="O13" s="28" t="s">
        <v>9</v>
      </c>
      <c r="P13" s="28" t="s">
        <v>10</v>
      </c>
      <c r="Q13" s="28" t="s">
        <v>11</v>
      </c>
      <c r="R13" s="28" t="s">
        <v>3</v>
      </c>
      <c r="S13" s="28"/>
      <c r="T13" s="28"/>
      <c r="U13" s="28"/>
      <c r="V13" s="28"/>
    </row>
    <row r="14" spans="1:18">
      <c r="A14" s="27" t="s">
        <v>32</v>
      </c>
      <c r="B14" s="28"/>
      <c r="C14" s="28">
        <v>13.45</v>
      </c>
      <c r="D14" s="28">
        <v>15.12</v>
      </c>
      <c r="E14" s="28">
        <f t="shared" si="2"/>
        <v>1.67</v>
      </c>
      <c r="F14" s="28">
        <v>15.12</v>
      </c>
      <c r="G14" s="28">
        <v>16.8</v>
      </c>
      <c r="H14" s="28">
        <f t="shared" ref="H14" si="7">G14-F14</f>
        <v>1.68</v>
      </c>
      <c r="I14" s="28">
        <f t="shared" ref="I14" si="8">(H14+E14)/2</f>
        <v>1.675</v>
      </c>
      <c r="J14" s="35">
        <f>($I$11-I14)/$E$12*8*1000/3*100</f>
        <v>1481.48148148149</v>
      </c>
      <c r="K14" s="48">
        <v>0.242</v>
      </c>
      <c r="M14" s="49">
        <f>(K14*0.2816-0.0144)/1*1000*10</f>
        <v>537.472</v>
      </c>
      <c r="N14" s="40">
        <v>0.503</v>
      </c>
      <c r="O14" s="40">
        <v>0.487</v>
      </c>
      <c r="Q14" s="48">
        <f t="shared" ref="Q14" si="9">AVERAGE(N14:P14)</f>
        <v>0.495</v>
      </c>
      <c r="R14" s="43">
        <f>(108.1*Q14-0.2735)/5</f>
        <v>10.6472</v>
      </c>
    </row>
    <row r="15" spans="1:18">
      <c r="A15" s="27" t="s">
        <v>33</v>
      </c>
      <c r="B15" s="27"/>
      <c r="C15" s="28">
        <v>16.8</v>
      </c>
      <c r="D15" s="28">
        <v>18.12</v>
      </c>
      <c r="E15" s="28">
        <f t="shared" si="2"/>
        <v>1.32</v>
      </c>
      <c r="F15" s="28">
        <v>18.12</v>
      </c>
      <c r="G15" s="28">
        <v>19.6</v>
      </c>
      <c r="H15" s="28">
        <f t="shared" ref="H15:H20" si="10">G15-F15</f>
        <v>1.48</v>
      </c>
      <c r="I15" s="28">
        <f t="shared" ref="I15:I20" si="11">(H15+E15)/2</f>
        <v>1.4</v>
      </c>
      <c r="J15" s="35">
        <f>($I$11-I15)/$E$12*8*1000/3*10</f>
        <v>774.928774928775</v>
      </c>
      <c r="K15" s="48">
        <v>0.084</v>
      </c>
      <c r="M15" s="49">
        <f t="shared" ref="M15:M20" si="12">(K15*0.2816-0.0144)/1*1000*10</f>
        <v>92.544</v>
      </c>
      <c r="N15" s="42">
        <v>0.379</v>
      </c>
      <c r="O15" s="42">
        <v>0.363</v>
      </c>
      <c r="Q15" s="48">
        <f t="shared" ref="Q15:Q20" si="13">AVERAGE(N15:P15)</f>
        <v>0.371</v>
      </c>
      <c r="R15" s="43">
        <f t="shared" ref="R15:R20" si="14">(108.1*Q15-0.2735)/5</f>
        <v>7.96632</v>
      </c>
    </row>
    <row r="16" spans="1:18">
      <c r="A16" s="27" t="s">
        <v>34</v>
      </c>
      <c r="B16" s="27"/>
      <c r="C16" s="28">
        <v>19.6</v>
      </c>
      <c r="D16" s="28">
        <v>20.85</v>
      </c>
      <c r="E16" s="28">
        <f t="shared" si="2"/>
        <v>1.25</v>
      </c>
      <c r="F16" s="28">
        <v>20.85</v>
      </c>
      <c r="G16" s="28">
        <v>22.3</v>
      </c>
      <c r="H16" s="28">
        <f t="shared" si="10"/>
        <v>1.45</v>
      </c>
      <c r="I16" s="28">
        <f t="shared" si="11"/>
        <v>1.35</v>
      </c>
      <c r="J16" s="35">
        <f t="shared" ref="J16:J20" si="15">($I$11-I16)/$E$12*8*1000/3*10</f>
        <v>888.888888888889</v>
      </c>
      <c r="K16" s="48">
        <v>0.089</v>
      </c>
      <c r="M16" s="49">
        <f t="shared" si="12"/>
        <v>106.624</v>
      </c>
      <c r="N16" s="40">
        <v>0.404</v>
      </c>
      <c r="O16" s="40">
        <v>0.395</v>
      </c>
      <c r="Q16" s="48">
        <f t="shared" si="13"/>
        <v>0.3995</v>
      </c>
      <c r="R16" s="43">
        <f t="shared" si="14"/>
        <v>8.58249</v>
      </c>
    </row>
    <row r="17" spans="1:18">
      <c r="A17" s="27" t="s">
        <v>35</v>
      </c>
      <c r="B17" s="27"/>
      <c r="C17" s="28">
        <v>2.8</v>
      </c>
      <c r="D17" s="28">
        <v>3.82</v>
      </c>
      <c r="E17" s="28">
        <f t="shared" si="2"/>
        <v>1.02</v>
      </c>
      <c r="F17" s="28">
        <v>3.82</v>
      </c>
      <c r="G17" s="28">
        <v>5.13</v>
      </c>
      <c r="H17" s="28">
        <f t="shared" si="10"/>
        <v>1.31</v>
      </c>
      <c r="I17" s="28">
        <f t="shared" si="11"/>
        <v>1.165</v>
      </c>
      <c r="J17" s="35">
        <f t="shared" si="15"/>
        <v>1310.54131054131</v>
      </c>
      <c r="K17" s="48">
        <v>0.089</v>
      </c>
      <c r="M17" s="49">
        <f t="shared" si="12"/>
        <v>106.624</v>
      </c>
      <c r="N17" s="40">
        <v>0.405</v>
      </c>
      <c r="O17" s="40">
        <v>0.415</v>
      </c>
      <c r="Q17" s="48">
        <f t="shared" si="13"/>
        <v>0.41</v>
      </c>
      <c r="R17" s="43">
        <f t="shared" si="14"/>
        <v>8.8095</v>
      </c>
    </row>
    <row r="18" spans="1:18">
      <c r="A18" s="27" t="s">
        <v>36</v>
      </c>
      <c r="B18" s="27"/>
      <c r="C18" s="28">
        <v>5.13</v>
      </c>
      <c r="D18" s="28">
        <v>6.71</v>
      </c>
      <c r="E18" s="28">
        <f t="shared" si="2"/>
        <v>1.58</v>
      </c>
      <c r="F18" s="28">
        <v>6.71</v>
      </c>
      <c r="G18" s="28">
        <v>8.3</v>
      </c>
      <c r="H18" s="28">
        <f t="shared" si="10"/>
        <v>1.59</v>
      </c>
      <c r="I18" s="28">
        <f t="shared" si="11"/>
        <v>1.585</v>
      </c>
      <c r="J18" s="35">
        <f>($I$11-I18)/$E$12*8*1000/3*100</f>
        <v>3532.76353276354</v>
      </c>
      <c r="K18" s="48">
        <v>0.254</v>
      </c>
      <c r="M18" s="49">
        <f t="shared" si="12"/>
        <v>571.264</v>
      </c>
      <c r="N18" s="40">
        <v>0.522</v>
      </c>
      <c r="O18" s="40">
        <v>0.523</v>
      </c>
      <c r="Q18" s="48">
        <f t="shared" si="13"/>
        <v>0.5225</v>
      </c>
      <c r="R18" s="43">
        <f t="shared" si="14"/>
        <v>11.24175</v>
      </c>
    </row>
    <row r="19" spans="1:18">
      <c r="A19" s="27" t="s">
        <v>37</v>
      </c>
      <c r="B19" s="27"/>
      <c r="C19" s="28">
        <v>8.3</v>
      </c>
      <c r="D19" s="28">
        <v>9.87</v>
      </c>
      <c r="E19" s="28">
        <f t="shared" si="2"/>
        <v>1.57</v>
      </c>
      <c r="F19" s="28">
        <v>9.87</v>
      </c>
      <c r="G19" s="28">
        <v>11.3</v>
      </c>
      <c r="H19" s="28">
        <f t="shared" si="10"/>
        <v>1.43</v>
      </c>
      <c r="I19" s="28">
        <f t="shared" si="11"/>
        <v>1.5</v>
      </c>
      <c r="J19" s="35">
        <f t="shared" si="15"/>
        <v>547.00854700855</v>
      </c>
      <c r="K19" s="48">
        <v>0.255</v>
      </c>
      <c r="M19" s="49">
        <f t="shared" si="12"/>
        <v>574.08</v>
      </c>
      <c r="N19" s="40">
        <v>0.634</v>
      </c>
      <c r="O19" s="40">
        <v>0.637</v>
      </c>
      <c r="Q19" s="48">
        <f t="shared" si="13"/>
        <v>0.6355</v>
      </c>
      <c r="R19" s="43">
        <f t="shared" si="14"/>
        <v>13.68481</v>
      </c>
    </row>
    <row r="20" spans="1:18">
      <c r="A20" s="27" t="s">
        <v>38</v>
      </c>
      <c r="B20" s="27"/>
      <c r="C20" s="28">
        <v>11.3</v>
      </c>
      <c r="D20" s="28">
        <v>12.3</v>
      </c>
      <c r="E20" s="28">
        <f t="shared" si="2"/>
        <v>1</v>
      </c>
      <c r="F20" s="28">
        <v>12.3</v>
      </c>
      <c r="G20" s="28">
        <v>13.61</v>
      </c>
      <c r="H20" s="28">
        <f t="shared" si="10"/>
        <v>1.31</v>
      </c>
      <c r="I20" s="28">
        <f t="shared" si="11"/>
        <v>1.155</v>
      </c>
      <c r="J20" s="35">
        <f t="shared" si="15"/>
        <v>1333.33333333333</v>
      </c>
      <c r="K20" s="48">
        <v>0.28</v>
      </c>
      <c r="M20" s="49">
        <f t="shared" si="12"/>
        <v>644.48</v>
      </c>
      <c r="N20" s="40">
        <v>0.777</v>
      </c>
      <c r="O20" s="40">
        <v>0.789</v>
      </c>
      <c r="Q20" s="48">
        <f t="shared" si="13"/>
        <v>0.783</v>
      </c>
      <c r="R20" s="43">
        <f t="shared" si="14"/>
        <v>16.87376</v>
      </c>
    </row>
    <row r="21" spans="1:18">
      <c r="A21" s="27" t="s">
        <v>30</v>
      </c>
      <c r="B21" s="27"/>
      <c r="C21" s="28">
        <v>1.5</v>
      </c>
      <c r="D21" s="28">
        <v>13.45</v>
      </c>
      <c r="E21" s="28">
        <f t="shared" si="2"/>
        <v>11.95</v>
      </c>
      <c r="F21" s="28"/>
      <c r="G21" s="32"/>
      <c r="H21" s="32"/>
      <c r="I21" s="32"/>
      <c r="J21" s="32"/>
      <c r="K21" s="32"/>
      <c r="R21" s="43"/>
    </row>
    <row r="22" spans="1:11">
      <c r="A22" s="28"/>
      <c r="B22" s="31"/>
      <c r="C22" s="31"/>
      <c r="D22" s="31"/>
      <c r="E22" s="31"/>
      <c r="G22" s="32"/>
      <c r="H22" s="32"/>
      <c r="I22" s="32"/>
      <c r="J22" s="32"/>
      <c r="K22" s="32"/>
    </row>
    <row r="23" spans="1:11">
      <c r="A23" s="28"/>
      <c r="B23" s="31"/>
      <c r="C23" s="31"/>
      <c r="D23" s="31"/>
      <c r="E23" s="31"/>
      <c r="G23" s="32"/>
      <c r="H23" s="32"/>
      <c r="I23" s="32"/>
      <c r="J23" s="32"/>
      <c r="K23" s="32"/>
    </row>
  </sheetData>
  <mergeCells count="19">
    <mergeCell ref="C1:H1"/>
    <mergeCell ref="K1:M1"/>
    <mergeCell ref="N1:P1"/>
    <mergeCell ref="C2:E2"/>
    <mergeCell ref="F2:H2"/>
    <mergeCell ref="A12:B12"/>
    <mergeCell ref="A14:B14"/>
    <mergeCell ref="A15:B15"/>
    <mergeCell ref="A16:B16"/>
    <mergeCell ref="A17:B17"/>
    <mergeCell ref="A18:B18"/>
    <mergeCell ref="A19:B19"/>
    <mergeCell ref="A20:B20"/>
    <mergeCell ref="A21:B21"/>
    <mergeCell ref="S1:S2"/>
    <mergeCell ref="T1:T2"/>
    <mergeCell ref="U1:U2"/>
    <mergeCell ref="V1:V2"/>
    <mergeCell ref="A1:B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3"/>
  <sheetViews>
    <sheetView topLeftCell="E1" workbookViewId="0">
      <selection activeCell="U10" sqref="U10"/>
    </sheetView>
  </sheetViews>
  <sheetFormatPr defaultColWidth="8.88333333333333" defaultRowHeight="14.25"/>
  <cols>
    <col min="1" max="2" width="8.88333333333333" style="25"/>
    <col min="3" max="12" width="8.88333333333333" style="25" customWidth="1"/>
    <col min="13" max="13" width="8.88333333333333" style="25"/>
    <col min="14" max="20" width="8.88333333333333" style="25" customWidth="1"/>
    <col min="21" max="16384" width="8.88333333333333" style="25"/>
  </cols>
  <sheetData>
    <row r="1" spans="1:25">
      <c r="A1" s="26" t="s">
        <v>39</v>
      </c>
      <c r="B1" s="27"/>
      <c r="C1" s="27" t="s">
        <v>1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33" t="s">
        <v>2</v>
      </c>
      <c r="O1" s="33"/>
      <c r="P1" s="33"/>
      <c r="Q1" s="27" t="s">
        <v>3</v>
      </c>
      <c r="R1" s="27"/>
      <c r="S1" s="27"/>
      <c r="T1" s="27"/>
      <c r="U1" s="27"/>
      <c r="V1" s="27" t="s">
        <v>4</v>
      </c>
      <c r="W1" s="27" t="s">
        <v>5</v>
      </c>
      <c r="X1" s="27" t="s">
        <v>6</v>
      </c>
      <c r="Y1" s="27" t="s">
        <v>7</v>
      </c>
    </row>
    <row r="2" spans="1:25">
      <c r="A2" s="27"/>
      <c r="B2" s="27"/>
      <c r="C2" s="27" t="s">
        <v>8</v>
      </c>
      <c r="D2" s="27"/>
      <c r="E2" s="27"/>
      <c r="F2" s="27" t="s">
        <v>9</v>
      </c>
      <c r="G2" s="27"/>
      <c r="H2" s="27"/>
      <c r="I2" s="27" t="s">
        <v>10</v>
      </c>
      <c r="J2" s="27"/>
      <c r="K2" s="27"/>
      <c r="L2" s="27" t="s">
        <v>11</v>
      </c>
      <c r="M2" s="27" t="s">
        <v>12</v>
      </c>
      <c r="N2" s="31" t="s">
        <v>8</v>
      </c>
      <c r="O2" s="31" t="s">
        <v>9</v>
      </c>
      <c r="P2" s="34" t="s">
        <v>2</v>
      </c>
      <c r="Q2" s="28" t="s">
        <v>8</v>
      </c>
      <c r="R2" s="28" t="s">
        <v>9</v>
      </c>
      <c r="S2" s="28" t="s">
        <v>10</v>
      </c>
      <c r="T2" s="28" t="s">
        <v>11</v>
      </c>
      <c r="U2" s="28" t="s">
        <v>3</v>
      </c>
      <c r="V2" s="27"/>
      <c r="W2" s="27"/>
      <c r="X2" s="28"/>
      <c r="Y2" s="27"/>
    </row>
    <row r="3" spans="1:25">
      <c r="A3" s="28"/>
      <c r="B3" s="28" t="s">
        <v>13</v>
      </c>
      <c r="C3" s="29">
        <v>17.35</v>
      </c>
      <c r="D3" s="29">
        <v>18</v>
      </c>
      <c r="E3" s="28">
        <f>D3-C3</f>
        <v>0.649999999999999</v>
      </c>
      <c r="F3" s="29">
        <v>18</v>
      </c>
      <c r="G3" s="29">
        <v>18.67</v>
      </c>
      <c r="H3" s="28">
        <f>G3-F3</f>
        <v>0.670000000000002</v>
      </c>
      <c r="I3" s="29">
        <v>18.69</v>
      </c>
      <c r="J3" s="29">
        <v>19.36</v>
      </c>
      <c r="K3" s="28">
        <f>J3-I3</f>
        <v>0.669999999999998</v>
      </c>
      <c r="L3" s="28">
        <f>(K3+H3+E3)/3</f>
        <v>0.663333333333333</v>
      </c>
      <c r="M3" s="35">
        <f>($L$11-L3)/$E$12*8*1000/3</f>
        <v>260.562069607296</v>
      </c>
      <c r="N3" s="36">
        <v>0.828</v>
      </c>
      <c r="O3" s="31"/>
      <c r="P3" s="37">
        <f>(N3*0.2816-0.0144)/5*1000</f>
        <v>43.75296</v>
      </c>
      <c r="Q3" s="39">
        <v>0.846</v>
      </c>
      <c r="R3" s="39">
        <v>0.842</v>
      </c>
      <c r="S3" s="40"/>
      <c r="T3" s="40">
        <f>AVERAGE(Q3:S3)</f>
        <v>0.844</v>
      </c>
      <c r="U3" s="43">
        <f>(108.1*T3-0.2735)/5</f>
        <v>18.19258</v>
      </c>
      <c r="V3" s="29">
        <v>6.5</v>
      </c>
      <c r="W3" s="29">
        <v>0.89</v>
      </c>
      <c r="X3" s="29"/>
      <c r="Y3" s="44">
        <v>26.6</v>
      </c>
    </row>
    <row r="4" spans="1:25">
      <c r="A4" s="28" t="s">
        <v>15</v>
      </c>
      <c r="B4" s="28" t="s">
        <v>16</v>
      </c>
      <c r="C4" s="29">
        <v>19.36</v>
      </c>
      <c r="D4" s="29">
        <v>20.75</v>
      </c>
      <c r="E4" s="28">
        <f t="shared" ref="E4:E12" si="0">D4-C4</f>
        <v>1.39</v>
      </c>
      <c r="F4" s="29">
        <v>20.75</v>
      </c>
      <c r="G4" s="29">
        <v>21.67</v>
      </c>
      <c r="H4" s="28">
        <f t="shared" ref="H4:H11" si="1">G4-F4</f>
        <v>0.920000000000002</v>
      </c>
      <c r="I4" s="29">
        <v>21.67</v>
      </c>
      <c r="J4" s="29">
        <v>22.61</v>
      </c>
      <c r="K4" s="28">
        <f t="shared" ref="K4:K11" si="2">J4-I4</f>
        <v>0.939999999999998</v>
      </c>
      <c r="L4" s="28">
        <f t="shared" ref="L4:L11" si="3">(K4+H4+E4)/3</f>
        <v>1.08333333333333</v>
      </c>
      <c r="M4" s="35">
        <f t="shared" ref="M4:M10" si="4">($L$11-L4)/$E$12*8*1000/3</f>
        <v>166.759724548669</v>
      </c>
      <c r="N4" s="36">
        <v>0.542</v>
      </c>
      <c r="O4" s="31"/>
      <c r="P4" s="37">
        <f t="shared" ref="P4:P10" si="5">(N4*0.2816-0.0144)/5*1000</f>
        <v>27.64544</v>
      </c>
      <c r="Q4" s="41">
        <v>0.495</v>
      </c>
      <c r="R4" s="41">
        <v>0.487</v>
      </c>
      <c r="S4" s="42"/>
      <c r="T4" s="40">
        <f t="shared" ref="T4:T10" si="6">AVERAGE(Q4:S4)</f>
        <v>0.491</v>
      </c>
      <c r="U4" s="43">
        <f t="shared" ref="U4:U10" si="7">(108.1*T4-0.2735)/5</f>
        <v>10.56072</v>
      </c>
      <c r="V4" s="29">
        <v>6.51</v>
      </c>
      <c r="W4" s="29">
        <v>1.92</v>
      </c>
      <c r="X4" s="29"/>
      <c r="Y4" s="44">
        <v>26.7</v>
      </c>
    </row>
    <row r="5" spans="1:25">
      <c r="A5" s="28" t="s">
        <v>17</v>
      </c>
      <c r="B5" s="28" t="s">
        <v>18</v>
      </c>
      <c r="C5" s="29">
        <v>2.84</v>
      </c>
      <c r="D5" s="29">
        <v>4.1</v>
      </c>
      <c r="E5" s="28">
        <f t="shared" si="0"/>
        <v>1.26</v>
      </c>
      <c r="F5" s="29">
        <v>4.1</v>
      </c>
      <c r="G5" s="29">
        <v>5.68</v>
      </c>
      <c r="H5" s="28">
        <f t="shared" si="1"/>
        <v>1.58</v>
      </c>
      <c r="I5" s="29">
        <v>5.68</v>
      </c>
      <c r="J5" s="29">
        <v>7.12</v>
      </c>
      <c r="K5" s="28">
        <f t="shared" si="2"/>
        <v>1.44</v>
      </c>
      <c r="L5" s="28">
        <f t="shared" si="3"/>
        <v>1.42666666666667</v>
      </c>
      <c r="M5" s="35">
        <f t="shared" si="4"/>
        <v>90.0800297785222</v>
      </c>
      <c r="N5" s="36">
        <v>0.269</v>
      </c>
      <c r="O5" s="31"/>
      <c r="P5" s="37">
        <f t="shared" si="5"/>
        <v>12.27008</v>
      </c>
      <c r="Q5" s="39">
        <v>0.207</v>
      </c>
      <c r="R5" s="39">
        <v>0.211</v>
      </c>
      <c r="S5" s="40"/>
      <c r="T5" s="40">
        <f t="shared" si="6"/>
        <v>0.209</v>
      </c>
      <c r="U5" s="43">
        <f t="shared" si="7"/>
        <v>4.46388</v>
      </c>
      <c r="V5" s="29">
        <v>6.52</v>
      </c>
      <c r="W5" s="29">
        <v>1.55</v>
      </c>
      <c r="X5" s="29"/>
      <c r="Y5" s="44">
        <v>26.6</v>
      </c>
    </row>
    <row r="6" spans="1:25">
      <c r="A6" s="28" t="s">
        <v>19</v>
      </c>
      <c r="B6" s="28" t="s">
        <v>20</v>
      </c>
      <c r="C6" s="29">
        <v>7.12</v>
      </c>
      <c r="D6" s="29">
        <v>8.6</v>
      </c>
      <c r="E6" s="28">
        <f t="shared" si="0"/>
        <v>1.48</v>
      </c>
      <c r="F6" s="29">
        <v>8.6</v>
      </c>
      <c r="G6" s="29">
        <v>10.04</v>
      </c>
      <c r="H6" s="28">
        <f t="shared" si="1"/>
        <v>1.44</v>
      </c>
      <c r="I6" s="29">
        <v>10.04</v>
      </c>
      <c r="J6" s="29">
        <v>11.48</v>
      </c>
      <c r="K6" s="28">
        <f t="shared" si="2"/>
        <v>1.44</v>
      </c>
      <c r="L6" s="28">
        <f t="shared" si="3"/>
        <v>1.45333333333333</v>
      </c>
      <c r="M6" s="35">
        <f t="shared" si="4"/>
        <v>84.1243253303554</v>
      </c>
      <c r="N6" s="36">
        <v>0.319</v>
      </c>
      <c r="O6" s="31"/>
      <c r="P6" s="37">
        <f t="shared" si="5"/>
        <v>15.08608</v>
      </c>
      <c r="Q6" s="39">
        <v>0.451</v>
      </c>
      <c r="R6" s="39">
        <v>0.451</v>
      </c>
      <c r="S6" s="40"/>
      <c r="T6" s="40">
        <f t="shared" si="6"/>
        <v>0.451</v>
      </c>
      <c r="U6" s="43">
        <f t="shared" si="7"/>
        <v>9.69592</v>
      </c>
      <c r="V6" s="29">
        <v>6.54</v>
      </c>
      <c r="W6" s="29">
        <v>1.46</v>
      </c>
      <c r="X6" s="29"/>
      <c r="Y6" s="44">
        <v>26.6</v>
      </c>
    </row>
    <row r="7" spans="1:25">
      <c r="A7" s="28" t="s">
        <v>21</v>
      </c>
      <c r="B7" s="28" t="s">
        <v>22</v>
      </c>
      <c r="C7" s="29">
        <v>11.48</v>
      </c>
      <c r="D7" s="29">
        <v>12.81</v>
      </c>
      <c r="E7" s="28">
        <f t="shared" si="0"/>
        <v>1.33</v>
      </c>
      <c r="F7" s="29">
        <v>12.81</v>
      </c>
      <c r="G7" s="29">
        <v>14.28</v>
      </c>
      <c r="H7" s="28">
        <f t="shared" si="1"/>
        <v>1.47</v>
      </c>
      <c r="I7" s="29">
        <v>14.28</v>
      </c>
      <c r="J7" s="29">
        <v>15.59</v>
      </c>
      <c r="K7" s="28">
        <f t="shared" si="2"/>
        <v>1.31</v>
      </c>
      <c r="L7" s="28">
        <f t="shared" si="3"/>
        <v>1.37</v>
      </c>
      <c r="M7" s="35">
        <f t="shared" si="4"/>
        <v>102.735901730877</v>
      </c>
      <c r="N7" s="38">
        <v>0.389</v>
      </c>
      <c r="O7" s="31"/>
      <c r="P7" s="37">
        <f t="shared" si="5"/>
        <v>19.02848</v>
      </c>
      <c r="Q7" s="39">
        <v>0.439</v>
      </c>
      <c r="R7" s="39">
        <v>0.438</v>
      </c>
      <c r="S7" s="40"/>
      <c r="T7" s="40">
        <f t="shared" si="6"/>
        <v>0.4385</v>
      </c>
      <c r="U7" s="43">
        <f t="shared" si="7"/>
        <v>9.42567</v>
      </c>
      <c r="V7" s="29">
        <v>6.57</v>
      </c>
      <c r="W7" s="29">
        <v>1.68</v>
      </c>
      <c r="X7" s="29"/>
      <c r="Y7" s="44">
        <v>26.6</v>
      </c>
    </row>
    <row r="8" ht="28.5" spans="1:25">
      <c r="A8" s="28" t="s">
        <v>23</v>
      </c>
      <c r="B8" s="28" t="s">
        <v>24</v>
      </c>
      <c r="C8" s="29">
        <v>15.59</v>
      </c>
      <c r="D8" s="29">
        <v>17</v>
      </c>
      <c r="E8" s="28">
        <f t="shared" si="0"/>
        <v>1.41</v>
      </c>
      <c r="F8" s="29">
        <v>17</v>
      </c>
      <c r="G8" s="29">
        <v>18.52</v>
      </c>
      <c r="H8" s="28">
        <f t="shared" si="1"/>
        <v>1.52</v>
      </c>
      <c r="I8" s="29">
        <v>18.52</v>
      </c>
      <c r="J8" s="29">
        <v>20</v>
      </c>
      <c r="K8" s="28">
        <f t="shared" si="2"/>
        <v>1.48</v>
      </c>
      <c r="L8" s="28">
        <f t="shared" si="3"/>
        <v>1.47</v>
      </c>
      <c r="M8" s="35">
        <f t="shared" si="4"/>
        <v>80.4020100502512</v>
      </c>
      <c r="N8" s="36">
        <v>0.228</v>
      </c>
      <c r="O8" s="31"/>
      <c r="P8" s="37">
        <f t="shared" si="5"/>
        <v>9.96096</v>
      </c>
      <c r="Q8" s="39">
        <v>0.232</v>
      </c>
      <c r="R8" s="39">
        <v>0.237</v>
      </c>
      <c r="S8" s="40"/>
      <c r="T8" s="40">
        <f t="shared" si="6"/>
        <v>0.2345</v>
      </c>
      <c r="U8" s="43">
        <f t="shared" si="7"/>
        <v>5.01519</v>
      </c>
      <c r="V8" s="29">
        <v>6.57</v>
      </c>
      <c r="W8" s="29">
        <v>1.43</v>
      </c>
      <c r="X8" s="29"/>
      <c r="Y8" s="44">
        <v>26.6</v>
      </c>
    </row>
    <row r="9" ht="28.5" spans="1:25">
      <c r="A9" s="28" t="s">
        <v>25</v>
      </c>
      <c r="B9" s="28" t="s">
        <v>26</v>
      </c>
      <c r="C9" s="29">
        <v>20.2</v>
      </c>
      <c r="D9" s="29">
        <v>21.42</v>
      </c>
      <c r="E9" s="28">
        <f t="shared" si="0"/>
        <v>1.22</v>
      </c>
      <c r="F9" s="29">
        <v>21.42</v>
      </c>
      <c r="G9" s="29">
        <v>22.92</v>
      </c>
      <c r="H9" s="28">
        <f t="shared" si="1"/>
        <v>1.5</v>
      </c>
      <c r="I9" s="29">
        <v>22.92</v>
      </c>
      <c r="J9" s="29">
        <v>24.2</v>
      </c>
      <c r="K9" s="28">
        <f t="shared" si="2"/>
        <v>1.28</v>
      </c>
      <c r="L9" s="28">
        <f t="shared" si="3"/>
        <v>1.33333333333333</v>
      </c>
      <c r="M9" s="35">
        <f t="shared" si="4"/>
        <v>110.924995347106</v>
      </c>
      <c r="N9" s="36">
        <v>0.154</v>
      </c>
      <c r="O9" s="31"/>
      <c r="P9" s="37">
        <f t="shared" si="5"/>
        <v>5.79328</v>
      </c>
      <c r="Q9" s="39">
        <v>0.25</v>
      </c>
      <c r="R9" s="39">
        <v>0.245</v>
      </c>
      <c r="S9" s="40"/>
      <c r="T9" s="40">
        <f t="shared" si="6"/>
        <v>0.2475</v>
      </c>
      <c r="U9" s="43">
        <f t="shared" si="7"/>
        <v>5.29625</v>
      </c>
      <c r="V9" s="29">
        <v>6.58</v>
      </c>
      <c r="W9" s="29">
        <v>1.36</v>
      </c>
      <c r="X9" s="29"/>
      <c r="Y9" s="44">
        <v>26.6</v>
      </c>
    </row>
    <row r="10" ht="28.5" spans="1:25">
      <c r="A10" s="28" t="s">
        <v>27</v>
      </c>
      <c r="B10" s="28" t="s">
        <v>28</v>
      </c>
      <c r="C10" s="29">
        <v>12.28</v>
      </c>
      <c r="D10" s="29">
        <v>13.58</v>
      </c>
      <c r="E10" s="28">
        <f t="shared" si="0"/>
        <v>1.3</v>
      </c>
      <c r="F10" s="29">
        <v>13.58</v>
      </c>
      <c r="G10" s="29">
        <v>14.95</v>
      </c>
      <c r="H10" s="28">
        <f t="shared" si="1"/>
        <v>1.37</v>
      </c>
      <c r="I10" s="29">
        <v>14.95</v>
      </c>
      <c r="J10" s="29">
        <v>16.48</v>
      </c>
      <c r="K10" s="28">
        <f t="shared" si="2"/>
        <v>1.53</v>
      </c>
      <c r="L10" s="28">
        <f t="shared" si="3"/>
        <v>1.4</v>
      </c>
      <c r="M10" s="35">
        <f t="shared" si="4"/>
        <v>96.0357342266889</v>
      </c>
      <c r="N10" s="36">
        <v>0.16</v>
      </c>
      <c r="O10" s="31"/>
      <c r="P10" s="37">
        <f t="shared" si="5"/>
        <v>6.1312</v>
      </c>
      <c r="Q10" s="39">
        <v>0.369</v>
      </c>
      <c r="R10" s="39">
        <v>0.374</v>
      </c>
      <c r="S10" s="40"/>
      <c r="T10" s="40">
        <f t="shared" si="6"/>
        <v>0.3715</v>
      </c>
      <c r="U10" s="43">
        <f t="shared" si="7"/>
        <v>7.97713</v>
      </c>
      <c r="V10" s="29">
        <v>6.59</v>
      </c>
      <c r="W10" s="29">
        <v>1.48</v>
      </c>
      <c r="X10" s="29"/>
      <c r="Y10" s="44">
        <v>26.6</v>
      </c>
    </row>
    <row r="11" spans="1:25">
      <c r="A11" s="28"/>
      <c r="B11" s="28" t="s">
        <v>29</v>
      </c>
      <c r="C11" s="29">
        <v>1.03</v>
      </c>
      <c r="D11" s="29">
        <v>2.75</v>
      </c>
      <c r="E11" s="28">
        <f t="shared" si="0"/>
        <v>1.72</v>
      </c>
      <c r="F11" s="29">
        <v>2.75</v>
      </c>
      <c r="G11" s="29">
        <v>4.61</v>
      </c>
      <c r="H11" s="28">
        <f t="shared" si="1"/>
        <v>1.86</v>
      </c>
      <c r="I11" s="29">
        <v>4.61</v>
      </c>
      <c r="J11" s="29">
        <v>6.52</v>
      </c>
      <c r="K11" s="28">
        <f t="shared" si="2"/>
        <v>1.91</v>
      </c>
      <c r="L11" s="28">
        <f t="shared" si="3"/>
        <v>1.83</v>
      </c>
      <c r="M11" s="28"/>
      <c r="N11" s="31"/>
      <c r="O11" s="31"/>
      <c r="P11" s="31"/>
      <c r="Q11" s="40"/>
      <c r="R11" s="40"/>
      <c r="S11" s="40"/>
      <c r="T11" s="40"/>
      <c r="U11" s="40"/>
      <c r="V11" s="28"/>
      <c r="W11" s="28"/>
      <c r="X11" s="28"/>
      <c r="Y11" s="28"/>
    </row>
    <row r="12" spans="1:25">
      <c r="A12" s="27" t="s">
        <v>30</v>
      </c>
      <c r="B12" s="27"/>
      <c r="C12" s="29">
        <v>1</v>
      </c>
      <c r="D12" s="29">
        <v>12.94</v>
      </c>
      <c r="E12" s="28">
        <f t="shared" si="0"/>
        <v>11.94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4" spans="1:5">
      <c r="A14" s="30"/>
      <c r="B14" s="30"/>
      <c r="C14" s="30"/>
      <c r="D14" s="30"/>
      <c r="E14" s="30"/>
    </row>
    <row r="15" spans="1:14">
      <c r="A15" s="31"/>
      <c r="B15" s="31"/>
      <c r="C15" s="31"/>
      <c r="D15" s="31"/>
      <c r="E15" s="31"/>
      <c r="G15" s="32"/>
      <c r="H15" s="32"/>
      <c r="I15" s="32"/>
      <c r="J15" s="32"/>
      <c r="K15" s="32"/>
      <c r="L15" s="32"/>
      <c r="M15" s="32"/>
      <c r="N15" s="32"/>
    </row>
    <row r="16" spans="1:14">
      <c r="A16" s="28"/>
      <c r="B16" s="31"/>
      <c r="C16" s="31"/>
      <c r="D16" s="31"/>
      <c r="E16" s="31"/>
      <c r="G16" s="32"/>
      <c r="H16" s="32"/>
      <c r="I16" s="32"/>
      <c r="J16" s="32"/>
      <c r="K16" s="32"/>
      <c r="L16" s="32"/>
      <c r="M16" s="32"/>
      <c r="N16" s="32"/>
    </row>
    <row r="17" spans="1:14">
      <c r="A17" s="28"/>
      <c r="B17" s="31"/>
      <c r="C17" s="31"/>
      <c r="D17" s="31"/>
      <c r="E17" s="31"/>
      <c r="G17" s="32"/>
      <c r="H17" s="32"/>
      <c r="I17" s="32"/>
      <c r="J17" s="32"/>
      <c r="K17" s="32"/>
      <c r="L17" s="32"/>
      <c r="M17" s="32"/>
      <c r="N17" s="32"/>
    </row>
    <row r="18" spans="1:14">
      <c r="A18" s="28"/>
      <c r="B18" s="31"/>
      <c r="C18" s="31"/>
      <c r="D18" s="31"/>
      <c r="E18" s="31"/>
      <c r="G18" s="32"/>
      <c r="H18" s="32"/>
      <c r="I18" s="32"/>
      <c r="J18" s="32"/>
      <c r="K18" s="32"/>
      <c r="L18" s="32"/>
      <c r="M18" s="32"/>
      <c r="N18" s="32"/>
    </row>
    <row r="19" spans="1:14">
      <c r="A19" s="28"/>
      <c r="B19" s="31"/>
      <c r="C19" s="31"/>
      <c r="D19" s="31"/>
      <c r="E19" s="31"/>
      <c r="G19" s="32"/>
      <c r="H19" s="32"/>
      <c r="I19" s="32"/>
      <c r="J19" s="32"/>
      <c r="K19" s="32"/>
      <c r="L19" s="32"/>
      <c r="M19" s="32"/>
      <c r="N19" s="32"/>
    </row>
    <row r="20" spans="1:14">
      <c r="A20" s="28"/>
      <c r="B20" s="31"/>
      <c r="C20" s="31"/>
      <c r="D20" s="31"/>
      <c r="E20" s="31"/>
      <c r="G20" s="32"/>
      <c r="H20" s="32"/>
      <c r="I20" s="32"/>
      <c r="J20" s="32"/>
      <c r="K20" s="32"/>
      <c r="L20" s="32"/>
      <c r="M20" s="32"/>
      <c r="N20" s="32"/>
    </row>
    <row r="21" spans="1:14">
      <c r="A21" s="28"/>
      <c r="B21" s="31"/>
      <c r="C21" s="31"/>
      <c r="D21" s="31"/>
      <c r="E21" s="31"/>
      <c r="G21" s="32"/>
      <c r="H21" s="32"/>
      <c r="I21" s="32"/>
      <c r="J21" s="32"/>
      <c r="K21" s="32"/>
      <c r="L21" s="32"/>
      <c r="M21" s="32"/>
      <c r="N21" s="32"/>
    </row>
    <row r="22" spans="1:14">
      <c r="A22" s="28"/>
      <c r="B22" s="31"/>
      <c r="C22" s="31"/>
      <c r="D22" s="31"/>
      <c r="E22" s="31"/>
      <c r="G22" s="32"/>
      <c r="H22" s="32"/>
      <c r="I22" s="32"/>
      <c r="J22" s="32"/>
      <c r="K22" s="32"/>
      <c r="L22" s="32"/>
      <c r="M22" s="32"/>
      <c r="N22" s="32"/>
    </row>
    <row r="23" spans="1:14">
      <c r="A23" s="28"/>
      <c r="B23" s="31"/>
      <c r="C23" s="31"/>
      <c r="D23" s="31"/>
      <c r="E23" s="31"/>
      <c r="G23" s="32"/>
      <c r="H23" s="32"/>
      <c r="I23" s="32"/>
      <c r="J23" s="32"/>
      <c r="K23" s="32"/>
      <c r="L23" s="32"/>
      <c r="M23" s="32"/>
      <c r="N23" s="32"/>
    </row>
  </sheetData>
  <mergeCells count="12">
    <mergeCell ref="C1:K1"/>
    <mergeCell ref="N1:P1"/>
    <mergeCell ref="Q1:S1"/>
    <mergeCell ref="C2:E2"/>
    <mergeCell ref="F2:H2"/>
    <mergeCell ref="I2:K2"/>
    <mergeCell ref="A12:B12"/>
    <mergeCell ref="V1:V2"/>
    <mergeCell ref="W1:W2"/>
    <mergeCell ref="X1:X2"/>
    <mergeCell ref="Y1:Y2"/>
    <mergeCell ref="A1:B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1"/>
  <sheetViews>
    <sheetView workbookViewId="0">
      <selection activeCell="N16" sqref="N16"/>
    </sheetView>
  </sheetViews>
  <sheetFormatPr defaultColWidth="9" defaultRowHeight="14.25" outlineLevelCol="2"/>
  <sheetData>
    <row r="1" spans="1:2">
      <c r="A1" s="22" t="s">
        <v>40</v>
      </c>
      <c r="B1" s="22"/>
    </row>
    <row r="2" spans="1:3">
      <c r="A2" s="23" t="s">
        <v>41</v>
      </c>
      <c r="B2" s="23" t="s">
        <v>42</v>
      </c>
      <c r="C2" s="24" t="s">
        <v>43</v>
      </c>
    </row>
    <row r="3" spans="1:3">
      <c r="A3">
        <v>0.043</v>
      </c>
      <c r="B3">
        <v>0</v>
      </c>
      <c r="C3">
        <v>0</v>
      </c>
    </row>
    <row r="4" spans="1:3">
      <c r="A4">
        <v>0.069</v>
      </c>
      <c r="B4">
        <v>0.5</v>
      </c>
      <c r="C4">
        <f t="shared" ref="C4:C9" si="0">B4*0.01</f>
        <v>0.005</v>
      </c>
    </row>
    <row r="5" spans="1:3">
      <c r="A5">
        <v>0.082</v>
      </c>
      <c r="B5">
        <v>1</v>
      </c>
      <c r="C5">
        <f t="shared" si="0"/>
        <v>0.01</v>
      </c>
    </row>
    <row r="6" spans="1:3">
      <c r="A6">
        <v>0.162</v>
      </c>
      <c r="B6">
        <v>3</v>
      </c>
      <c r="C6">
        <f t="shared" si="0"/>
        <v>0.03</v>
      </c>
    </row>
    <row r="7" spans="1:3">
      <c r="A7">
        <v>0.256</v>
      </c>
      <c r="B7">
        <v>5</v>
      </c>
      <c r="C7">
        <f t="shared" si="0"/>
        <v>0.05</v>
      </c>
    </row>
    <row r="8" spans="1:3">
      <c r="A8">
        <v>0.295</v>
      </c>
      <c r="B8">
        <v>7</v>
      </c>
      <c r="C8">
        <f t="shared" si="0"/>
        <v>0.07</v>
      </c>
    </row>
    <row r="9" spans="1:3">
      <c r="A9">
        <v>0.392</v>
      </c>
      <c r="B9">
        <v>10</v>
      </c>
      <c r="C9">
        <f t="shared" si="0"/>
        <v>0.1</v>
      </c>
    </row>
    <row r="13" spans="1:1">
      <c r="A13" t="s">
        <v>44</v>
      </c>
    </row>
    <row r="14" spans="1:3">
      <c r="A14" t="s">
        <v>41</v>
      </c>
      <c r="B14" t="s">
        <v>42</v>
      </c>
      <c r="C14" t="s">
        <v>43</v>
      </c>
    </row>
    <row r="15" spans="1:3">
      <c r="A15">
        <v>0.005</v>
      </c>
      <c r="B15">
        <v>0</v>
      </c>
      <c r="C15">
        <v>0</v>
      </c>
    </row>
    <row r="16" spans="1:3">
      <c r="A16">
        <v>0.007</v>
      </c>
      <c r="B16">
        <v>0.5</v>
      </c>
      <c r="C16">
        <v>1</v>
      </c>
    </row>
    <row r="17" spans="1:3">
      <c r="A17">
        <v>0.022</v>
      </c>
      <c r="B17">
        <v>1</v>
      </c>
      <c r="C17">
        <v>2</v>
      </c>
    </row>
    <row r="18" spans="1:3">
      <c r="A18">
        <v>0.06</v>
      </c>
      <c r="B18">
        <v>3</v>
      </c>
      <c r="C18">
        <v>6</v>
      </c>
    </row>
    <row r="19" spans="1:3">
      <c r="A19">
        <v>0.095</v>
      </c>
      <c r="B19">
        <v>5</v>
      </c>
      <c r="C19">
        <v>10</v>
      </c>
    </row>
    <row r="20" spans="1:3">
      <c r="A20">
        <v>0.185</v>
      </c>
      <c r="B20">
        <v>10</v>
      </c>
      <c r="C20">
        <v>20</v>
      </c>
    </row>
    <row r="21" spans="1:3">
      <c r="A21">
        <v>0.28</v>
      </c>
      <c r="B21">
        <v>15</v>
      </c>
      <c r="C21">
        <v>30</v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workbookViewId="0">
      <selection activeCell="U8" sqref="U8"/>
    </sheetView>
  </sheetViews>
  <sheetFormatPr defaultColWidth="8.89166666666667" defaultRowHeight="14.25"/>
  <cols>
    <col min="16" max="16" width="9.66666666666667"/>
  </cols>
  <sheetData>
    <row r="1" ht="15.75" spans="1:25">
      <c r="A1" s="13">
        <v>42848</v>
      </c>
      <c r="B1" s="13"/>
      <c r="C1" s="13" t="s">
        <v>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6" t="s">
        <v>2</v>
      </c>
      <c r="O1" s="16"/>
      <c r="P1" s="16"/>
      <c r="Q1" s="13" t="s">
        <v>3</v>
      </c>
      <c r="R1" s="13"/>
      <c r="S1" s="13"/>
      <c r="T1" s="13"/>
      <c r="U1" s="13"/>
      <c r="V1" s="13" t="s">
        <v>4</v>
      </c>
      <c r="W1" s="13" t="s">
        <v>5</v>
      </c>
      <c r="X1" s="13" t="s">
        <v>6</v>
      </c>
      <c r="Y1" s="13" t="s">
        <v>7</v>
      </c>
    </row>
    <row r="2" ht="15.75" spans="1:25">
      <c r="A2" s="13"/>
      <c r="B2" s="13"/>
      <c r="C2" s="13" t="s">
        <v>8</v>
      </c>
      <c r="D2" s="13"/>
      <c r="E2" s="13"/>
      <c r="F2" s="13" t="s">
        <v>9</v>
      </c>
      <c r="G2" s="13"/>
      <c r="H2" s="13"/>
      <c r="I2" s="13" t="s">
        <v>10</v>
      </c>
      <c r="J2" s="13"/>
      <c r="K2" s="13"/>
      <c r="L2" s="13" t="s">
        <v>11</v>
      </c>
      <c r="M2" s="13" t="s">
        <v>45</v>
      </c>
      <c r="N2" s="17" t="s">
        <v>8</v>
      </c>
      <c r="O2" s="17" t="s">
        <v>9</v>
      </c>
      <c r="P2" s="17" t="s">
        <v>45</v>
      </c>
      <c r="Q2" s="14" t="s">
        <v>8</v>
      </c>
      <c r="R2" s="14" t="s">
        <v>9</v>
      </c>
      <c r="S2" s="14" t="s">
        <v>10</v>
      </c>
      <c r="T2" s="14" t="s">
        <v>11</v>
      </c>
      <c r="U2" s="14" t="s">
        <v>45</v>
      </c>
      <c r="V2" s="13"/>
      <c r="W2" s="13"/>
      <c r="X2" s="14"/>
      <c r="Y2" s="13"/>
    </row>
    <row r="3" ht="15.75" spans="1:25">
      <c r="A3" s="14"/>
      <c r="B3" s="14" t="s">
        <v>13</v>
      </c>
      <c r="C3" s="14">
        <v>10.12</v>
      </c>
      <c r="D3" s="14">
        <v>10.6</v>
      </c>
      <c r="E3" s="14">
        <f t="shared" ref="E3:E12" si="0">D3-C3</f>
        <v>0.48</v>
      </c>
      <c r="F3" s="14">
        <v>10.6</v>
      </c>
      <c r="G3" s="14">
        <v>11</v>
      </c>
      <c r="H3" s="14">
        <f t="shared" ref="H3:H11" si="1">G3-F3</f>
        <v>0.4</v>
      </c>
      <c r="I3" s="14">
        <v>11</v>
      </c>
      <c r="J3" s="14">
        <v>11.37</v>
      </c>
      <c r="K3" s="14">
        <f t="shared" ref="K3:K11" si="2">J3-I3</f>
        <v>0.369999999999999</v>
      </c>
      <c r="L3" s="14">
        <f t="shared" ref="L3:L11" si="3">(K3+H3+E3)/3</f>
        <v>0.416666666666667</v>
      </c>
      <c r="M3" s="14">
        <f t="shared" ref="M3:M10" si="4">($L$11-L3)/$E$12*8*1000/3</f>
        <v>328.436911487759</v>
      </c>
      <c r="N3" s="17">
        <v>0.564</v>
      </c>
      <c r="O3" s="17"/>
      <c r="P3" s="18">
        <f>(N3*0.2816-0.0144)/5*1000</f>
        <v>28.88448</v>
      </c>
      <c r="Q3" s="19">
        <v>0.164</v>
      </c>
      <c r="R3" s="19">
        <v>0.159</v>
      </c>
      <c r="S3" s="19"/>
      <c r="T3" s="19">
        <f t="shared" ref="T3:T10" si="5">(R3+Q3)/2</f>
        <v>0.1615</v>
      </c>
      <c r="U3" s="19">
        <f t="shared" ref="U3:U10" si="6">(108.1*T3-0.2735)/5*5</f>
        <v>17.18465</v>
      </c>
      <c r="V3" s="14">
        <v>6.91</v>
      </c>
      <c r="W3" s="14">
        <v>0.62</v>
      </c>
      <c r="X3" s="14"/>
      <c r="Y3" s="21">
        <v>23.5</v>
      </c>
    </row>
    <row r="4" ht="15.75" spans="1:25">
      <c r="A4" s="14" t="s">
        <v>15</v>
      </c>
      <c r="B4" s="14" t="s">
        <v>16</v>
      </c>
      <c r="C4" s="14">
        <v>7</v>
      </c>
      <c r="D4" s="14">
        <v>7.98</v>
      </c>
      <c r="E4" s="14">
        <f t="shared" si="0"/>
        <v>0.98</v>
      </c>
      <c r="F4" s="14">
        <v>7.98</v>
      </c>
      <c r="G4" s="14">
        <v>9.07</v>
      </c>
      <c r="H4" s="14">
        <f t="shared" si="1"/>
        <v>1.09</v>
      </c>
      <c r="I4" s="14">
        <v>9.07</v>
      </c>
      <c r="J4" s="14">
        <v>10.12</v>
      </c>
      <c r="K4" s="14">
        <f t="shared" si="2"/>
        <v>1.05</v>
      </c>
      <c r="L4" s="14">
        <f t="shared" si="3"/>
        <v>1.04</v>
      </c>
      <c r="M4" s="14">
        <f t="shared" si="4"/>
        <v>187.570621468927</v>
      </c>
      <c r="N4" s="17">
        <v>0.513</v>
      </c>
      <c r="O4" s="17"/>
      <c r="P4" s="18">
        <f t="shared" ref="P4:P10" si="7">(N4*0.2816-0.0144)/5*1000</f>
        <v>26.01216</v>
      </c>
      <c r="Q4" s="20">
        <v>0.119</v>
      </c>
      <c r="R4" s="20">
        <v>0.124</v>
      </c>
      <c r="S4" s="20"/>
      <c r="T4" s="19">
        <f t="shared" si="5"/>
        <v>0.1215</v>
      </c>
      <c r="U4" s="19">
        <f t="shared" si="6"/>
        <v>12.86065</v>
      </c>
      <c r="V4" s="14">
        <v>6.91</v>
      </c>
      <c r="W4" s="14">
        <v>0.64</v>
      </c>
      <c r="X4" s="14"/>
      <c r="Y4" s="21">
        <v>23.1</v>
      </c>
    </row>
    <row r="5" ht="15.75" spans="1:25">
      <c r="A5" s="14" t="s">
        <v>17</v>
      </c>
      <c r="B5" s="14" t="s">
        <v>18</v>
      </c>
      <c r="C5" s="14">
        <v>4.81</v>
      </c>
      <c r="D5" s="14">
        <v>5.68</v>
      </c>
      <c r="E5" s="14">
        <f t="shared" si="0"/>
        <v>0.87</v>
      </c>
      <c r="F5" s="14">
        <v>5.68</v>
      </c>
      <c r="G5" s="14">
        <v>6.85</v>
      </c>
      <c r="H5" s="14">
        <f t="shared" si="1"/>
        <v>1.17</v>
      </c>
      <c r="I5" s="14">
        <v>5.92</v>
      </c>
      <c r="J5" s="14">
        <v>7</v>
      </c>
      <c r="K5" s="14">
        <f t="shared" si="2"/>
        <v>1.08</v>
      </c>
      <c r="L5" s="14">
        <f t="shared" si="3"/>
        <v>1.04</v>
      </c>
      <c r="M5" s="14">
        <f t="shared" si="4"/>
        <v>187.570621468927</v>
      </c>
      <c r="N5" s="17">
        <v>0.498</v>
      </c>
      <c r="O5" s="17"/>
      <c r="P5" s="18">
        <f t="shared" si="7"/>
        <v>25.16736</v>
      </c>
      <c r="Q5" s="19">
        <v>0.086</v>
      </c>
      <c r="R5" s="19">
        <v>0.09</v>
      </c>
      <c r="S5" s="19"/>
      <c r="T5" s="19">
        <f t="shared" si="5"/>
        <v>0.088</v>
      </c>
      <c r="U5" s="19">
        <f t="shared" si="6"/>
        <v>9.2393</v>
      </c>
      <c r="V5" s="14">
        <v>6.92</v>
      </c>
      <c r="W5" s="14">
        <v>0.65</v>
      </c>
      <c r="X5" s="14"/>
      <c r="Y5" s="21">
        <v>23.1</v>
      </c>
    </row>
    <row r="6" ht="15.75" spans="1:25">
      <c r="A6" s="14" t="s">
        <v>19</v>
      </c>
      <c r="B6" s="14" t="s">
        <v>20</v>
      </c>
      <c r="C6" s="14">
        <v>15.6</v>
      </c>
      <c r="D6" s="14">
        <v>17.12</v>
      </c>
      <c r="E6" s="14">
        <f t="shared" si="0"/>
        <v>1.52</v>
      </c>
      <c r="F6" s="14">
        <v>17.12</v>
      </c>
      <c r="G6" s="14">
        <v>18.5</v>
      </c>
      <c r="H6" s="14">
        <f t="shared" si="1"/>
        <v>1.38</v>
      </c>
      <c r="I6" s="14">
        <v>18.5</v>
      </c>
      <c r="J6" s="14">
        <v>19.78</v>
      </c>
      <c r="K6" s="14">
        <f t="shared" si="2"/>
        <v>1.28</v>
      </c>
      <c r="L6" s="14">
        <f t="shared" si="3"/>
        <v>1.39333333333333</v>
      </c>
      <c r="M6" s="14">
        <f t="shared" si="4"/>
        <v>107.721280602637</v>
      </c>
      <c r="N6" s="17">
        <v>0.148</v>
      </c>
      <c r="O6" s="17"/>
      <c r="P6" s="18">
        <f t="shared" si="7"/>
        <v>5.45536</v>
      </c>
      <c r="Q6" s="19">
        <v>0.076</v>
      </c>
      <c r="R6" s="19">
        <v>0.075</v>
      </c>
      <c r="S6" s="19"/>
      <c r="T6" s="19">
        <f t="shared" si="5"/>
        <v>0.0755</v>
      </c>
      <c r="U6" s="19">
        <f t="shared" si="6"/>
        <v>7.88805</v>
      </c>
      <c r="V6" s="14">
        <v>6.93</v>
      </c>
      <c r="W6" s="14">
        <v>0.67</v>
      </c>
      <c r="X6" s="14"/>
      <c r="Y6" s="21">
        <v>23.1</v>
      </c>
    </row>
    <row r="7" ht="15.75" spans="1:25">
      <c r="A7" s="14" t="s">
        <v>21</v>
      </c>
      <c r="B7" s="14" t="s">
        <v>22</v>
      </c>
      <c r="C7" s="14">
        <v>12.56</v>
      </c>
      <c r="D7" s="14">
        <v>14</v>
      </c>
      <c r="E7" s="14">
        <f t="shared" si="0"/>
        <v>1.44</v>
      </c>
      <c r="F7" s="14">
        <v>12.9</v>
      </c>
      <c r="G7" s="14">
        <v>14.13</v>
      </c>
      <c r="H7" s="14">
        <f t="shared" si="1"/>
        <v>1.23</v>
      </c>
      <c r="I7" s="14">
        <v>14.13</v>
      </c>
      <c r="J7" s="14">
        <v>15.6</v>
      </c>
      <c r="K7" s="14">
        <f t="shared" si="2"/>
        <v>1.47</v>
      </c>
      <c r="L7" s="14">
        <f t="shared" si="3"/>
        <v>1.38</v>
      </c>
      <c r="M7" s="14">
        <f t="shared" si="4"/>
        <v>110.734463276836</v>
      </c>
      <c r="N7" s="17">
        <v>0.459</v>
      </c>
      <c r="O7" s="17"/>
      <c r="P7" s="18">
        <f t="shared" si="7"/>
        <v>22.97088</v>
      </c>
      <c r="Q7" s="19">
        <v>0.065</v>
      </c>
      <c r="R7" s="19">
        <v>0.07</v>
      </c>
      <c r="S7" s="19"/>
      <c r="T7" s="19">
        <f t="shared" si="5"/>
        <v>0.0675</v>
      </c>
      <c r="U7" s="19">
        <f t="shared" si="6"/>
        <v>7.02325</v>
      </c>
      <c r="V7" s="14">
        <v>6.94</v>
      </c>
      <c r="W7" s="14">
        <v>0.66</v>
      </c>
      <c r="X7" s="14"/>
      <c r="Y7" s="21">
        <v>22.9</v>
      </c>
    </row>
    <row r="8" ht="30" spans="1:25">
      <c r="A8" s="14" t="s">
        <v>23</v>
      </c>
      <c r="B8" s="14" t="s">
        <v>24</v>
      </c>
      <c r="C8" s="14">
        <v>7.73</v>
      </c>
      <c r="D8" s="14">
        <v>9.48</v>
      </c>
      <c r="E8" s="14">
        <f t="shared" si="0"/>
        <v>1.75</v>
      </c>
      <c r="F8" s="14">
        <v>9.48</v>
      </c>
      <c r="G8" s="14">
        <v>10.96</v>
      </c>
      <c r="H8" s="14">
        <f t="shared" si="1"/>
        <v>1.48</v>
      </c>
      <c r="I8" s="14">
        <v>10.96</v>
      </c>
      <c r="J8" s="14">
        <v>12.56</v>
      </c>
      <c r="K8" s="14">
        <f t="shared" si="2"/>
        <v>1.6</v>
      </c>
      <c r="L8" s="14">
        <f t="shared" si="3"/>
        <v>1.61</v>
      </c>
      <c r="M8" s="14">
        <f t="shared" si="4"/>
        <v>58.7570621468927</v>
      </c>
      <c r="N8" s="17">
        <v>0.18</v>
      </c>
      <c r="O8" s="17"/>
      <c r="P8" s="18">
        <f t="shared" si="7"/>
        <v>7.2576</v>
      </c>
      <c r="Q8" s="19">
        <v>0.029</v>
      </c>
      <c r="R8" s="19">
        <v>0.028</v>
      </c>
      <c r="S8" s="19"/>
      <c r="T8" s="19">
        <f t="shared" si="5"/>
        <v>0.0285</v>
      </c>
      <c r="U8" s="19">
        <f t="shared" si="6"/>
        <v>2.80735</v>
      </c>
      <c r="V8" s="14">
        <v>6.94</v>
      </c>
      <c r="W8" s="14">
        <v>0.67</v>
      </c>
      <c r="X8" s="14"/>
      <c r="Y8" s="21">
        <v>23</v>
      </c>
    </row>
    <row r="9" ht="30" spans="1:25">
      <c r="A9" s="14" t="s">
        <v>25</v>
      </c>
      <c r="B9" s="14" t="s">
        <v>26</v>
      </c>
      <c r="C9" s="14">
        <v>20.9</v>
      </c>
      <c r="D9" s="14">
        <v>22.48</v>
      </c>
      <c r="E9" s="14">
        <f t="shared" si="0"/>
        <v>1.58</v>
      </c>
      <c r="F9" s="14">
        <v>4.48</v>
      </c>
      <c r="G9" s="14">
        <v>6</v>
      </c>
      <c r="H9" s="14">
        <f t="shared" si="1"/>
        <v>1.52</v>
      </c>
      <c r="I9" s="14">
        <v>6</v>
      </c>
      <c r="J9" s="14">
        <v>7.73</v>
      </c>
      <c r="K9" s="14">
        <f t="shared" si="2"/>
        <v>1.73</v>
      </c>
      <c r="L9" s="14">
        <f t="shared" si="3"/>
        <v>1.61</v>
      </c>
      <c r="M9" s="14">
        <f t="shared" si="4"/>
        <v>58.7570621468926</v>
      </c>
      <c r="N9" s="17">
        <v>0.249</v>
      </c>
      <c r="O9" s="17"/>
      <c r="P9" s="18">
        <f t="shared" si="7"/>
        <v>11.14368</v>
      </c>
      <c r="Q9" s="19">
        <v>0.031</v>
      </c>
      <c r="R9" s="19">
        <v>0.031</v>
      </c>
      <c r="S9" s="19"/>
      <c r="T9" s="19">
        <f t="shared" si="5"/>
        <v>0.031</v>
      </c>
      <c r="U9" s="19">
        <f t="shared" si="6"/>
        <v>3.0776</v>
      </c>
      <c r="V9" s="14">
        <v>6.95</v>
      </c>
      <c r="W9" s="14">
        <v>0.69</v>
      </c>
      <c r="X9" s="14"/>
      <c r="Y9" s="21">
        <v>23</v>
      </c>
    </row>
    <row r="10" ht="30" spans="1:25">
      <c r="A10" s="14" t="s">
        <v>27</v>
      </c>
      <c r="B10" s="14" t="s">
        <v>28</v>
      </c>
      <c r="C10" s="14">
        <v>16.35</v>
      </c>
      <c r="D10" s="14">
        <v>17.95</v>
      </c>
      <c r="E10" s="14">
        <f t="shared" si="0"/>
        <v>1.6</v>
      </c>
      <c r="F10" s="14">
        <v>17.95</v>
      </c>
      <c r="G10" s="14">
        <v>19.4</v>
      </c>
      <c r="H10" s="14">
        <f t="shared" si="1"/>
        <v>1.45</v>
      </c>
      <c r="I10" s="14">
        <v>19.4</v>
      </c>
      <c r="J10" s="14">
        <v>20.9</v>
      </c>
      <c r="K10" s="14">
        <f t="shared" si="2"/>
        <v>1.5</v>
      </c>
      <c r="L10" s="14">
        <f t="shared" si="3"/>
        <v>1.51666666666667</v>
      </c>
      <c r="M10" s="14">
        <f t="shared" si="4"/>
        <v>79.8493408662903</v>
      </c>
      <c r="N10">
        <v>0.132</v>
      </c>
      <c r="O10" s="17"/>
      <c r="P10" s="18">
        <f t="shared" si="7"/>
        <v>4.55424</v>
      </c>
      <c r="Q10" s="19">
        <v>0.077</v>
      </c>
      <c r="R10" s="19">
        <v>0.077</v>
      </c>
      <c r="S10" s="19"/>
      <c r="T10" s="19">
        <f t="shared" si="5"/>
        <v>0.077</v>
      </c>
      <c r="U10" s="19">
        <f t="shared" si="6"/>
        <v>8.0502</v>
      </c>
      <c r="V10" s="14">
        <v>6.95</v>
      </c>
      <c r="W10" s="14">
        <v>0.68</v>
      </c>
      <c r="X10" s="14"/>
      <c r="Y10" s="21">
        <v>23.1</v>
      </c>
    </row>
    <row r="11" ht="15.75" spans="1:25">
      <c r="A11" s="14"/>
      <c r="B11" s="14" t="s">
        <v>29</v>
      </c>
      <c r="C11" s="14">
        <v>11.37</v>
      </c>
      <c r="D11" s="14">
        <v>12.98</v>
      </c>
      <c r="E11" s="14">
        <f t="shared" si="0"/>
        <v>1.61</v>
      </c>
      <c r="F11" s="14">
        <v>12.98</v>
      </c>
      <c r="G11" s="14">
        <v>14.68</v>
      </c>
      <c r="H11" s="14">
        <f t="shared" si="1"/>
        <v>1.7</v>
      </c>
      <c r="I11" s="14">
        <v>14.68</v>
      </c>
      <c r="J11" s="14">
        <v>16.98</v>
      </c>
      <c r="K11" s="14">
        <f t="shared" si="2"/>
        <v>2.3</v>
      </c>
      <c r="L11" s="14">
        <f t="shared" si="3"/>
        <v>1.87</v>
      </c>
      <c r="M11" s="14"/>
      <c r="N11" s="17"/>
      <c r="O11" s="17"/>
      <c r="P11" s="17"/>
      <c r="Q11" s="19"/>
      <c r="R11" s="19"/>
      <c r="S11" s="19"/>
      <c r="T11" s="19"/>
      <c r="U11" s="19"/>
      <c r="V11" s="14"/>
      <c r="W11" s="14"/>
      <c r="X11" s="14"/>
      <c r="Y11" s="14"/>
    </row>
    <row r="12" ht="15.75" spans="1:25">
      <c r="A12" s="13" t="s">
        <v>30</v>
      </c>
      <c r="B12" s="13"/>
      <c r="C12" s="14">
        <v>8.7</v>
      </c>
      <c r="D12" s="14">
        <v>20.5</v>
      </c>
      <c r="E12" s="14">
        <f t="shared" si="0"/>
        <v>11.8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ht="15" spans="1: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</sheetData>
  <mergeCells count="12">
    <mergeCell ref="C1:J1"/>
    <mergeCell ref="N1:P1"/>
    <mergeCell ref="Q1:S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5"/>
  <sheetViews>
    <sheetView tabSelected="1" workbookViewId="0">
      <selection activeCell="Q3" sqref="Q3"/>
    </sheetView>
  </sheetViews>
  <sheetFormatPr defaultColWidth="10.125" defaultRowHeight="15"/>
  <cols>
    <col min="1" max="16" width="10.125" style="1"/>
    <col min="17" max="17" width="11.375" style="1"/>
    <col min="18" max="16384" width="10.125" style="1"/>
  </cols>
  <sheetData>
    <row r="1" ht="15.75" spans="1:25">
      <c r="A1" s="2">
        <v>4.24</v>
      </c>
      <c r="B1" s="2"/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7" t="s">
        <v>2</v>
      </c>
      <c r="O1" s="7"/>
      <c r="P1" s="7"/>
      <c r="Q1" s="7"/>
      <c r="R1" s="2" t="s">
        <v>3</v>
      </c>
      <c r="S1" s="2"/>
      <c r="T1" s="2"/>
      <c r="U1" s="2"/>
      <c r="V1" s="2" t="s">
        <v>4</v>
      </c>
      <c r="W1" s="2" t="s">
        <v>5</v>
      </c>
      <c r="X1" s="2" t="s">
        <v>6</v>
      </c>
      <c r="Y1" s="2" t="s">
        <v>7</v>
      </c>
    </row>
    <row r="2" spans="1:25">
      <c r="A2" s="2"/>
      <c r="B2" s="2"/>
      <c r="C2" s="2" t="s">
        <v>8</v>
      </c>
      <c r="D2" s="2"/>
      <c r="E2" s="2"/>
      <c r="F2" s="2" t="s">
        <v>9</v>
      </c>
      <c r="G2" s="2"/>
      <c r="H2" s="2"/>
      <c r="I2" s="2" t="s">
        <v>10</v>
      </c>
      <c r="J2" s="2"/>
      <c r="K2" s="2"/>
      <c r="L2" s="2" t="s">
        <v>46</v>
      </c>
      <c r="M2" s="2" t="s">
        <v>45</v>
      </c>
      <c r="N2" s="8" t="s">
        <v>8</v>
      </c>
      <c r="O2" s="8" t="s">
        <v>9</v>
      </c>
      <c r="P2" s="8" t="s">
        <v>46</v>
      </c>
      <c r="Q2" s="8" t="s">
        <v>45</v>
      </c>
      <c r="R2" s="3" t="s">
        <v>8</v>
      </c>
      <c r="S2" s="3" t="s">
        <v>9</v>
      </c>
      <c r="T2" s="3" t="s">
        <v>46</v>
      </c>
      <c r="U2" s="3" t="s">
        <v>45</v>
      </c>
      <c r="V2" s="2"/>
      <c r="W2" s="2"/>
      <c r="X2" s="3"/>
      <c r="Y2" s="2"/>
    </row>
    <row r="3" spans="1:25">
      <c r="A3" s="3"/>
      <c r="B3" s="3" t="s">
        <v>13</v>
      </c>
      <c r="C3" s="3">
        <v>15.3</v>
      </c>
      <c r="D3" s="3">
        <v>15.75</v>
      </c>
      <c r="E3" s="3">
        <f t="shared" ref="E3:E12" si="0">D3-C3</f>
        <v>0.449999999999999</v>
      </c>
      <c r="F3" s="3">
        <v>15.75</v>
      </c>
      <c r="G3" s="3">
        <v>16.7</v>
      </c>
      <c r="H3" s="3">
        <f t="shared" ref="H3:H11" si="1">G3-F3</f>
        <v>0.949999999999999</v>
      </c>
      <c r="I3" s="3">
        <v>16.7</v>
      </c>
      <c r="J3" s="3">
        <v>17.5</v>
      </c>
      <c r="K3" s="3">
        <f t="shared" ref="K3:K11" si="2">J3-I3</f>
        <v>0.800000000000001</v>
      </c>
      <c r="L3" s="3">
        <f t="shared" ref="L3:L11" si="3">(K3+H3+E3)/3</f>
        <v>0.733333333333333</v>
      </c>
      <c r="M3" s="3">
        <f t="shared" ref="M3:M10" si="4">($L$11-L3)/$E$12*8*1000/3</f>
        <v>175.925925925926</v>
      </c>
      <c r="N3" s="8">
        <v>0.426</v>
      </c>
      <c r="O3" s="8">
        <v>0.433</v>
      </c>
      <c r="P3" s="8">
        <f t="shared" ref="P3:P10" si="5">(O3+N3)/2</f>
        <v>0.4295</v>
      </c>
      <c r="Q3" s="9">
        <f>(P3*0.27351-0.01216)/5*1000</f>
        <v>21.062509</v>
      </c>
      <c r="R3" s="10">
        <v>0.127</v>
      </c>
      <c r="S3" s="10">
        <v>0.13</v>
      </c>
      <c r="T3" s="10">
        <f t="shared" ref="T3:T10" si="6">(S3+R3)/2</f>
        <v>0.1285</v>
      </c>
      <c r="U3" s="3">
        <f>(108.1*T3-0.2735)/5*5</f>
        <v>13.61735</v>
      </c>
      <c r="V3" s="3">
        <v>6.7</v>
      </c>
      <c r="W3" s="3">
        <v>0.52</v>
      </c>
      <c r="X3" s="3"/>
      <c r="Y3" s="12">
        <v>23.6</v>
      </c>
    </row>
    <row r="4" spans="1:25">
      <c r="A4" s="3" t="s">
        <v>15</v>
      </c>
      <c r="B4" s="3" t="s">
        <v>16</v>
      </c>
      <c r="C4" s="3">
        <v>11.6</v>
      </c>
      <c r="D4" s="3">
        <v>12.78</v>
      </c>
      <c r="E4" s="3">
        <f t="shared" si="0"/>
        <v>1.18</v>
      </c>
      <c r="F4" s="3">
        <v>12.78</v>
      </c>
      <c r="G4" s="3">
        <v>14</v>
      </c>
      <c r="H4" s="3">
        <f t="shared" si="1"/>
        <v>1.22</v>
      </c>
      <c r="I4" s="3">
        <v>14</v>
      </c>
      <c r="J4" s="3">
        <v>15.01</v>
      </c>
      <c r="K4" s="3">
        <f t="shared" si="2"/>
        <v>1.01</v>
      </c>
      <c r="L4" s="3">
        <f t="shared" si="3"/>
        <v>1.13666666666667</v>
      </c>
      <c r="M4" s="3">
        <f t="shared" si="4"/>
        <v>74.0740740740742</v>
      </c>
      <c r="N4" s="8">
        <v>0.483</v>
      </c>
      <c r="O4" s="8">
        <v>0.476</v>
      </c>
      <c r="P4" s="8">
        <f t="shared" si="5"/>
        <v>0.4795</v>
      </c>
      <c r="Q4" s="9">
        <f t="shared" ref="Q4:Q10" si="7">(P4*0.27351-0.01216)/5*1000</f>
        <v>23.797609</v>
      </c>
      <c r="R4" s="11">
        <v>0.121</v>
      </c>
      <c r="S4" s="11">
        <v>0.12</v>
      </c>
      <c r="T4" s="10">
        <f t="shared" si="6"/>
        <v>0.1205</v>
      </c>
      <c r="U4" s="3">
        <f t="shared" ref="U4:U10" si="8">(108.1*T4-0.2735)/5*5</f>
        <v>12.75255</v>
      </c>
      <c r="V4" s="3">
        <v>6.69</v>
      </c>
      <c r="W4" s="3">
        <v>0.52</v>
      </c>
      <c r="X4" s="3"/>
      <c r="Y4" s="12">
        <v>23.6</v>
      </c>
    </row>
    <row r="5" ht="15.75" spans="1:25">
      <c r="A5" s="3" t="s">
        <v>17</v>
      </c>
      <c r="B5" s="3" t="s">
        <v>18</v>
      </c>
      <c r="C5" s="3">
        <v>17.55</v>
      </c>
      <c r="D5" s="3">
        <v>18.82</v>
      </c>
      <c r="E5" s="3">
        <f t="shared" si="0"/>
        <v>1.27</v>
      </c>
      <c r="F5" s="3">
        <v>18.82</v>
      </c>
      <c r="G5" s="3">
        <v>20.1</v>
      </c>
      <c r="H5" s="3">
        <f t="shared" si="1"/>
        <v>1.28</v>
      </c>
      <c r="I5" s="3">
        <v>20.1</v>
      </c>
      <c r="J5" s="3">
        <v>21.45</v>
      </c>
      <c r="K5" s="3">
        <f t="shared" si="2"/>
        <v>1.35</v>
      </c>
      <c r="L5" s="3">
        <f t="shared" si="3"/>
        <v>1.3</v>
      </c>
      <c r="M5" s="3">
        <f t="shared" si="4"/>
        <v>32.828282828283</v>
      </c>
      <c r="N5" s="8">
        <v>0.458</v>
      </c>
      <c r="O5" s="8">
        <v>0.46</v>
      </c>
      <c r="P5" s="8">
        <f t="shared" si="5"/>
        <v>0.459</v>
      </c>
      <c r="Q5" s="9">
        <f t="shared" si="7"/>
        <v>22.676218</v>
      </c>
      <c r="R5" s="10">
        <v>0.097</v>
      </c>
      <c r="S5" s="10">
        <v>0.096</v>
      </c>
      <c r="T5" s="10">
        <f t="shared" si="6"/>
        <v>0.0965</v>
      </c>
      <c r="U5" s="3">
        <f t="shared" si="8"/>
        <v>10.15815</v>
      </c>
      <c r="V5" s="3">
        <v>6.68</v>
      </c>
      <c r="W5" s="3">
        <v>0.54</v>
      </c>
      <c r="X5" s="3"/>
      <c r="Y5" s="12">
        <v>23.7</v>
      </c>
    </row>
    <row r="6" ht="15.75" spans="1:25">
      <c r="A6" s="3" t="s">
        <v>19</v>
      </c>
      <c r="B6" s="3" t="s">
        <v>20</v>
      </c>
      <c r="C6" s="3">
        <v>13.3</v>
      </c>
      <c r="D6" s="3">
        <v>14.73</v>
      </c>
      <c r="E6" s="3">
        <f t="shared" si="0"/>
        <v>1.43</v>
      </c>
      <c r="F6" s="3">
        <v>14.73</v>
      </c>
      <c r="G6" s="3">
        <v>16</v>
      </c>
      <c r="H6" s="3">
        <f t="shared" si="1"/>
        <v>1.27</v>
      </c>
      <c r="I6" s="3">
        <v>16.18</v>
      </c>
      <c r="J6" s="3">
        <v>17.55</v>
      </c>
      <c r="K6" s="3">
        <f t="shared" si="2"/>
        <v>1.37</v>
      </c>
      <c r="L6" s="3">
        <f t="shared" si="3"/>
        <v>1.35666666666667</v>
      </c>
      <c r="M6" s="3">
        <f t="shared" si="4"/>
        <v>18.5185185185186</v>
      </c>
      <c r="N6" s="8">
        <v>0.073</v>
      </c>
      <c r="O6" s="8">
        <v>0.075</v>
      </c>
      <c r="P6" s="8">
        <f t="shared" si="5"/>
        <v>0.074</v>
      </c>
      <c r="Q6" s="9">
        <f t="shared" si="7"/>
        <v>1.615948</v>
      </c>
      <c r="R6" s="10">
        <v>0.077</v>
      </c>
      <c r="S6" s="10">
        <v>0.086</v>
      </c>
      <c r="T6" s="10">
        <f t="shared" si="6"/>
        <v>0.0815</v>
      </c>
      <c r="U6" s="3">
        <f t="shared" si="8"/>
        <v>8.53665</v>
      </c>
      <c r="V6" s="3">
        <v>6.66</v>
      </c>
      <c r="W6" s="3">
        <v>0.56</v>
      </c>
      <c r="X6" s="3"/>
      <c r="Y6" s="12">
        <v>23.7</v>
      </c>
    </row>
    <row r="7" ht="15.75" spans="1:25">
      <c r="A7" s="3" t="s">
        <v>21</v>
      </c>
      <c r="B7" s="3" t="s">
        <v>22</v>
      </c>
      <c r="C7" s="3">
        <v>9.56</v>
      </c>
      <c r="D7" s="3">
        <v>10.72</v>
      </c>
      <c r="E7" s="3">
        <f t="shared" si="0"/>
        <v>1.16</v>
      </c>
      <c r="F7" s="3">
        <v>10.72</v>
      </c>
      <c r="G7" s="3">
        <v>12</v>
      </c>
      <c r="H7" s="3">
        <f t="shared" si="1"/>
        <v>1.28</v>
      </c>
      <c r="I7" s="3">
        <v>12</v>
      </c>
      <c r="J7" s="3">
        <v>13.3</v>
      </c>
      <c r="K7" s="3">
        <f t="shared" si="2"/>
        <v>1.3</v>
      </c>
      <c r="L7" s="3">
        <f t="shared" si="3"/>
        <v>1.24666666666667</v>
      </c>
      <c r="M7" s="3">
        <f t="shared" si="4"/>
        <v>46.2962962962964</v>
      </c>
      <c r="N7" s="8">
        <v>0.489</v>
      </c>
      <c r="O7" s="8">
        <v>0.494</v>
      </c>
      <c r="P7" s="8">
        <f t="shared" si="5"/>
        <v>0.4915</v>
      </c>
      <c r="Q7" s="9">
        <f t="shared" si="7"/>
        <v>24.454033</v>
      </c>
      <c r="R7" s="10">
        <v>0.114</v>
      </c>
      <c r="S7" s="10">
        <v>0.111</v>
      </c>
      <c r="T7" s="10">
        <f t="shared" si="6"/>
        <v>0.1125</v>
      </c>
      <c r="U7" s="3">
        <f t="shared" si="8"/>
        <v>11.88775</v>
      </c>
      <c r="V7" s="3">
        <v>6.64</v>
      </c>
      <c r="W7" s="3">
        <v>0.52</v>
      </c>
      <c r="X7" s="3"/>
      <c r="Y7" s="12">
        <v>23.7</v>
      </c>
    </row>
    <row r="8" ht="15.75" spans="1:25">
      <c r="A8" s="3" t="s">
        <v>23</v>
      </c>
      <c r="B8" s="3" t="s">
        <v>24</v>
      </c>
      <c r="C8" s="3">
        <v>5.45</v>
      </c>
      <c r="D8" s="3">
        <v>6.8</v>
      </c>
      <c r="E8" s="3">
        <f t="shared" si="0"/>
        <v>1.35</v>
      </c>
      <c r="F8" s="3">
        <v>6.8</v>
      </c>
      <c r="G8" s="3">
        <v>8.2</v>
      </c>
      <c r="H8" s="3">
        <f t="shared" si="1"/>
        <v>1.4</v>
      </c>
      <c r="I8" s="3">
        <v>8.2</v>
      </c>
      <c r="J8" s="3">
        <v>9.56</v>
      </c>
      <c r="K8" s="3">
        <f t="shared" si="2"/>
        <v>1.36</v>
      </c>
      <c r="L8" s="3">
        <f t="shared" si="3"/>
        <v>1.37</v>
      </c>
      <c r="M8" s="3">
        <f t="shared" si="4"/>
        <v>15.1515151515152</v>
      </c>
      <c r="N8" s="8">
        <v>0.234</v>
      </c>
      <c r="O8" s="8">
        <v>0.243</v>
      </c>
      <c r="P8" s="8">
        <f t="shared" si="5"/>
        <v>0.2385</v>
      </c>
      <c r="Q8" s="9">
        <f t="shared" si="7"/>
        <v>10.614427</v>
      </c>
      <c r="R8" s="10">
        <v>0.049</v>
      </c>
      <c r="S8" s="10">
        <v>0.049</v>
      </c>
      <c r="T8" s="10">
        <f t="shared" si="6"/>
        <v>0.049</v>
      </c>
      <c r="U8" s="3">
        <f t="shared" si="8"/>
        <v>5.0234</v>
      </c>
      <c r="V8" s="3">
        <v>6.63</v>
      </c>
      <c r="W8" s="3">
        <v>0.47</v>
      </c>
      <c r="X8" s="3"/>
      <c r="Y8" s="12">
        <v>23.9</v>
      </c>
    </row>
    <row r="9" ht="15.75" spans="1:25">
      <c r="A9" s="3" t="s">
        <v>25</v>
      </c>
      <c r="B9" s="3" t="s">
        <v>26</v>
      </c>
      <c r="C9" s="3">
        <v>1.9</v>
      </c>
      <c r="D9" s="3">
        <v>2.71</v>
      </c>
      <c r="E9" s="3">
        <f t="shared" si="0"/>
        <v>0.81</v>
      </c>
      <c r="F9" s="3">
        <v>2.71</v>
      </c>
      <c r="G9" s="3">
        <v>4</v>
      </c>
      <c r="H9" s="3">
        <f t="shared" si="1"/>
        <v>1.29</v>
      </c>
      <c r="I9" s="3">
        <v>4</v>
      </c>
      <c r="J9" s="3">
        <v>5.45</v>
      </c>
      <c r="K9" s="3">
        <f t="shared" si="2"/>
        <v>1.45</v>
      </c>
      <c r="L9" s="3">
        <f t="shared" si="3"/>
        <v>1.18333333333333</v>
      </c>
      <c r="M9" s="3">
        <f t="shared" si="4"/>
        <v>62.2895622895624</v>
      </c>
      <c r="N9" s="8">
        <v>0.332</v>
      </c>
      <c r="O9" s="8">
        <v>0.341</v>
      </c>
      <c r="P9" s="8">
        <f t="shared" si="5"/>
        <v>0.3365</v>
      </c>
      <c r="Q9" s="9">
        <f t="shared" si="7"/>
        <v>15.975223</v>
      </c>
      <c r="R9" s="10">
        <v>0.058</v>
      </c>
      <c r="S9" s="10">
        <v>0.058</v>
      </c>
      <c r="T9" s="10">
        <f t="shared" si="6"/>
        <v>0.058</v>
      </c>
      <c r="U9" s="3">
        <f t="shared" si="8"/>
        <v>5.9963</v>
      </c>
      <c r="V9" s="3">
        <v>6.62</v>
      </c>
      <c r="W9" s="3">
        <v>0.046</v>
      </c>
      <c r="X9" s="3"/>
      <c r="Y9" s="12">
        <v>23.9</v>
      </c>
    </row>
    <row r="10" ht="15.75" spans="1:25">
      <c r="A10" s="3" t="s">
        <v>27</v>
      </c>
      <c r="B10" s="3" t="s">
        <v>28</v>
      </c>
      <c r="C10" s="3">
        <v>17.5</v>
      </c>
      <c r="D10" s="3">
        <v>18.71</v>
      </c>
      <c r="E10" s="3">
        <f t="shared" si="0"/>
        <v>1.21</v>
      </c>
      <c r="F10" s="3">
        <v>18.71</v>
      </c>
      <c r="G10" s="3">
        <v>19.87</v>
      </c>
      <c r="H10" s="3">
        <f t="shared" si="1"/>
        <v>1.16</v>
      </c>
      <c r="I10" s="3">
        <v>19.87</v>
      </c>
      <c r="J10" s="3">
        <v>21.12</v>
      </c>
      <c r="K10" s="3">
        <f t="shared" si="2"/>
        <v>1.25</v>
      </c>
      <c r="L10" s="3">
        <f t="shared" si="3"/>
        <v>1.20666666666667</v>
      </c>
      <c r="M10" s="3">
        <f t="shared" si="4"/>
        <v>56.3973063973064</v>
      </c>
      <c r="N10" s="8">
        <v>0.141</v>
      </c>
      <c r="O10" s="8">
        <v>0.151</v>
      </c>
      <c r="P10" s="8">
        <f t="shared" si="5"/>
        <v>0.146</v>
      </c>
      <c r="Q10" s="9">
        <f t="shared" si="7"/>
        <v>5.554492</v>
      </c>
      <c r="R10" s="10">
        <v>0.097</v>
      </c>
      <c r="S10" s="10">
        <v>0.097</v>
      </c>
      <c r="T10" s="10">
        <f t="shared" si="6"/>
        <v>0.097</v>
      </c>
      <c r="U10" s="3">
        <f t="shared" si="8"/>
        <v>10.2122</v>
      </c>
      <c r="V10" s="3">
        <v>6.61</v>
      </c>
      <c r="W10" s="3">
        <v>0.47</v>
      </c>
      <c r="X10" s="3"/>
      <c r="Y10" s="12">
        <v>23.9</v>
      </c>
    </row>
    <row r="11" ht="15.75" spans="1:25">
      <c r="A11" s="3"/>
      <c r="B11" s="3" t="s">
        <v>29</v>
      </c>
      <c r="C11" s="3">
        <v>13.51</v>
      </c>
      <c r="D11" s="3">
        <v>14.96</v>
      </c>
      <c r="E11" s="3">
        <f t="shared" si="0"/>
        <v>1.45</v>
      </c>
      <c r="F11" s="3">
        <v>14.96</v>
      </c>
      <c r="G11" s="3">
        <v>16.4</v>
      </c>
      <c r="H11" s="3">
        <f t="shared" si="1"/>
        <v>1.44</v>
      </c>
      <c r="I11" s="3">
        <v>16.4</v>
      </c>
      <c r="J11" s="3">
        <v>17.8</v>
      </c>
      <c r="K11" s="3">
        <f t="shared" si="2"/>
        <v>1.4</v>
      </c>
      <c r="L11" s="3">
        <f t="shared" si="3"/>
        <v>1.43</v>
      </c>
      <c r="M11" s="3"/>
      <c r="N11" s="8"/>
      <c r="O11" s="8"/>
      <c r="P11" s="8"/>
      <c r="Q11" s="8"/>
      <c r="R11" s="10"/>
      <c r="S11" s="10"/>
      <c r="T11" s="10"/>
      <c r="U11" s="10"/>
      <c r="V11" s="3"/>
      <c r="W11" s="3"/>
      <c r="X11" s="3"/>
      <c r="Y11" s="3"/>
    </row>
    <row r="12" ht="15.75" spans="1:25">
      <c r="A12" s="2" t="s">
        <v>30</v>
      </c>
      <c r="B12" s="2"/>
      <c r="C12" s="3">
        <v>2.95</v>
      </c>
      <c r="D12" s="3">
        <v>13.51</v>
      </c>
      <c r="E12" s="3">
        <f t="shared" si="0"/>
        <v>10.56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6" spans="12:14">
      <c r="L16" s="4"/>
      <c r="N16" s="6"/>
    </row>
    <row r="17" spans="1:14">
      <c r="A17" s="1" t="s">
        <v>41</v>
      </c>
      <c r="B17" s="1" t="s">
        <v>43</v>
      </c>
      <c r="C17" s="4" t="s">
        <v>42</v>
      </c>
      <c r="L17" s="6"/>
      <c r="N17" s="6"/>
    </row>
    <row r="18" spans="1:14">
      <c r="A18" s="1">
        <v>0.042</v>
      </c>
      <c r="B18" s="5">
        <v>0</v>
      </c>
      <c r="C18" s="6">
        <v>0</v>
      </c>
      <c r="L18" s="6"/>
      <c r="N18" s="6"/>
    </row>
    <row r="19" spans="1:14">
      <c r="A19" s="1">
        <v>0.064</v>
      </c>
      <c r="B19" s="5">
        <v>0.005</v>
      </c>
      <c r="C19" s="6">
        <v>0.5</v>
      </c>
      <c r="L19" s="6"/>
      <c r="N19" s="6"/>
    </row>
    <row r="20" spans="1:14">
      <c r="A20" s="1">
        <v>0.08</v>
      </c>
      <c r="B20" s="5">
        <v>0.01</v>
      </c>
      <c r="C20" s="6">
        <v>1</v>
      </c>
      <c r="L20" s="6"/>
      <c r="N20" s="6"/>
    </row>
    <row r="21" spans="1:14">
      <c r="A21" s="1">
        <v>0.152</v>
      </c>
      <c r="B21" s="5">
        <v>0.03</v>
      </c>
      <c r="C21" s="6">
        <v>3</v>
      </c>
      <c r="L21" s="6"/>
      <c r="N21" s="6"/>
    </row>
    <row r="22" spans="1:14">
      <c r="A22" s="1">
        <v>0.232</v>
      </c>
      <c r="B22" s="5">
        <v>0.05</v>
      </c>
      <c r="C22" s="6">
        <v>5</v>
      </c>
      <c r="L22" s="6"/>
      <c r="N22" s="6"/>
    </row>
    <row r="23" spans="1:14">
      <c r="A23" s="1">
        <v>0.302</v>
      </c>
      <c r="B23" s="5">
        <v>0.07</v>
      </c>
      <c r="C23" s="6">
        <v>7</v>
      </c>
      <c r="L23" s="6"/>
      <c r="N23" s="6"/>
    </row>
    <row r="24" spans="1:3">
      <c r="A24" s="1">
        <v>0.41</v>
      </c>
      <c r="B24" s="5">
        <v>0.1</v>
      </c>
      <c r="C24" s="6">
        <v>10</v>
      </c>
    </row>
    <row r="25" spans="1:3">
      <c r="A25" s="1">
        <v>0.591</v>
      </c>
      <c r="B25" s="1">
        <v>0.15</v>
      </c>
      <c r="C25" s="1">
        <v>15</v>
      </c>
    </row>
  </sheetData>
  <mergeCells count="12">
    <mergeCell ref="C1:J1"/>
    <mergeCell ref="N1:P1"/>
    <mergeCell ref="R1:T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09027777777778" footer="0.509027777777778"/>
  <pageSetup paperSize="9" orientation="portrait"/>
  <headerFooter alignWithMargins="0" scaleWithDoc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4.19</vt:lpstr>
      <vt:lpstr>4.20</vt:lpstr>
      <vt:lpstr>4.21</vt:lpstr>
      <vt:lpstr>标准曲线</vt:lpstr>
      <vt:lpstr>4-23</vt:lpstr>
      <vt:lpstr>4-24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丘锦荣</cp:lastModifiedBy>
  <dcterms:created xsi:type="dcterms:W3CDTF">2017-04-21T22:40:00Z</dcterms:created>
  <dcterms:modified xsi:type="dcterms:W3CDTF">2017-04-25T18:23:11Z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