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ivateSpace\program\BAE\trunk\ProjectDesigner\ProjectDesigner.Website\report_templates\"/>
    </mc:Choice>
  </mc:AlternateContent>
  <bookViews>
    <workbookView xWindow="0" yWindow="0" windowWidth="21600" windowHeight="9750" activeTab="2"/>
  </bookViews>
  <sheets>
    <sheet name="单价表" sheetId="1" r:id="rId1"/>
    <sheet name="汇总表" sheetId="6" r:id="rId2"/>
    <sheet name="1.诱导屏" sheetId="2" r:id="rId3"/>
    <sheet name="2.视频流量采集" sheetId="3" r:id="rId4"/>
    <sheet name="3.地磁流量采集" sheetId="4" r:id="rId5"/>
    <sheet name="4.高点监控" sheetId="7" r:id="rId6"/>
    <sheet name="5.高清视频监控" sheetId="8" r:id="rId7"/>
    <sheet name="6.中心" sheetId="5" r:id="rId8"/>
  </sheets>
  <externalReferences>
    <externalReference r:id="rId9"/>
  </externalReferences>
  <calcPr calcId="152511"/>
</workbook>
</file>

<file path=xl/calcChain.xml><?xml version="1.0" encoding="utf-8"?>
<calcChain xmlns="http://schemas.openxmlformats.org/spreadsheetml/2006/main">
  <c r="H25" i="4" l="1"/>
  <c r="H4" i="3"/>
  <c r="I4" i="3" s="1"/>
  <c r="G5" i="3"/>
  <c r="H5" i="3"/>
  <c r="I5" i="3" s="1"/>
  <c r="H6" i="3"/>
  <c r="I6" i="3" s="1"/>
  <c r="G7" i="3"/>
  <c r="G16" i="3" s="1"/>
  <c r="H7" i="3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G17" i="3"/>
  <c r="H17" i="3"/>
  <c r="G18" i="3"/>
  <c r="H18" i="3"/>
  <c r="H19" i="3"/>
  <c r="I19" i="3" s="1"/>
  <c r="H20" i="3"/>
  <c r="I20" i="3" s="1"/>
  <c r="H21" i="3"/>
  <c r="I21" i="3" s="1"/>
  <c r="G22" i="3"/>
  <c r="H22" i="3"/>
  <c r="H23" i="3"/>
  <c r="I23" i="3" s="1"/>
  <c r="G24" i="3"/>
  <c r="H24" i="3"/>
  <c r="G25" i="3"/>
  <c r="H25" i="3"/>
  <c r="H26" i="3"/>
  <c r="I26" i="3" s="1"/>
  <c r="H27" i="3"/>
  <c r="I27" i="3" s="1"/>
  <c r="G28" i="3"/>
  <c r="H28" i="3"/>
  <c r="H29" i="3"/>
  <c r="I29" i="3" s="1"/>
  <c r="G31" i="3"/>
  <c r="H31" i="3"/>
  <c r="G32" i="3"/>
  <c r="H32" i="3"/>
  <c r="H33" i="3"/>
  <c r="I33" i="3" s="1"/>
  <c r="H34" i="3"/>
  <c r="I34" i="3" s="1"/>
  <c r="H35" i="3"/>
  <c r="I35" i="3" s="1"/>
  <c r="H36" i="3"/>
  <c r="I36" i="3" s="1"/>
  <c r="G37" i="3"/>
  <c r="H37" i="3"/>
  <c r="H38" i="3"/>
  <c r="H39" i="3"/>
  <c r="I39" i="3" s="1"/>
  <c r="H40" i="3"/>
  <c r="I40" i="3" s="1"/>
  <c r="I41" i="3"/>
  <c r="H42" i="3"/>
  <c r="I42" i="3" s="1"/>
  <c r="H4" i="4"/>
  <c r="I4" i="4" s="1"/>
  <c r="H5" i="4"/>
  <c r="I5" i="4" s="1"/>
  <c r="I6" i="4"/>
  <c r="G7" i="4"/>
  <c r="H7" i="4"/>
  <c r="H8" i="4"/>
  <c r="I8" i="4" s="1"/>
  <c r="G9" i="4"/>
  <c r="H9" i="4"/>
  <c r="H10" i="4"/>
  <c r="I10" i="4" s="1"/>
  <c r="H11" i="4"/>
  <c r="I11" i="4" s="1"/>
  <c r="G12" i="4"/>
  <c r="I12" i="4" s="1"/>
  <c r="G13" i="4"/>
  <c r="H13" i="4"/>
  <c r="H14" i="4"/>
  <c r="I14" i="4" s="1"/>
  <c r="G15" i="4"/>
  <c r="H15" i="4"/>
  <c r="H16" i="4"/>
  <c r="I16" i="4" s="1"/>
  <c r="H17" i="4"/>
  <c r="I17" i="4" s="1"/>
  <c r="H18" i="4"/>
  <c r="I18" i="4" s="1"/>
  <c r="H19" i="4"/>
  <c r="I19" i="4" s="1"/>
  <c r="H20" i="4"/>
  <c r="I20" i="4" s="1"/>
  <c r="H22" i="4"/>
  <c r="I22" i="4" s="1"/>
  <c r="H23" i="4"/>
  <c r="I23" i="4" s="1"/>
  <c r="G24" i="4"/>
  <c r="H24" i="4"/>
  <c r="I24" i="4" s="1"/>
  <c r="G25" i="4"/>
  <c r="G26" i="4"/>
  <c r="H26" i="4"/>
  <c r="H27" i="4"/>
  <c r="I27" i="4" s="1"/>
  <c r="H28" i="4"/>
  <c r="I28" i="4" s="1"/>
  <c r="H29" i="4"/>
  <c r="I29" i="4" s="1"/>
  <c r="H30" i="4"/>
  <c r="I30" i="4" s="1"/>
  <c r="G31" i="4"/>
  <c r="H31" i="4"/>
  <c r="H32" i="4"/>
  <c r="I32" i="4" s="1"/>
  <c r="H33" i="4"/>
  <c r="I33" i="4" s="1"/>
  <c r="H34" i="4"/>
  <c r="I34" i="4" s="1"/>
  <c r="H35" i="4"/>
  <c r="I35" i="4" s="1"/>
  <c r="H4" i="7"/>
  <c r="I4" i="7" s="1"/>
  <c r="G5" i="7"/>
  <c r="H5" i="7"/>
  <c r="G6" i="7"/>
  <c r="G8" i="7" s="1"/>
  <c r="G9" i="7" s="1"/>
  <c r="I9" i="7" s="1"/>
  <c r="H6" i="7"/>
  <c r="H7" i="7"/>
  <c r="I7" i="7" s="1"/>
  <c r="H8" i="7"/>
  <c r="H10" i="7"/>
  <c r="H11" i="7"/>
  <c r="I11" i="7" s="1"/>
  <c r="H12" i="7"/>
  <c r="I12" i="7" s="1"/>
  <c r="H13" i="7"/>
  <c r="I13" i="7" s="1"/>
  <c r="H14" i="7"/>
  <c r="I14" i="7" s="1"/>
  <c r="H15" i="7"/>
  <c r="I15" i="7" s="1"/>
  <c r="I16" i="7"/>
  <c r="H17" i="7"/>
  <c r="I17" i="7" s="1"/>
  <c r="H19" i="7"/>
  <c r="G20" i="7"/>
  <c r="H20" i="7"/>
  <c r="G21" i="7"/>
  <c r="H21" i="7"/>
  <c r="G22" i="7"/>
  <c r="I22" i="7" s="1"/>
  <c r="H23" i="7"/>
  <c r="I23" i="7" s="1"/>
  <c r="H24" i="7"/>
  <c r="I24" i="7" s="1"/>
  <c r="H4" i="8"/>
  <c r="I4" i="8" s="1"/>
  <c r="G5" i="8"/>
  <c r="H5" i="8"/>
  <c r="I6" i="8"/>
  <c r="H7" i="8"/>
  <c r="I7" i="8" s="1"/>
  <c r="G8" i="8"/>
  <c r="G9" i="8" s="1"/>
  <c r="H8" i="8"/>
  <c r="H9" i="8"/>
  <c r="H10" i="8"/>
  <c r="H11" i="8"/>
  <c r="G12" i="8"/>
  <c r="H12" i="8"/>
  <c r="H13" i="8"/>
  <c r="I13" i="8" s="1"/>
  <c r="G14" i="8"/>
  <c r="H14" i="8"/>
  <c r="H15" i="8"/>
  <c r="I15" i="8" s="1"/>
  <c r="H16" i="8"/>
  <c r="I16" i="8" s="1"/>
  <c r="G18" i="8"/>
  <c r="H18" i="8"/>
  <c r="H19" i="8"/>
  <c r="H20" i="8"/>
  <c r="I20" i="8" s="1"/>
  <c r="H21" i="8"/>
  <c r="I21" i="8" s="1"/>
  <c r="H3" i="5"/>
  <c r="I3" i="5" s="1"/>
  <c r="I4" i="5"/>
  <c r="I5" i="5"/>
  <c r="I6" i="5"/>
  <c r="I7" i="5"/>
  <c r="I8" i="5"/>
  <c r="I9" i="5"/>
  <c r="I10" i="5"/>
  <c r="I11" i="5"/>
  <c r="G12" i="5"/>
  <c r="I12" i="5" s="1"/>
  <c r="G13" i="5"/>
  <c r="I13" i="5" s="1"/>
  <c r="I14" i="5"/>
  <c r="I16" i="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H54" i="1"/>
  <c r="I54" i="1" s="1"/>
  <c r="I55" i="1"/>
  <c r="I56" i="1"/>
  <c r="I57" i="1"/>
  <c r="I58" i="1"/>
  <c r="I59" i="1"/>
  <c r="I60" i="1"/>
  <c r="I61" i="1"/>
  <c r="I62" i="1"/>
  <c r="I63" i="1"/>
  <c r="I64" i="1"/>
  <c r="I65" i="1"/>
  <c r="G66" i="1"/>
  <c r="I66" i="1" s="1"/>
  <c r="I67" i="1"/>
  <c r="I68" i="1"/>
  <c r="I69" i="1"/>
  <c r="I70" i="1"/>
  <c r="I71" i="1"/>
  <c r="I72" i="1"/>
  <c r="I26" i="4" l="1"/>
  <c r="I15" i="4"/>
  <c r="I25" i="3"/>
  <c r="I9" i="4"/>
  <c r="I31" i="4"/>
  <c r="I7" i="4"/>
  <c r="I18" i="8"/>
  <c r="G10" i="8"/>
  <c r="I10" i="8" s="1"/>
  <c r="I22" i="3"/>
  <c r="I17" i="3"/>
  <c r="I21" i="7"/>
  <c r="I6" i="7"/>
  <c r="I31" i="3"/>
  <c r="G38" i="3"/>
  <c r="I38" i="3" s="1"/>
  <c r="I25" i="4"/>
  <c r="G19" i="8"/>
  <c r="I19" i="8" s="1"/>
  <c r="I20" i="7"/>
  <c r="I24" i="3"/>
  <c r="I16" i="3"/>
  <c r="I9" i="8"/>
  <c r="I5" i="8"/>
  <c r="G19" i="7"/>
  <c r="I19" i="7" s="1"/>
  <c r="I8" i="7"/>
  <c r="I5" i="7"/>
  <c r="I73" i="1"/>
  <c r="I74" i="1" s="1"/>
  <c r="I75" i="1" s="1"/>
  <c r="I28" i="3"/>
  <c r="I12" i="8"/>
  <c r="G11" i="8"/>
  <c r="I11" i="8" s="1"/>
  <c r="I8" i="8"/>
  <c r="I32" i="3"/>
  <c r="I18" i="3"/>
  <c r="I14" i="8"/>
  <c r="G10" i="7"/>
  <c r="I10" i="7" s="1"/>
  <c r="I13" i="4"/>
  <c r="I37" i="3"/>
  <c r="I7" i="3"/>
  <c r="G15" i="5"/>
  <c r="I15" i="5" s="1"/>
  <c r="I17" i="5" s="1"/>
  <c r="F3" i="6"/>
  <c r="G3" i="6" s="1"/>
  <c r="I36" i="4" l="1"/>
  <c r="I25" i="7"/>
  <c r="I26" i="7" s="1"/>
  <c r="I27" i="7" s="1"/>
  <c r="F6" i="6" s="1"/>
  <c r="G6" i="6" s="1"/>
  <c r="I22" i="8"/>
  <c r="I23" i="8" s="1"/>
  <c r="I24" i="8" s="1"/>
  <c r="F7" i="6" s="1"/>
  <c r="G7" i="6" s="1"/>
  <c r="I43" i="3"/>
  <c r="I44" i="3" s="1"/>
  <c r="I45" i="3" s="1"/>
  <c r="F4" i="6" s="1"/>
  <c r="G4" i="6" s="1"/>
  <c r="I37" i="4"/>
  <c r="I38" i="4" s="1"/>
  <c r="F5" i="6" s="1"/>
  <c r="G5" i="6" s="1"/>
  <c r="I18" i="5"/>
  <c r="I19" i="5" s="1"/>
  <c r="F8" i="6" s="1"/>
  <c r="G8" i="6" s="1"/>
  <c r="G9" i="6" l="1"/>
</calcChain>
</file>

<file path=xl/sharedStrings.xml><?xml version="1.0" encoding="utf-8"?>
<sst xmlns="http://schemas.openxmlformats.org/spreadsheetml/2006/main" count="903" uniqueCount="297">
  <si>
    <t>设备材料料及施工单价表</t>
  </si>
  <si>
    <t>序号</t>
  </si>
  <si>
    <t>名称</t>
  </si>
  <si>
    <t>品牌</t>
  </si>
  <si>
    <t>型号</t>
  </si>
  <si>
    <t>主要技术参数</t>
  </si>
  <si>
    <t>单位</t>
  </si>
  <si>
    <t>数量</t>
  </si>
  <si>
    <t>单价</t>
  </si>
  <si>
    <t>小计</t>
  </si>
  <si>
    <t>设备及材料</t>
  </si>
  <si>
    <t>F屏（256*160）</t>
  </si>
  <si>
    <t>深圳元享</t>
  </si>
  <si>
    <t>YH-D16-2R1G-1S-N，三色</t>
  </si>
  <si>
    <t>屏体面积：4.096米×2.56米=10.49；LED点阵组成，像素间距 16mm，显示红、黄、绿三色。像素密度3906像素/平米。</t>
  </si>
  <si>
    <t>㎡</t>
  </si>
  <si>
    <t>显示屏安装框架</t>
  </si>
  <si>
    <t>定制</t>
  </si>
  <si>
    <t>套</t>
  </si>
  <si>
    <t>屏体控制器</t>
  </si>
  <si>
    <t>YH-SYS-STM32-05</t>
  </si>
  <si>
    <t>个</t>
  </si>
  <si>
    <t>配电柜及控制机柜</t>
  </si>
  <si>
    <t>YH-POWER-10KW</t>
  </si>
  <si>
    <t>含远程上电模块，含过压、过流、端相保护。</t>
  </si>
  <si>
    <r>
      <t>数据处理主机（</t>
    </r>
    <r>
      <rPr>
        <sz val="10"/>
        <rFont val="宋体"/>
        <family val="3"/>
        <charset val="134"/>
      </rPr>
      <t>AP</t>
    </r>
    <r>
      <rPr>
        <sz val="10"/>
        <rFont val="宋体"/>
        <family val="3"/>
        <charset val="134"/>
      </rPr>
      <t>）</t>
    </r>
  </si>
  <si>
    <t>通翔</t>
  </si>
  <si>
    <t xml:space="preserve">AP240-S </t>
  </si>
  <si>
    <t>1.提供无线通信与无线地磁车辆感测器和中继器联机
2.提供RS-485和10Base-T以太网通讯。
3.供电及工作环境
4.使用电源: 直流36-58 V通过PoE线到设备RJ45接口。
5.工作温度:-45℃～80℃。
6.电磁干扰需符合FCC规范第15部分。
7.外壳:NEMA 型4X外壳及符合IP67防护等级9.天线视角：±60°</t>
  </si>
  <si>
    <t>台</t>
  </si>
  <si>
    <r>
      <t>中继器（</t>
    </r>
    <r>
      <rPr>
        <sz val="10"/>
        <color indexed="8"/>
        <rFont val="宋体"/>
        <family val="3"/>
        <charset val="134"/>
      </rPr>
      <t>RP</t>
    </r>
    <r>
      <rPr>
        <sz val="10"/>
        <color indexed="8"/>
        <rFont val="宋体"/>
        <family val="3"/>
        <charset val="134"/>
      </rPr>
      <t>）</t>
    </r>
  </si>
  <si>
    <t>RP 240BH</t>
  </si>
  <si>
    <t>1.提供无线通信需可与无线地磁车辆感测器、第二层中继器及数据处理主机联机。
2.调制：直接序列扩频偏移正交相移键控技术（DSSS O-QPSK）；
3.发送/接收比特率：250 kbps；
4.频带: 2.4GHz(ISM 无须执照) ；
5.频道:16；
6.频道带宽:2MHz；
7.天线视角:±60°；
8.典型接收灵敏度 : -95 dBm (PER = 1%)；
9.饱和度（最大输入电平）: ≥ 10 dBm ；
10.供电及工作环境
11.使用电源: 采用3.6V电池供电(需可支撑二年)。
12.工作温度:-45℃～80℃。
13.电磁干扰需符合FCC规范第15部分。
14.外壳:NEMA 型4X外壳及符合IP65防护等级。</t>
  </si>
  <si>
    <t>无线地磁车辆感测器</t>
  </si>
  <si>
    <t>VSN-240F</t>
  </si>
  <si>
    <r>
      <t xml:space="preserve">无线参数
</t>
    </r>
    <r>
      <rPr>
        <sz val="10"/>
        <color indexed="8"/>
        <rFont val="宋体"/>
        <family val="3"/>
        <charset val="134"/>
      </rPr>
      <t>1.</t>
    </r>
    <r>
      <rPr>
        <sz val="10"/>
        <color indexed="8"/>
        <rFont val="宋体"/>
        <family val="3"/>
        <charset val="134"/>
      </rPr>
      <t>物理层协议：</t>
    </r>
    <r>
      <rPr>
        <sz val="10"/>
        <color indexed="8"/>
        <rFont val="宋体"/>
        <family val="3"/>
        <charset val="134"/>
      </rPr>
      <t>EEE 802.15.4 PHY</t>
    </r>
    <r>
      <rPr>
        <sz val="10"/>
        <color indexed="8"/>
        <rFont val="宋体"/>
        <family val="3"/>
        <charset val="134"/>
      </rPr>
      <t xml:space="preserve">；
</t>
    </r>
    <r>
      <rPr>
        <sz val="10"/>
        <color indexed="8"/>
        <rFont val="宋体"/>
        <family val="3"/>
        <charset val="134"/>
      </rPr>
      <t>2.</t>
    </r>
    <r>
      <rPr>
        <sz val="10"/>
        <color indexed="8"/>
        <rFont val="宋体"/>
        <family val="3"/>
        <charset val="134"/>
      </rPr>
      <t>调制：直接序列扩频偏移正交相移键控技术（</t>
    </r>
    <r>
      <rPr>
        <sz val="10"/>
        <color indexed="8"/>
        <rFont val="宋体"/>
        <family val="3"/>
        <charset val="134"/>
      </rPr>
      <t>DSSS O-QPSK</t>
    </r>
    <r>
      <rPr>
        <sz val="10"/>
        <color indexed="8"/>
        <rFont val="宋体"/>
        <family val="3"/>
        <charset val="134"/>
      </rPr>
      <t>）；
3.发送/接收比特率：250 kbps；
4.频带: 2.4Hz (ISM 无须执照) ；
5.频道:16；
6.频道带宽:2MHz；
7.天线视角:±60°；
8.典型接收灵敏度 : -95 dBm (PER = 1%)；
9.饱和度（最大输入电平）: ≥ 10 dBm ；
10.供电及使用环境
11.电源:采用3.6V电池(需可支撑八年)。
12.工作温度:-45℃～85℃。
13.电磁干扰需符合FCC规范第15部分(需提供证明文件)。</t>
    </r>
  </si>
  <si>
    <t>POE电源</t>
  </si>
  <si>
    <t>POE</t>
  </si>
  <si>
    <t>AP供电使用</t>
  </si>
  <si>
    <t>视频交通流检测摄像机</t>
  </si>
  <si>
    <t>台湾/晶睿/</t>
  </si>
  <si>
    <t>IP8151P</t>
  </si>
  <si>
    <t>143万CMOS高清，1/3英寸逐行扫描CMOS，720P</t>
  </si>
  <si>
    <t>劝</t>
  </si>
  <si>
    <t>高清视频交通流检测器机箱</t>
  </si>
  <si>
    <t>比利时traficon</t>
  </si>
  <si>
    <t>3U机架式，最多可装8路检测器</t>
  </si>
  <si>
    <t>室外防护罩及安装支架</t>
  </si>
  <si>
    <t>天津/亚安</t>
  </si>
  <si>
    <t>YA4718</t>
  </si>
  <si>
    <t>全天候、自动风扇，铸铝，含支架</t>
  </si>
  <si>
    <t>电源</t>
  </si>
  <si>
    <t>明伟</t>
  </si>
  <si>
    <t>DC 12V 5A</t>
  </si>
  <si>
    <t>高清视频交通流检测器</t>
  </si>
  <si>
    <t>/VIP-IP</t>
  </si>
  <si>
    <t>3U插卡式，高清视频检测</t>
  </si>
  <si>
    <t>悬臂机箱</t>
  </si>
  <si>
    <t>镀锌钢板制作，外观喷塑，壁厚1.2mm，尺寸300mm*400mm*500mm，含空气开关模块</t>
  </si>
  <si>
    <t>诱导屏杆件</t>
  </si>
  <si>
    <t>上海泛洋</t>
  </si>
  <si>
    <t>杆高9米，F杆（含显示屏框架、维护通道）</t>
  </si>
  <si>
    <t>监控支架</t>
  </si>
  <si>
    <t>钢制热镀锌处理</t>
  </si>
  <si>
    <t>安装固定架</t>
  </si>
  <si>
    <t>用于在灯杆上固定AP和RP</t>
  </si>
  <si>
    <t>AP、RP立杆</t>
  </si>
  <si>
    <t>高度：6.0米</t>
  </si>
  <si>
    <t>人行天桥安装支架</t>
  </si>
  <si>
    <t>4m高，不锈钢。</t>
  </si>
  <si>
    <t>根</t>
  </si>
  <si>
    <t>标志牌安装支架</t>
  </si>
  <si>
    <t>原杆件延长（热镀锌处理）</t>
  </si>
  <si>
    <t>工业级光电交换机</t>
  </si>
  <si>
    <t>微创光电</t>
  </si>
  <si>
    <r>
      <t>WTOS-VE-</t>
    </r>
    <r>
      <rPr>
        <sz val="10"/>
        <color indexed="0"/>
        <rFont val="宋体"/>
        <family val="3"/>
        <charset val="134"/>
      </rPr>
      <t>SZ</t>
    </r>
    <r>
      <rPr>
        <sz val="10"/>
        <color indexed="0"/>
        <rFont val="宋体"/>
        <family val="3"/>
        <charset val="134"/>
      </rPr>
      <t>TF4100</t>
    </r>
    <r>
      <rPr>
        <sz val="10"/>
        <color indexed="0"/>
        <rFont val="宋体"/>
        <family val="3"/>
        <charset val="134"/>
      </rPr>
      <t>1</t>
    </r>
    <r>
      <rPr>
        <sz val="10"/>
        <color indexed="0"/>
        <rFont val="宋体"/>
        <family val="3"/>
        <charset val="134"/>
      </rPr>
      <t>-TL</t>
    </r>
  </si>
  <si>
    <t>独立式4F远端接入设备,4个100M电口，1个155M光口，单模单纤，带网管，传输距离40KM，支持电路故障检测、光路故障检测、网络健康状况分析，支持端口隔离，支持设备接入认证，支持带宽控制，支持业务分类。</t>
  </si>
  <si>
    <t>WTOS-VE-SZTF41001-TD</t>
  </si>
  <si>
    <t>独立式4F远端接入设备,4个100M电口，1个155M光口，单模单纤，带网管，传输距离20KM，支持电路故障检测、光路故障检测、网络健康状况分析，支持端口隔离，支持设备接入认证，支持带宽控制，支持业务分类。</t>
  </si>
  <si>
    <t>WTOS-VE-SZTF81001-TD</t>
  </si>
  <si>
    <t>独立式8F远端接入设备,8个100M电口，1个155M光口，单模单纤，带网管，传输距离20KM，支持电路故障检测、光路故障检测、网络健康状况分析，支持端口隔离，支持设备接入认证，支持带宽控制，支持业务分类。</t>
  </si>
  <si>
    <t>汇聚工业级光电交换机</t>
  </si>
  <si>
    <t>WTOS-VE-SZCT71011-L</t>
  </si>
  <si>
    <t>独立式远端汇聚设备,7个100M业务电口，1个100M业务光口，1个上行1.25G光口，单模单纤，传输距离40KM，支持星型、链型组网，支持双纤保护，带网管，支持电路故障检测、光路故障检测、网络健康状况分析，支持端口隔离，支持设备接入认证，支持带宽控制，支持业务分类。</t>
  </si>
  <si>
    <t>WTOS-VE-SZCT62011-L</t>
  </si>
  <si>
    <t>独立式远端汇聚设备,6个100M业务电口，2个100M业务光口，1个上行1.25G光口，单模单纤，传输距离40KM,支持星型、链型组网，支持双纤保护，带网管，支持电路故障检测、光路故障检测、网络健康状况分析，支持端口隔离，支持设备接入认证，支持带宽控制，支持业务分类。</t>
  </si>
  <si>
    <t>WTOS-VE-SZCT53011-L</t>
  </si>
  <si>
    <t>独立式远端汇聚设备,5个100M业务电口，3个100M业务光口，1个上行1.25G光口，单模单纤，传输距离40KM，支持星型、链型组网，支持双纤保护，带网管，支持电路故障检测、光路故障检测、网络健康状况分析，支持端口隔离，支持设备接入认证，支持带宽控制，支持业务分类。</t>
  </si>
  <si>
    <t>WTOS-VE-SZCT44011-L</t>
  </si>
  <si>
    <t>独立式远端汇聚设备，4个百兆电口和4个百兆SFP光口，1个千兆光口，单模单纤，传输距离40KM，支持星型、链型组网，支持双纤保护，带网管，支持电路故障检测、光路故障检测、网络健康状况分析，支持端口隔离，支持设备接入认证，支持带宽控制，支持业务分类。</t>
  </si>
  <si>
    <t>光纤收发器</t>
  </si>
  <si>
    <t>恒信和安</t>
  </si>
  <si>
    <t>DDT-1N 100S</t>
  </si>
  <si>
    <t>单模单纤百兆20KM</t>
  </si>
  <si>
    <t>对</t>
  </si>
  <si>
    <t>环氧树脂快干封胶</t>
  </si>
  <si>
    <t>SJK2900</t>
  </si>
  <si>
    <t>电源防雷模块</t>
  </si>
  <si>
    <t>常州顺扬</t>
  </si>
  <si>
    <t>SY-25/1+1(NPE)</t>
  </si>
  <si>
    <t>SY-25
最大持续工作电压 275V，直流参数电压430V，标称放电电流 10KA，最大放电电流25KA，电压保护水平1.2KV，响应时间≤25ns，工作环境-40～+85℃。
NPE-25 
最大持续工作电压 255V，直流参数电压600V，标称放电电流 10KA，最大放电电流25KA，电压保护水平1.2KV，响应时间≤100ns，工作环境-40～+85℃。</t>
  </si>
  <si>
    <t>网络防雷模块</t>
  </si>
  <si>
    <t>SYE45</t>
  </si>
  <si>
    <t>工作频率 0-20KHz，阻抗600Ω，接头类型RJ接口，冲击通流容量5KA 8/20μS 10次，限制电压≤500V，反应时间 ≤5ns，最大瞬间通过功率 1200W（PEP）。
工作环境温度 -30℃— +85℃。</t>
  </si>
  <si>
    <t>网络电源二合一避雷器</t>
  </si>
  <si>
    <t xml:space="preserve">广州  ASP      </t>
  </si>
  <si>
    <t>SV-2/024EP</t>
  </si>
  <si>
    <t>保护6-24V直流供电、高清视频信号</t>
  </si>
  <si>
    <t>防雷接地体</t>
  </si>
  <si>
    <t>热镀锌角钢50×50×5×3000mm</t>
  </si>
  <si>
    <t>PE管</t>
  </si>
  <si>
    <t>ø80,4mm厚</t>
  </si>
  <si>
    <t>米</t>
  </si>
  <si>
    <t>ø50 含管件接头</t>
  </si>
  <si>
    <t>PVC管</t>
  </si>
  <si>
    <t>ø32 含管件接头</t>
  </si>
  <si>
    <t>KBG管</t>
  </si>
  <si>
    <t>ø50 1.6mm厚 含接头</t>
  </si>
  <si>
    <t>镀锌管</t>
  </si>
  <si>
    <t>外径75mm,4mm厚，含接头</t>
  </si>
  <si>
    <t>主电源线1</t>
  </si>
  <si>
    <t>天诚</t>
  </si>
  <si>
    <t>KVV22 3*6</t>
  </si>
  <si>
    <t>主电源线2</t>
  </si>
  <si>
    <t>KVV22 3*2.5</t>
  </si>
  <si>
    <t>主电源线3</t>
  </si>
  <si>
    <t>KVV22 3*1.5</t>
  </si>
  <si>
    <t>相机电源线</t>
  </si>
  <si>
    <t>RVV 3*1.0</t>
  </si>
  <si>
    <t>室外超五类非屏蔽线</t>
  </si>
  <si>
    <t>接地线</t>
  </si>
  <si>
    <t>BV16</t>
  </si>
  <si>
    <t>光纤</t>
  </si>
  <si>
    <t>兆比特</t>
  </si>
  <si>
    <t>GYTXW-4B1</t>
  </si>
  <si>
    <t>4芯单模</t>
  </si>
  <si>
    <t>终端盒</t>
  </si>
  <si>
    <t>8口</t>
  </si>
  <si>
    <t>跳纤</t>
  </si>
  <si>
    <t xml:space="preserve">FC-LC </t>
  </si>
  <si>
    <t>条</t>
  </si>
  <si>
    <t>光纤租用</t>
  </si>
  <si>
    <t>电信</t>
  </si>
  <si>
    <t>裸纤</t>
  </si>
  <si>
    <t>芯</t>
  </si>
  <si>
    <t>施工费用（新建）</t>
  </si>
  <si>
    <t>诱导屏杆件基础</t>
  </si>
  <si>
    <t>2.4M*2.4M*3M，钢筋笼。</t>
  </si>
  <si>
    <t>座</t>
  </si>
  <si>
    <t>配电柜基础</t>
  </si>
  <si>
    <t>AP、RP杆件基础</t>
  </si>
  <si>
    <t>0.6*0.6*0.8M，采用C25混凝土浇筑。</t>
  </si>
  <si>
    <t>项</t>
  </si>
  <si>
    <t>杆件接地</t>
  </si>
  <si>
    <t>诱导屏杆件吊装</t>
  </si>
  <si>
    <t>人工、吊车、设备运输等费用</t>
  </si>
  <si>
    <t>屏体吊装</t>
  </si>
  <si>
    <t>杆件及支架吊装</t>
  </si>
  <si>
    <t>地磁埋设</t>
  </si>
  <si>
    <t>高空设备安装</t>
  </si>
  <si>
    <t>人工、高空车、设备运输等费用</t>
  </si>
  <si>
    <t>绿化带破除及恢复</t>
  </si>
  <si>
    <t>500mm深，管上10mm深沙，夯实平整，浇水，土方当天清运</t>
  </si>
  <si>
    <t>人行道破除及恢复</t>
  </si>
  <si>
    <t>500mm深，回填沙，夯实平整，恢复垫层及人行道砖原样</t>
  </si>
  <si>
    <t>沥青机动车道开挖及恢复</t>
  </si>
  <si>
    <t>600mm深，恢复水泥垫层及沥青（60mm）原样，土方当天清运</t>
  </si>
  <si>
    <t>顶管</t>
  </si>
  <si>
    <t>Ф110mm单管</t>
  </si>
  <si>
    <t>楼宇布管</t>
  </si>
  <si>
    <t>人工、机械、辅材费用</t>
  </si>
  <si>
    <t>天桥管线布置</t>
  </si>
  <si>
    <t>穿线</t>
  </si>
  <si>
    <t>1#接线井</t>
  </si>
  <si>
    <t>直径700mm*800mm深，含球墨铸铁井盖，内壁粉水泥砂浆，含管口泡沫胶密封</t>
  </si>
  <si>
    <t>4#接线井</t>
  </si>
  <si>
    <t>350宽mm*450mm长*600mm深，含球墨铸铁井盖，内壁粉水泥砂浆，含管口泡沫胶密封</t>
  </si>
  <si>
    <t>管件及辅材等</t>
  </si>
  <si>
    <t>其他施工</t>
  </si>
  <si>
    <t>熔纤等</t>
  </si>
  <si>
    <t>笔</t>
  </si>
  <si>
    <t>A</t>
  </si>
  <si>
    <t>以上合计:</t>
  </si>
  <si>
    <t>B</t>
  </si>
  <si>
    <t>税费A*3.7%:</t>
  </si>
  <si>
    <t>C</t>
  </si>
  <si>
    <t>总计：</t>
  </si>
  <si>
    <t>成功大道智能交通</t>
  </si>
  <si>
    <t>项目名称</t>
  </si>
  <si>
    <t>描述</t>
  </si>
  <si>
    <t>金额</t>
  </si>
  <si>
    <t>备注</t>
  </si>
  <si>
    <t>交通信息发布系统</t>
  </si>
  <si>
    <t>10套悬臂式诱导屏、两套高架诱导屏</t>
  </si>
  <si>
    <t>批</t>
  </si>
  <si>
    <t>点位取电要实地勘查</t>
  </si>
  <si>
    <t>视频流量采集系统</t>
  </si>
  <si>
    <t>19套视频流量采集系统</t>
  </si>
  <si>
    <t>梧村转盘复用原模拟球机光纤上传</t>
  </si>
  <si>
    <t>地磁流量采集系统</t>
  </si>
  <si>
    <t>枋湖北路口段租用光纤1芯</t>
  </si>
  <si>
    <t>高点高清视频监控系统</t>
  </si>
  <si>
    <t>2套高清视频监控系统</t>
  </si>
  <si>
    <t>文屏路、梧村隧道堵点增加两套高点监控</t>
  </si>
  <si>
    <t>高清视频监控系统</t>
  </si>
  <si>
    <t>1套高清视频监控        (更换原模拟球机)</t>
  </si>
  <si>
    <t>梧村转盘交警监控升级改造</t>
  </si>
  <si>
    <t>中心系统</t>
  </si>
  <si>
    <t>高清视频检测器、交换机、工业级光纤通信设备中心端</t>
  </si>
  <si>
    <t>项目总计：</t>
  </si>
  <si>
    <t>Ф32 含管件接头</t>
  </si>
  <si>
    <t>视频流量采集及事件检测系统</t>
  </si>
  <si>
    <t>含隧道内布管</t>
  </si>
  <si>
    <t>按设备计算</t>
  </si>
  <si>
    <t>高点全景系统清单</t>
  </si>
  <si>
    <t>一体化球型摄像机</t>
  </si>
  <si>
    <t>海康威视</t>
  </si>
  <si>
    <t>DS-2DF7286-A</t>
  </si>
  <si>
    <t xml:space="preserve">图像传感器 1/2.8" Progressive Scan CMOS
有效像素 327万像素
最低照度 彩色：0.05Lux @ (F1.6，AGC ON)
黑白：0.005Lux @(F1.6，AGC ON) 
0 Lux with IR
白平衡 自动 / 手动 / 自动跟踪白平衡 /室外/室内/日光灯白平衡/钠灯白平衡
增益控制 自动/手动
信噪比 大于 52dB
3D降噪 关/普通模式
背光补偿 开/关
宽动态 支持
透雾 支持
强光抑制 支持
日夜模式 自动ICR彩转黑
数字变倍 16倍
隐私遮蔽 最多24块多边形区域，同时最多有8块区域在同一个画面；支持多种颜色、马赛克可选
聚焦模式 自动 / 半自动 / 手动
焦距 4.3-129mm, 30倍光学
水平范围 360°连续旋转
水平速度 水平键控速度：0.1°-220°/s,速度可设
水平预置点速度：240°/s
垂直范围 -2°-90° (自动翻转)
垂直速度 垂直键控速度：0.1°-120°/s,速度可设
垂直预置点速度：200°/s
比例变倍 支持
预置点个数 256个
红外照射距离 150米                                           电源 AC24V
工作温度和湿度 -40℃-70℃(室外) 
湿度小于90%
防护等级 IP66(室外球)                 </t>
  </si>
  <si>
    <t>球机电源</t>
  </si>
  <si>
    <t>输入220V、输出AC24V 5A</t>
  </si>
  <si>
    <t>钢制，热镀锌处理(高架杆件)。</t>
  </si>
  <si>
    <t>工业以太网光电交换机(1个百兆40KM+4电/管理型)</t>
  </si>
  <si>
    <t>WTOS-VE-SZTF41001-TL</t>
  </si>
  <si>
    <t>镀锌钢板制作，外观喷塑，壁厚1.2mm，尺寸300mm*400mm*500mm，含空气开关模块、不锈钢抱箍、温控风扇</t>
  </si>
  <si>
    <t>稳压电源</t>
  </si>
  <si>
    <t>德力西</t>
  </si>
  <si>
    <t>TND-500VA</t>
  </si>
  <si>
    <t>输入电压：单相160V-250V、输出电压：单相220V、额定功率:0.5（KVA）</t>
  </si>
  <si>
    <t>超五类网线</t>
  </si>
  <si>
    <t xml:space="preserve">室外超五类非屏蔽双绞线 </t>
  </si>
  <si>
    <t>主电源线</t>
  </si>
  <si>
    <t>外场光纤跳纤</t>
  </si>
  <si>
    <t>2米</t>
  </si>
  <si>
    <t>高空全景监控支架安装</t>
  </si>
  <si>
    <t>人工、机械、设备运输、辅材等费用</t>
  </si>
  <si>
    <t>人工、高空车、运输等费用</t>
  </si>
  <si>
    <t>含人工费、穿线器材等费用</t>
  </si>
  <si>
    <t>外场辅助材料</t>
  </si>
  <si>
    <t>管件接头、胶布、螺母等</t>
  </si>
  <si>
    <t>机箱挂装、杆件开孔、法兰焊接安装等</t>
  </si>
  <si>
    <t>高清视频监控系统清单(增高杆)</t>
  </si>
  <si>
    <t>球机转接环</t>
  </si>
  <si>
    <t>模拟球机接口转高清球机接口转接环，含高空测量费</t>
  </si>
  <si>
    <r>
      <t>SY-25
最大持续工作电压 275V，直流参数电压430V，标称放电电流 10KA，最大放电电流25KA，电压保护水平1.2KV，响应时间≤25ns，工作环境-40～+85℃。
NPE-25 
最大持续工作电压 255V，直流参数电压600V，标称放电电流 10KA，最大放电电流25KA，电压保护水平1.2KV，响应时间≤100ns，</t>
    </r>
    <r>
      <rPr>
        <b/>
        <sz val="10"/>
        <rFont val="宋体"/>
        <family val="3"/>
        <charset val="134"/>
      </rPr>
      <t>工作环境-40～+85℃。</t>
    </r>
  </si>
  <si>
    <t>中心系统清单</t>
  </si>
  <si>
    <t xml:space="preserve">/VIP-IP </t>
  </si>
  <si>
    <t>3U插卡式，</t>
  </si>
  <si>
    <t>块</t>
  </si>
  <si>
    <t>高清视频交通流检测器通讯模块</t>
  </si>
  <si>
    <t>3U插卡式</t>
  </si>
  <si>
    <t>千兆三层交换机</t>
  </si>
  <si>
    <t>华为</t>
  </si>
  <si>
    <t>S5700-52C-SI</t>
  </si>
  <si>
    <t xml:space="preserve">千兆三层以太网交换机，48个 10/100/1000Mbps电口，4个SFP光口,背板带宽:256Gbps,包转发率:87Mpps </t>
  </si>
  <si>
    <t>48纤局端接收设备</t>
  </si>
  <si>
    <t>WTOS-VE-SZMR048</t>
  </si>
  <si>
    <t>48纤局端接收设备，2U机框，最大48个光口和24个电口，12个槽位，前光后电分置，220V电源，智能风扇。</t>
  </si>
  <si>
    <t>网管盘</t>
  </si>
  <si>
    <t>WTOS-VE-SZMM002</t>
  </si>
  <si>
    <t>VAM插卡式传输系统网管盘（1个槽位）</t>
  </si>
  <si>
    <t>网管软件</t>
  </si>
  <si>
    <t>WTOS-VE-SZMMRJ</t>
  </si>
  <si>
    <t>网络传输系统网管客户端软件</t>
  </si>
  <si>
    <t>4光口接收盘（1.25G）</t>
  </si>
  <si>
    <t>WTOS-VE-SZRF00141</t>
  </si>
  <si>
    <t>4光口接收盘，单盘可配4个1.25G单纤SFP光模块</t>
  </si>
  <si>
    <t>8光口接收盘（155M）</t>
  </si>
  <si>
    <t>WTOS-VE-SZRF08101</t>
  </si>
  <si>
    <t>8光口接收盘，单盘可配8个155M单纤SFP光模块</t>
  </si>
  <si>
    <t>千兆热插拔光模块</t>
  </si>
  <si>
    <t>WTOS-VE-SZSFP1BL-L</t>
  </si>
  <si>
    <t>SFP千兆光模块(商用级)，传输40KM</t>
  </si>
  <si>
    <t>百兆热插拔光模块</t>
  </si>
  <si>
    <t>WTOS-VE-SZSFP0BL-L</t>
  </si>
  <si>
    <t>SFP百兆光模块(商用级)，传输40KM</t>
  </si>
  <si>
    <t>网络机柜</t>
  </si>
  <si>
    <t>42U</t>
  </si>
  <si>
    <t>单模跳纤</t>
  </si>
  <si>
    <t>FC-LC</t>
  </si>
  <si>
    <t>20米  配纤架至机柜SFP光模块</t>
  </si>
  <si>
    <t>内场辅材</t>
  </si>
  <si>
    <t>机房布线及配线架、线槽等</t>
  </si>
  <si>
    <t>以上合计：</t>
  </si>
  <si>
    <t>税金(A*3.7%)：</t>
  </si>
  <si>
    <r>
      <t>6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个车道地磁流量采集</t>
    </r>
    <phoneticPr fontId="15" type="noConversion"/>
  </si>
  <si>
    <t>~field(equipments.ProductType)~</t>
    <phoneticPr fontId="13" type="noConversion"/>
  </si>
  <si>
    <t>~field(equipments.Unit)~</t>
    <phoneticPr fontId="13" type="noConversion"/>
  </si>
  <si>
    <t>~field(equipments.Num)~</t>
    <phoneticPr fontId="13" type="noConversion"/>
  </si>
  <si>
    <t>~field(equipments.Price)~</t>
    <phoneticPr fontId="13" type="noConversion"/>
  </si>
  <si>
    <t>~field(equipments.SubTotal)~</t>
    <phoneticPr fontId="13" type="noConversion"/>
  </si>
  <si>
    <t>~field(para.Total)~</t>
    <phoneticPr fontId="13" type="noConversion"/>
  </si>
  <si>
    <t>~field(para.Title)~交通信息发布系统清单</t>
    <phoneticPr fontId="13" type="noConversion"/>
  </si>
  <si>
    <t>~field(equipments.Brand)~</t>
    <phoneticPr fontId="13" type="noConversion"/>
  </si>
  <si>
    <t>~field(equipments.Name)~</t>
    <phoneticPr fontId="13" type="noConversion"/>
  </si>
  <si>
    <t>~table(equipments)~~field(equipments.RowNum)~</t>
    <phoneticPr fontId="13" type="noConversion"/>
  </si>
  <si>
    <t>~field(equipments.TechnicalParameters)~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</si>
</sst>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.00_);[Red]\(0.00\)"/>
    <numFmt numFmtId="177" formatCode="0_ "/>
    <numFmt numFmtId="178" formatCode="0.00_ "/>
    <numFmt numFmtId="179" formatCode="0.00_ ;[Red]\-0.00\ "/>
    <numFmt numFmtId="180" formatCode="#,##0.00_);[Red]\(#,##0.00\)"/>
  </numFmts>
  <fonts count="17" x14ac:knownFonts="1">
    <font>
      <sz val="12"/>
      <name val="宋体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0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0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78" fontId="2" fillId="3" borderId="1" xfId="5" applyNumberFormat="1" applyFont="1" applyFill="1" applyBorder="1" applyAlignment="1">
      <alignment horizontal="right" vertical="center" wrapText="1"/>
    </xf>
    <xf numFmtId="178" fontId="5" fillId="2" borderId="1" xfId="0" applyNumberFormat="1" applyFont="1" applyFill="1" applyBorder="1" applyAlignment="1">
      <alignment horizontal="right" vertical="center" wrapTex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178" fontId="6" fillId="3" borderId="1" xfId="1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right" vertical="center" wrapText="1"/>
    </xf>
    <xf numFmtId="179" fontId="2" fillId="0" borderId="1" xfId="0" applyNumberFormat="1" applyFont="1" applyFill="1" applyBorder="1" applyAlignment="1">
      <alignment horizontal="right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6" fillId="0" borderId="1" xfId="7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5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right" vertical="center" wrapText="1"/>
    </xf>
    <xf numFmtId="179" fontId="2" fillId="0" borderId="1" xfId="0" applyNumberFormat="1" applyFont="1" applyBorder="1" applyAlignment="1">
      <alignment horizontal="right" vertical="center" wrapText="1"/>
    </xf>
    <xf numFmtId="176" fontId="2" fillId="0" borderId="0" xfId="0" applyNumberFormat="1" applyFont="1" applyFill="1" applyBorder="1" applyAlignment="1">
      <alignment horizontal="right" vertical="center" wrapText="1"/>
    </xf>
    <xf numFmtId="178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3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" xfId="4" applyNumberFormat="1" applyFont="1" applyFill="1" applyBorder="1" applyAlignment="1">
      <alignment horizontal="left" vertical="center"/>
    </xf>
    <xf numFmtId="0" fontId="6" fillId="3" borderId="1" xfId="3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4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0" borderId="1" xfId="4" applyNumberFormat="1" applyFont="1" applyFill="1" applyBorder="1" applyAlignment="1">
      <alignment horizontal="left" vertical="center" wrapText="1"/>
    </xf>
    <xf numFmtId="0" fontId="6" fillId="0" borderId="1" xfId="6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NumberFormat="1" applyFont="1" applyFill="1" applyBorder="1" applyAlignment="1">
      <alignment horizontal="left" vertical="center"/>
    </xf>
    <xf numFmtId="178" fontId="7" fillId="5" borderId="1" xfId="0" applyNumberFormat="1" applyFont="1" applyFill="1" applyBorder="1" applyAlignment="1">
      <alignment horizontal="right" vertical="center" wrapText="1"/>
    </xf>
    <xf numFmtId="178" fontId="2" fillId="3" borderId="1" xfId="8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 wrapText="1"/>
    </xf>
    <xf numFmtId="178" fontId="6" fillId="3" borderId="1" xfId="8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8" fontId="7" fillId="5" borderId="10" xfId="0" applyNumberFormat="1" applyFont="1" applyFill="1" applyBorder="1" applyAlignment="1">
      <alignment horizontal="right" vertical="center" wrapText="1"/>
    </xf>
    <xf numFmtId="180" fontId="6" fillId="0" borderId="1" xfId="0" applyNumberFormat="1" applyFont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78" fontId="7" fillId="5" borderId="9" xfId="0" applyNumberFormat="1" applyFont="1" applyFill="1" applyBorder="1" applyAlignment="1">
      <alignment horizontal="righ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0" fontId="8" fillId="0" borderId="14" xfId="0" applyNumberFormat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center" vertical="center" wrapText="1"/>
    </xf>
    <xf numFmtId="0" fontId="0" fillId="0" borderId="16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right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0" fillId="0" borderId="17" xfId="0" applyNumberFormat="1" applyFill="1" applyBorder="1" applyAlignment="1">
      <alignment horizontal="center" vertical="center" wrapText="1"/>
    </xf>
    <xf numFmtId="178" fontId="0" fillId="0" borderId="18" xfId="0" applyNumberFormat="1" applyFill="1" applyBorder="1" applyAlignment="1">
      <alignment horizontal="right" vertical="center" wrapText="1"/>
    </xf>
    <xf numFmtId="0" fontId="0" fillId="0" borderId="19" xfId="0" applyNumberFormat="1" applyFill="1" applyBorder="1" applyAlignment="1">
      <alignment horizontal="center" vertical="center" wrapText="1"/>
    </xf>
    <xf numFmtId="178" fontId="0" fillId="0" borderId="0" xfId="0" applyNumberFormat="1" applyFill="1" applyAlignment="1">
      <alignment horizontal="right" vertical="center" wrapText="1"/>
    </xf>
    <xf numFmtId="178" fontId="0" fillId="0" borderId="0" xfId="0" applyNumberFormat="1" applyFill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right" vertical="center" wrapText="1"/>
    </xf>
    <xf numFmtId="178" fontId="6" fillId="0" borderId="1" xfId="0" applyNumberFormat="1" applyFont="1" applyFill="1" applyBorder="1" applyAlignment="1">
      <alignment horizontal="right" vertical="center"/>
    </xf>
    <xf numFmtId="178" fontId="6" fillId="3" borderId="1" xfId="2" applyNumberFormat="1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178" fontId="6" fillId="3" borderId="4" xfId="1" applyNumberFormat="1" applyFont="1" applyFill="1" applyBorder="1" applyAlignment="1">
      <alignment vertical="center" wrapText="1"/>
    </xf>
    <xf numFmtId="178" fontId="7" fillId="5" borderId="4" xfId="0" applyNumberFormat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left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78" fontId="2" fillId="6" borderId="1" xfId="8" applyNumberFormat="1" applyFont="1" applyFill="1" applyBorder="1" applyAlignment="1">
      <alignment horizontal="right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 wrapText="1"/>
    </xf>
    <xf numFmtId="0" fontId="10" fillId="4" borderId="1" xfId="5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9">
    <cellStyle name="0,0_x000d__x000a_NA_x000d__x000a_" xfId="1"/>
    <cellStyle name="0,0_x005f_x000d__x005f_x000a_NA_x005f_x000d__x005f_x000a_" xfId="2"/>
    <cellStyle name="60% - 强调文字颜色 2 32 25" xfId="3"/>
    <cellStyle name="常规" xfId="0" builtinId="0"/>
    <cellStyle name="常规 105" xfId="4"/>
    <cellStyle name="常规 12" xfId="5"/>
    <cellStyle name="常规 2" xfId="6"/>
    <cellStyle name="常规_Sheet1" xfId="7"/>
    <cellStyle name="千位分隔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31243;/&#39044;&#35745;&#24037;&#31243;/&#22320;&#38081;&#20108;&#21495;&#32447;/2&#21495;&#32447;&#24494;&#24490;&#29615;&#31995;&#32479;/&#26041;&#26696;&#36164;&#26009;/&#22320;&#38081;2&#21495;&#32447;&#36335;&#38754;&#20132;&#36890;&#24494;&#24490;&#29615;&#31995;&#32479;20141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单价表"/>
      <sheetName val="点位清单"/>
      <sheetName val="1.1高清视频监控(增高杆)"/>
      <sheetName val="1.2高清视频监控(高架杆)"/>
      <sheetName val="1.3高清视频监控(立杆)"/>
      <sheetName val="2.1违停(增高杆)"/>
      <sheetName val="2.2违停(立杆)"/>
      <sheetName val="3高点全景监控"/>
      <sheetName val="4.1诱导(光带)"/>
      <sheetName val="4.2诱导(点阵)"/>
      <sheetName val="5地磁"/>
      <sheetName val="6视频流量采集模板"/>
      <sheetName val="中心系统"/>
    </sheetNames>
    <sheetDataSet>
      <sheetData sheetId="0">
        <row r="16">
          <cell r="C16">
            <v>15000</v>
          </cell>
        </row>
        <row r="17">
          <cell r="C17">
            <v>260</v>
          </cell>
        </row>
        <row r="59">
          <cell r="C59">
            <v>15.6</v>
          </cell>
        </row>
        <row r="60">
          <cell r="C60">
            <v>5.25</v>
          </cell>
        </row>
        <row r="117">
          <cell r="C117">
            <v>5000</v>
          </cell>
        </row>
        <row r="118">
          <cell r="C118">
            <v>13000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zoomScaleSheetLayoutView="100" workbookViewId="0">
      <selection activeCell="K56" sqref="K56"/>
    </sheetView>
  </sheetViews>
  <sheetFormatPr defaultColWidth="8.3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8.375" style="34" bestFit="1" customWidth="1"/>
    <col min="7" max="7" width="6.375" style="34" customWidth="1"/>
    <col min="8" max="8" width="9.75" style="35" bestFit="1" customWidth="1"/>
    <col min="9" max="9" width="12.875" style="35" bestFit="1" customWidth="1"/>
    <col min="10" max="10" width="23.5" style="34" customWidth="1"/>
    <col min="11" max="11" width="8.375" style="34" bestFit="1"/>
    <col min="12" max="16384" width="8.375" style="34"/>
  </cols>
  <sheetData>
    <row r="1" spans="1:256" s="1" customFormat="1" ht="39.950000000000003" customHeight="1" x14ac:dyDescent="0.15">
      <c r="A1" s="147" t="s">
        <v>0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s="2" customFormat="1" ht="24" x14ac:dyDescent="0.15">
      <c r="A4" s="8">
        <v>1</v>
      </c>
      <c r="B4" s="110" t="s">
        <v>11</v>
      </c>
      <c r="C4" s="74" t="s">
        <v>12</v>
      </c>
      <c r="D4" s="16" t="s">
        <v>13</v>
      </c>
      <c r="E4" s="77" t="s">
        <v>14</v>
      </c>
      <c r="F4" s="43" t="s">
        <v>15</v>
      </c>
      <c r="G4" s="8">
        <v>10.49</v>
      </c>
      <c r="H4" s="13">
        <v>26500</v>
      </c>
      <c r="I4" s="24">
        <f>G4*H4</f>
        <v>277985</v>
      </c>
      <c r="J4" s="58"/>
    </row>
    <row r="5" spans="1:256" s="3" customFormat="1" x14ac:dyDescent="0.15">
      <c r="A5" s="8">
        <v>2</v>
      </c>
      <c r="B5" s="110" t="s">
        <v>16</v>
      </c>
      <c r="C5" s="74" t="s">
        <v>12</v>
      </c>
      <c r="D5" s="20" t="s">
        <v>17</v>
      </c>
      <c r="E5" s="77"/>
      <c r="F5" s="20" t="s">
        <v>18</v>
      </c>
      <c r="G5" s="43">
        <v>1</v>
      </c>
      <c r="H5" s="13">
        <v>12420</v>
      </c>
      <c r="I5" s="24">
        <f>G5*H5</f>
        <v>12420</v>
      </c>
    </row>
    <row r="6" spans="1:256" s="3" customFormat="1" ht="24" x14ac:dyDescent="0.15">
      <c r="A6" s="8">
        <v>3</v>
      </c>
      <c r="B6" s="110" t="s">
        <v>19</v>
      </c>
      <c r="C6" s="74" t="s">
        <v>12</v>
      </c>
      <c r="D6" s="16" t="s">
        <v>20</v>
      </c>
      <c r="E6" s="77"/>
      <c r="F6" s="20" t="s">
        <v>21</v>
      </c>
      <c r="G6" s="8">
        <v>1</v>
      </c>
      <c r="H6" s="13">
        <v>8000</v>
      </c>
      <c r="I6" s="24">
        <f>G6*H6</f>
        <v>8000</v>
      </c>
    </row>
    <row r="7" spans="1:256" s="4" customFormat="1" ht="12" x14ac:dyDescent="0.15">
      <c r="A7" s="8">
        <v>4</v>
      </c>
      <c r="B7" s="77" t="s">
        <v>22</v>
      </c>
      <c r="C7" s="74" t="s">
        <v>12</v>
      </c>
      <c r="D7" s="74" t="s">
        <v>23</v>
      </c>
      <c r="E7" s="77" t="s">
        <v>24</v>
      </c>
      <c r="F7" s="74" t="s">
        <v>18</v>
      </c>
      <c r="G7" s="8">
        <v>1</v>
      </c>
      <c r="H7" s="82">
        <v>8000</v>
      </c>
      <c r="I7" s="24">
        <f>G7*H7</f>
        <v>8000</v>
      </c>
      <c r="J7" s="60"/>
    </row>
    <row r="8" spans="1:256" customFormat="1" ht="29.1" customHeight="1" x14ac:dyDescent="0.15">
      <c r="A8" s="8">
        <v>5</v>
      </c>
      <c r="B8" s="51" t="s">
        <v>25</v>
      </c>
      <c r="C8" s="65" t="s">
        <v>26</v>
      </c>
      <c r="D8" s="8" t="s">
        <v>27</v>
      </c>
      <c r="E8" s="51" t="s">
        <v>28</v>
      </c>
      <c r="F8" s="65" t="s">
        <v>29</v>
      </c>
      <c r="G8" s="8">
        <v>1</v>
      </c>
      <c r="H8" s="30">
        <v>7800</v>
      </c>
      <c r="I8" s="30">
        <f t="shared" ref="I8:I17" si="0">H8*G8</f>
        <v>7800</v>
      </c>
    </row>
    <row r="9" spans="1:256" customFormat="1" ht="20.100000000000001" customHeight="1" x14ac:dyDescent="0.15">
      <c r="A9" s="8">
        <v>6</v>
      </c>
      <c r="B9" s="66" t="s">
        <v>30</v>
      </c>
      <c r="C9" s="67" t="s">
        <v>26</v>
      </c>
      <c r="D9" s="68" t="s">
        <v>31</v>
      </c>
      <c r="E9" s="69" t="s">
        <v>32</v>
      </c>
      <c r="F9" s="67" t="s">
        <v>21</v>
      </c>
      <c r="G9" s="8">
        <v>1</v>
      </c>
      <c r="H9" s="83">
        <v>3050</v>
      </c>
      <c r="I9" s="30">
        <f t="shared" si="0"/>
        <v>3050</v>
      </c>
    </row>
    <row r="10" spans="1:256" customFormat="1" ht="20.100000000000001" customHeight="1" x14ac:dyDescent="0.15">
      <c r="A10" s="8">
        <v>7</v>
      </c>
      <c r="B10" s="66" t="s">
        <v>33</v>
      </c>
      <c r="C10" s="67" t="s">
        <v>26</v>
      </c>
      <c r="D10" s="68" t="s">
        <v>34</v>
      </c>
      <c r="E10" s="70" t="s">
        <v>35</v>
      </c>
      <c r="F10" s="67" t="s">
        <v>21</v>
      </c>
      <c r="G10" s="8">
        <v>1</v>
      </c>
      <c r="H10" s="83">
        <v>3230</v>
      </c>
      <c r="I10" s="30">
        <f t="shared" si="0"/>
        <v>3230</v>
      </c>
    </row>
    <row r="11" spans="1:256" customFormat="1" ht="20.100000000000001" customHeight="1" x14ac:dyDescent="0.15">
      <c r="A11" s="8">
        <v>8</v>
      </c>
      <c r="B11" s="71" t="s">
        <v>36</v>
      </c>
      <c r="C11" s="12" t="s">
        <v>26</v>
      </c>
      <c r="D11" s="11" t="s">
        <v>37</v>
      </c>
      <c r="E11" s="12" t="s">
        <v>38</v>
      </c>
      <c r="F11" s="12" t="s">
        <v>21</v>
      </c>
      <c r="G11" s="8">
        <v>1</v>
      </c>
      <c r="H11" s="88">
        <v>375</v>
      </c>
      <c r="I11" s="30">
        <f t="shared" si="0"/>
        <v>375</v>
      </c>
    </row>
    <row r="12" spans="1:256" customFormat="1" ht="20.100000000000001" customHeight="1" x14ac:dyDescent="0.15">
      <c r="A12" s="8">
        <v>9</v>
      </c>
      <c r="B12" s="9" t="s">
        <v>39</v>
      </c>
      <c r="C12" s="10" t="s">
        <v>40</v>
      </c>
      <c r="D12" s="84" t="s">
        <v>41</v>
      </c>
      <c r="E12" s="10" t="s">
        <v>42</v>
      </c>
      <c r="F12" s="12" t="s">
        <v>43</v>
      </c>
      <c r="G12" s="8">
        <v>1</v>
      </c>
      <c r="H12" s="130">
        <v>12000</v>
      </c>
      <c r="I12" s="30">
        <f t="shared" si="0"/>
        <v>12000</v>
      </c>
    </row>
    <row r="13" spans="1:256" customFormat="1" ht="24" x14ac:dyDescent="0.15">
      <c r="A13" s="8">
        <v>10</v>
      </c>
      <c r="B13" s="9" t="s">
        <v>44</v>
      </c>
      <c r="C13" s="10" t="s">
        <v>45</v>
      </c>
      <c r="E13" s="15" t="s">
        <v>46</v>
      </c>
      <c r="F13" s="12" t="s">
        <v>29</v>
      </c>
      <c r="G13" s="101">
        <v>3</v>
      </c>
      <c r="H13" s="13">
        <v>3000</v>
      </c>
      <c r="I13" s="30">
        <f t="shared" si="0"/>
        <v>9000</v>
      </c>
    </row>
    <row r="14" spans="1:256" customFormat="1" ht="20.100000000000001" customHeight="1" x14ac:dyDescent="0.15">
      <c r="A14" s="8">
        <v>11</v>
      </c>
      <c r="B14" s="9" t="s">
        <v>47</v>
      </c>
      <c r="C14" s="10" t="s">
        <v>48</v>
      </c>
      <c r="D14" s="84" t="s">
        <v>49</v>
      </c>
      <c r="E14" s="10" t="s">
        <v>50</v>
      </c>
      <c r="F14" s="12" t="s">
        <v>18</v>
      </c>
      <c r="G14" s="8">
        <v>1</v>
      </c>
      <c r="H14" s="131">
        <v>900</v>
      </c>
      <c r="I14" s="30">
        <f t="shared" si="0"/>
        <v>900</v>
      </c>
    </row>
    <row r="15" spans="1:256" customFormat="1" ht="20.100000000000001" customHeight="1" x14ac:dyDescent="0.15">
      <c r="A15" s="8">
        <v>12</v>
      </c>
      <c r="B15" s="9" t="s">
        <v>51</v>
      </c>
      <c r="C15" s="17" t="s">
        <v>52</v>
      </c>
      <c r="D15" s="17"/>
      <c r="E15" s="73" t="s">
        <v>53</v>
      </c>
      <c r="F15" s="17" t="s">
        <v>21</v>
      </c>
      <c r="G15" s="8">
        <v>1</v>
      </c>
      <c r="H15" s="132">
        <v>260</v>
      </c>
      <c r="I15" s="30">
        <f t="shared" si="0"/>
        <v>260</v>
      </c>
    </row>
    <row r="16" spans="1:256" customFormat="1" ht="24" x14ac:dyDescent="0.15">
      <c r="A16" s="8">
        <v>13</v>
      </c>
      <c r="B16" s="9" t="s">
        <v>54</v>
      </c>
      <c r="C16" s="10" t="s">
        <v>45</v>
      </c>
      <c r="D16" s="11" t="s">
        <v>55</v>
      </c>
      <c r="E16" s="9" t="s">
        <v>56</v>
      </c>
      <c r="F16" s="12"/>
      <c r="G16" s="8">
        <v>1</v>
      </c>
      <c r="H16" s="88">
        <v>38000</v>
      </c>
      <c r="I16" s="30">
        <f t="shared" si="0"/>
        <v>38000</v>
      </c>
    </row>
    <row r="17" spans="1:256" customFormat="1" ht="24" x14ac:dyDescent="0.15">
      <c r="A17" s="8">
        <v>14</v>
      </c>
      <c r="B17" s="72" t="s">
        <v>57</v>
      </c>
      <c r="C17" s="12"/>
      <c r="D17" s="11" t="s">
        <v>17</v>
      </c>
      <c r="E17" s="73" t="s">
        <v>58</v>
      </c>
      <c r="F17" s="12" t="s">
        <v>21</v>
      </c>
      <c r="G17" s="8">
        <v>1</v>
      </c>
      <c r="H17" s="88">
        <v>1250</v>
      </c>
      <c r="I17" s="30">
        <f t="shared" si="0"/>
        <v>1250</v>
      </c>
    </row>
    <row r="18" spans="1:256" s="6" customFormat="1" x14ac:dyDescent="0.15">
      <c r="A18" s="8">
        <v>15</v>
      </c>
      <c r="B18" s="77" t="s">
        <v>59</v>
      </c>
      <c r="C18" s="85" t="s">
        <v>60</v>
      </c>
      <c r="D18" s="74" t="s">
        <v>17</v>
      </c>
      <c r="E18" s="86" t="s">
        <v>61</v>
      </c>
      <c r="F18" s="74" t="s">
        <v>18</v>
      </c>
      <c r="G18" s="8">
        <v>1</v>
      </c>
      <c r="H18" s="82">
        <v>38000</v>
      </c>
      <c r="I18" s="24">
        <f>G18*H18</f>
        <v>38000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s="6" customFormat="1" x14ac:dyDescent="0.15">
      <c r="A19" s="8">
        <v>16</v>
      </c>
      <c r="B19" s="77" t="s">
        <v>62</v>
      </c>
      <c r="C19" s="85"/>
      <c r="D19" s="74" t="s">
        <v>17</v>
      </c>
      <c r="E19" s="86" t="s">
        <v>63</v>
      </c>
      <c r="F19" s="74" t="s">
        <v>18</v>
      </c>
      <c r="G19" s="8">
        <v>3</v>
      </c>
      <c r="H19" s="82">
        <v>1800</v>
      </c>
      <c r="I19" s="24">
        <f>G19*H19</f>
        <v>5400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customFormat="1" ht="20.100000000000001" customHeight="1" x14ac:dyDescent="0.15">
      <c r="A20" s="8">
        <v>17</v>
      </c>
      <c r="B20" s="71" t="s">
        <v>64</v>
      </c>
      <c r="C20" s="12"/>
      <c r="D20" s="74" t="s">
        <v>17</v>
      </c>
      <c r="E20" s="71" t="s">
        <v>65</v>
      </c>
      <c r="F20" s="12" t="s">
        <v>21</v>
      </c>
      <c r="G20" s="8">
        <v>1</v>
      </c>
      <c r="H20" s="88">
        <v>690</v>
      </c>
      <c r="I20" s="30">
        <f t="shared" ref="I20:I32" si="1">H20*G20</f>
        <v>690</v>
      </c>
    </row>
    <row r="21" spans="1:256" customFormat="1" ht="20.100000000000001" customHeight="1" x14ac:dyDescent="0.15">
      <c r="A21" s="8">
        <v>18</v>
      </c>
      <c r="B21" s="15" t="s">
        <v>66</v>
      </c>
      <c r="C21" s="75"/>
      <c r="D21" s="11" t="s">
        <v>17</v>
      </c>
      <c r="E21" s="76" t="s">
        <v>67</v>
      </c>
      <c r="F21" s="75" t="s">
        <v>18</v>
      </c>
      <c r="G21" s="8">
        <v>1</v>
      </c>
      <c r="H21" s="83">
        <v>1900</v>
      </c>
      <c r="I21" s="30">
        <f t="shared" si="1"/>
        <v>1900</v>
      </c>
    </row>
    <row r="22" spans="1:256" customFormat="1" ht="20.100000000000001" customHeight="1" x14ac:dyDescent="0.15">
      <c r="A22" s="8">
        <v>19</v>
      </c>
      <c r="B22" s="9" t="s">
        <v>68</v>
      </c>
      <c r="C22" s="75"/>
      <c r="D22" s="11" t="s">
        <v>17</v>
      </c>
      <c r="E22" s="76" t="s">
        <v>69</v>
      </c>
      <c r="F22" s="75" t="s">
        <v>70</v>
      </c>
      <c r="G22" s="8">
        <v>1</v>
      </c>
      <c r="H22" s="83">
        <v>5000</v>
      </c>
      <c r="I22" s="30">
        <f t="shared" si="1"/>
        <v>5000</v>
      </c>
    </row>
    <row r="23" spans="1:256" customFormat="1" ht="20.100000000000001" customHeight="1" x14ac:dyDescent="0.15">
      <c r="A23" s="8">
        <v>20</v>
      </c>
      <c r="B23" s="9" t="s">
        <v>71</v>
      </c>
      <c r="C23" s="75"/>
      <c r="D23" s="11" t="s">
        <v>17</v>
      </c>
      <c r="E23" s="76" t="s">
        <v>72</v>
      </c>
      <c r="F23" s="75" t="s">
        <v>70</v>
      </c>
      <c r="G23" s="8">
        <v>1</v>
      </c>
      <c r="H23" s="83">
        <v>5000</v>
      </c>
      <c r="I23" s="30">
        <f t="shared" si="1"/>
        <v>5000</v>
      </c>
    </row>
    <row r="24" spans="1:256" customFormat="1" ht="48" x14ac:dyDescent="0.15">
      <c r="A24" s="8">
        <v>21</v>
      </c>
      <c r="B24" s="77" t="s">
        <v>73</v>
      </c>
      <c r="C24" s="26" t="s">
        <v>74</v>
      </c>
      <c r="D24" s="46" t="s">
        <v>75</v>
      </c>
      <c r="E24" s="40" t="s">
        <v>76</v>
      </c>
      <c r="F24" s="74" t="s">
        <v>29</v>
      </c>
      <c r="G24" s="8">
        <v>1</v>
      </c>
      <c r="H24" s="88">
        <v>3080</v>
      </c>
      <c r="I24" s="30">
        <f t="shared" si="1"/>
        <v>3080</v>
      </c>
    </row>
    <row r="25" spans="1:256" customFormat="1" ht="48" x14ac:dyDescent="0.15">
      <c r="A25" s="8">
        <v>22</v>
      </c>
      <c r="B25" s="77" t="s">
        <v>73</v>
      </c>
      <c r="C25" s="26" t="s">
        <v>74</v>
      </c>
      <c r="D25" s="46" t="s">
        <v>77</v>
      </c>
      <c r="E25" s="40" t="s">
        <v>78</v>
      </c>
      <c r="F25" s="74" t="s">
        <v>29</v>
      </c>
      <c r="G25" s="8">
        <v>1</v>
      </c>
      <c r="H25" s="88">
        <v>2550</v>
      </c>
      <c r="I25" s="30">
        <f t="shared" si="1"/>
        <v>2550</v>
      </c>
    </row>
    <row r="26" spans="1:256" customFormat="1" ht="48" x14ac:dyDescent="0.15">
      <c r="A26" s="8">
        <v>23</v>
      </c>
      <c r="B26" s="77" t="s">
        <v>73</v>
      </c>
      <c r="C26" s="26" t="s">
        <v>74</v>
      </c>
      <c r="D26" s="46" t="s">
        <v>79</v>
      </c>
      <c r="E26" s="53" t="s">
        <v>80</v>
      </c>
      <c r="F26" s="74" t="s">
        <v>29</v>
      </c>
      <c r="G26" s="8">
        <v>1</v>
      </c>
      <c r="H26" s="88">
        <v>3600</v>
      </c>
      <c r="I26" s="30">
        <f t="shared" si="1"/>
        <v>3600</v>
      </c>
    </row>
    <row r="27" spans="1:256" customFormat="1" ht="60" x14ac:dyDescent="0.15">
      <c r="A27" s="8">
        <v>24</v>
      </c>
      <c r="B27" s="77" t="s">
        <v>81</v>
      </c>
      <c r="C27" s="26" t="s">
        <v>74</v>
      </c>
      <c r="D27" s="46" t="s">
        <v>82</v>
      </c>
      <c r="E27" s="87" t="s">
        <v>83</v>
      </c>
      <c r="F27" s="74" t="s">
        <v>29</v>
      </c>
      <c r="G27" s="8">
        <v>1</v>
      </c>
      <c r="H27" s="88">
        <v>6300</v>
      </c>
      <c r="I27" s="30">
        <f t="shared" si="1"/>
        <v>6300</v>
      </c>
    </row>
    <row r="28" spans="1:256" customFormat="1" ht="60" x14ac:dyDescent="0.15">
      <c r="A28" s="8">
        <v>25</v>
      </c>
      <c r="B28" s="77" t="s">
        <v>81</v>
      </c>
      <c r="C28" s="26" t="s">
        <v>74</v>
      </c>
      <c r="D28" s="46" t="s">
        <v>84</v>
      </c>
      <c r="E28" s="87" t="s">
        <v>85</v>
      </c>
      <c r="F28" s="74" t="s">
        <v>29</v>
      </c>
      <c r="G28" s="8">
        <v>1</v>
      </c>
      <c r="H28" s="88">
        <v>7200</v>
      </c>
      <c r="I28" s="30">
        <f t="shared" si="1"/>
        <v>7200</v>
      </c>
    </row>
    <row r="29" spans="1:256" customFormat="1" ht="60" x14ac:dyDescent="0.15">
      <c r="A29" s="8">
        <v>26</v>
      </c>
      <c r="B29" s="77" t="s">
        <v>81</v>
      </c>
      <c r="C29" s="26" t="s">
        <v>74</v>
      </c>
      <c r="D29" s="46" t="s">
        <v>86</v>
      </c>
      <c r="E29" s="89" t="s">
        <v>87</v>
      </c>
      <c r="F29" s="74" t="s">
        <v>29</v>
      </c>
      <c r="G29" s="8">
        <v>1</v>
      </c>
      <c r="H29" s="88">
        <v>8100</v>
      </c>
      <c r="I29" s="30">
        <f t="shared" si="1"/>
        <v>8100</v>
      </c>
    </row>
    <row r="30" spans="1:256" customFormat="1" ht="60" x14ac:dyDescent="0.15">
      <c r="A30" s="8">
        <v>27</v>
      </c>
      <c r="B30" s="77" t="s">
        <v>81</v>
      </c>
      <c r="C30" s="26" t="s">
        <v>74</v>
      </c>
      <c r="D30" s="46" t="s">
        <v>88</v>
      </c>
      <c r="E30" s="53" t="s">
        <v>89</v>
      </c>
      <c r="F30" s="74" t="s">
        <v>29</v>
      </c>
      <c r="G30" s="8">
        <v>1</v>
      </c>
      <c r="H30" s="88">
        <v>9000</v>
      </c>
      <c r="I30" s="30">
        <f t="shared" si="1"/>
        <v>9000</v>
      </c>
    </row>
    <row r="31" spans="1:256" customFormat="1" x14ac:dyDescent="0.15">
      <c r="A31" s="8">
        <v>28</v>
      </c>
      <c r="B31" s="77" t="s">
        <v>90</v>
      </c>
      <c r="C31" s="26" t="s">
        <v>91</v>
      </c>
      <c r="D31" s="46" t="s">
        <v>92</v>
      </c>
      <c r="E31" s="53" t="s">
        <v>93</v>
      </c>
      <c r="F31" s="74" t="s">
        <v>94</v>
      </c>
      <c r="G31" s="8">
        <v>1</v>
      </c>
      <c r="H31" s="88">
        <v>960</v>
      </c>
      <c r="I31" s="30">
        <f t="shared" si="1"/>
        <v>960</v>
      </c>
    </row>
    <row r="32" spans="1:256" customFormat="1" ht="20.100000000000001" customHeight="1" x14ac:dyDescent="0.15">
      <c r="A32" s="8">
        <v>29</v>
      </c>
      <c r="B32" s="78" t="s">
        <v>95</v>
      </c>
      <c r="C32" s="67" t="s">
        <v>26</v>
      </c>
      <c r="D32" s="79" t="s">
        <v>96</v>
      </c>
      <c r="E32" s="78" t="s">
        <v>95</v>
      </c>
      <c r="F32" s="67" t="s">
        <v>21</v>
      </c>
      <c r="G32" s="8">
        <v>1</v>
      </c>
      <c r="H32" s="83">
        <v>180</v>
      </c>
      <c r="I32" s="30">
        <f t="shared" si="1"/>
        <v>180</v>
      </c>
    </row>
    <row r="33" spans="1:256" s="6" customFormat="1" ht="96" x14ac:dyDescent="0.15">
      <c r="A33" s="8">
        <v>30</v>
      </c>
      <c r="B33" s="52" t="s">
        <v>97</v>
      </c>
      <c r="C33" s="17" t="s">
        <v>98</v>
      </c>
      <c r="D33" s="20" t="s">
        <v>99</v>
      </c>
      <c r="E33" s="16" t="s">
        <v>100</v>
      </c>
      <c r="F33" s="23" t="s">
        <v>21</v>
      </c>
      <c r="G33" s="8">
        <v>1</v>
      </c>
      <c r="H33" s="39">
        <v>430</v>
      </c>
      <c r="I33" s="24">
        <f>G33*H33</f>
        <v>430</v>
      </c>
    </row>
    <row r="34" spans="1:256" s="6" customFormat="1" ht="48" x14ac:dyDescent="0.15">
      <c r="A34" s="8">
        <v>31</v>
      </c>
      <c r="B34" s="52" t="s">
        <v>101</v>
      </c>
      <c r="C34" s="17" t="s">
        <v>98</v>
      </c>
      <c r="D34" s="20" t="s">
        <v>102</v>
      </c>
      <c r="E34" s="53" t="s">
        <v>103</v>
      </c>
      <c r="F34" s="23" t="s">
        <v>21</v>
      </c>
      <c r="G34" s="8">
        <v>1</v>
      </c>
      <c r="H34" s="39">
        <v>380</v>
      </c>
      <c r="I34" s="24">
        <f>G34*H34</f>
        <v>380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</row>
    <row r="35" spans="1:256" s="6" customFormat="1" x14ac:dyDescent="0.15">
      <c r="A35" s="8">
        <v>32</v>
      </c>
      <c r="B35" s="16" t="s">
        <v>104</v>
      </c>
      <c r="C35" s="16" t="s">
        <v>105</v>
      </c>
      <c r="D35" s="80" t="s">
        <v>106</v>
      </c>
      <c r="E35" s="133" t="s">
        <v>107</v>
      </c>
      <c r="F35" s="134" t="s">
        <v>29</v>
      </c>
      <c r="G35" s="8">
        <v>1</v>
      </c>
      <c r="H35" s="39">
        <v>450</v>
      </c>
      <c r="I35" s="24">
        <f>G35*H35</f>
        <v>450</v>
      </c>
    </row>
    <row r="36" spans="1:256" customFormat="1" ht="20.100000000000001" customHeight="1" x14ac:dyDescent="0.15">
      <c r="A36" s="8">
        <v>33</v>
      </c>
      <c r="B36" s="52" t="s">
        <v>108</v>
      </c>
      <c r="C36" s="17"/>
      <c r="D36" s="92" t="s">
        <v>17</v>
      </c>
      <c r="E36" s="53" t="s">
        <v>109</v>
      </c>
      <c r="F36" s="75" t="s">
        <v>70</v>
      </c>
      <c r="G36" s="91">
        <v>1</v>
      </c>
      <c r="H36" s="83">
        <v>255</v>
      </c>
      <c r="I36" s="30">
        <f>H36*G36</f>
        <v>255</v>
      </c>
    </row>
    <row r="37" spans="1:256" s="64" customFormat="1" ht="12" x14ac:dyDescent="0.15">
      <c r="A37" s="8">
        <v>34</v>
      </c>
      <c r="B37" s="77" t="s">
        <v>110</v>
      </c>
      <c r="C37" s="74"/>
      <c r="D37" s="90"/>
      <c r="E37" s="77" t="s">
        <v>111</v>
      </c>
      <c r="F37" s="74" t="s">
        <v>112</v>
      </c>
      <c r="G37" s="91">
        <v>1</v>
      </c>
      <c r="H37" s="82">
        <v>40</v>
      </c>
      <c r="I37" s="82">
        <f>H37*G37</f>
        <v>40</v>
      </c>
    </row>
    <row r="38" spans="1:256" s="64" customFormat="1" ht="12" x14ac:dyDescent="0.15">
      <c r="A38" s="8">
        <v>35</v>
      </c>
      <c r="B38" s="77" t="s">
        <v>110</v>
      </c>
      <c r="C38" s="74"/>
      <c r="D38" s="90"/>
      <c r="E38" s="54" t="s">
        <v>113</v>
      </c>
      <c r="F38" s="74" t="s">
        <v>112</v>
      </c>
      <c r="G38" s="91">
        <v>1</v>
      </c>
      <c r="H38" s="82">
        <v>31</v>
      </c>
      <c r="I38" s="82">
        <f>H38*G38</f>
        <v>31</v>
      </c>
    </row>
    <row r="39" spans="1:256" s="6" customFormat="1" x14ac:dyDescent="0.15">
      <c r="A39" s="8">
        <v>36</v>
      </c>
      <c r="B39" s="52" t="s">
        <v>114</v>
      </c>
      <c r="C39" s="17"/>
      <c r="D39" s="92"/>
      <c r="E39" s="54" t="s">
        <v>115</v>
      </c>
      <c r="F39" s="23" t="s">
        <v>112</v>
      </c>
      <c r="G39" s="91">
        <v>1</v>
      </c>
      <c r="H39" s="39">
        <v>14.03</v>
      </c>
      <c r="I39" s="24">
        <f>G39*H39</f>
        <v>14.03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</row>
    <row r="40" spans="1:256" s="6" customFormat="1" x14ac:dyDescent="0.15">
      <c r="A40" s="8">
        <v>37</v>
      </c>
      <c r="B40" s="52" t="s">
        <v>116</v>
      </c>
      <c r="C40" s="17"/>
      <c r="D40" s="20"/>
      <c r="E40" s="93" t="s">
        <v>117</v>
      </c>
      <c r="F40" s="94" t="s">
        <v>112</v>
      </c>
      <c r="G40" s="95">
        <v>1</v>
      </c>
      <c r="H40" s="39">
        <v>22</v>
      </c>
      <c r="I40" s="24">
        <f>G40*H40</f>
        <v>22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</row>
    <row r="41" spans="1:256" s="6" customFormat="1" x14ac:dyDescent="0.15">
      <c r="A41" s="8">
        <v>38</v>
      </c>
      <c r="B41" s="52" t="s">
        <v>118</v>
      </c>
      <c r="C41" s="17"/>
      <c r="D41" s="92"/>
      <c r="E41" s="54" t="s">
        <v>119</v>
      </c>
      <c r="F41" s="74" t="s">
        <v>112</v>
      </c>
      <c r="G41" s="8">
        <v>1</v>
      </c>
      <c r="H41" s="135">
        <v>68.25</v>
      </c>
      <c r="I41" s="24">
        <f>G41*H41</f>
        <v>68.25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  <c r="IV41" s="34"/>
    </row>
    <row r="42" spans="1:256" s="6" customFormat="1" x14ac:dyDescent="0.15">
      <c r="A42" s="8">
        <v>39</v>
      </c>
      <c r="B42" s="77" t="s">
        <v>120</v>
      </c>
      <c r="C42" s="74" t="s">
        <v>121</v>
      </c>
      <c r="D42" s="90"/>
      <c r="E42" s="77" t="s">
        <v>122</v>
      </c>
      <c r="F42" s="74" t="s">
        <v>112</v>
      </c>
      <c r="G42" s="8">
        <v>1</v>
      </c>
      <c r="H42" s="136">
        <v>37.5</v>
      </c>
      <c r="I42" s="24">
        <f>G42*H42</f>
        <v>37.5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</row>
    <row r="43" spans="1:256" s="6" customFormat="1" x14ac:dyDescent="0.15">
      <c r="A43" s="8">
        <v>40</v>
      </c>
      <c r="B43" s="77" t="s">
        <v>123</v>
      </c>
      <c r="C43" s="74" t="s">
        <v>121</v>
      </c>
      <c r="D43" s="90"/>
      <c r="E43" s="77" t="s">
        <v>124</v>
      </c>
      <c r="F43" s="74" t="s">
        <v>112</v>
      </c>
      <c r="G43" s="8">
        <v>1</v>
      </c>
      <c r="H43" s="136">
        <v>22</v>
      </c>
      <c r="I43" s="24">
        <f>G43*H43</f>
        <v>22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</row>
    <row r="44" spans="1:256" customFormat="1" ht="20.100000000000001" customHeight="1" x14ac:dyDescent="0.15">
      <c r="A44" s="8">
        <v>41</v>
      </c>
      <c r="B44" s="15" t="s">
        <v>125</v>
      </c>
      <c r="C44" s="11" t="s">
        <v>121</v>
      </c>
      <c r="D44" s="15"/>
      <c r="E44" s="96" t="s">
        <v>126</v>
      </c>
      <c r="F44" s="97" t="s">
        <v>112</v>
      </c>
      <c r="G44" s="98">
        <v>1</v>
      </c>
      <c r="H44" s="83">
        <v>15.6</v>
      </c>
      <c r="I44" s="30">
        <f t="shared" ref="I44:I51" si="2">H44*G44</f>
        <v>15.6</v>
      </c>
    </row>
    <row r="45" spans="1:256" s="6" customFormat="1" x14ac:dyDescent="0.15">
      <c r="A45" s="8">
        <v>42</v>
      </c>
      <c r="B45" s="38" t="s">
        <v>127</v>
      </c>
      <c r="C45" s="11" t="s">
        <v>121</v>
      </c>
      <c r="D45" s="15"/>
      <c r="E45" s="38" t="s">
        <v>128</v>
      </c>
      <c r="F45" s="11" t="s">
        <v>112</v>
      </c>
      <c r="G45" s="8">
        <v>1</v>
      </c>
      <c r="H45" s="39">
        <v>5.25</v>
      </c>
      <c r="I45" s="24">
        <f>G45*H45</f>
        <v>5.25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</row>
    <row r="46" spans="1:256" s="64" customFormat="1" ht="12" x14ac:dyDescent="0.15">
      <c r="A46" s="8">
        <v>43</v>
      </c>
      <c r="B46" s="77" t="s">
        <v>129</v>
      </c>
      <c r="C46" s="74" t="s">
        <v>121</v>
      </c>
      <c r="D46" s="74"/>
      <c r="E46" s="77" t="s">
        <v>129</v>
      </c>
      <c r="F46" s="74" t="s">
        <v>112</v>
      </c>
      <c r="G46" s="8">
        <v>1</v>
      </c>
      <c r="H46" s="82">
        <v>3.15</v>
      </c>
      <c r="I46" s="82">
        <f t="shared" si="2"/>
        <v>3.15</v>
      </c>
    </row>
    <row r="47" spans="1:256" customFormat="1" ht="20.100000000000001" customHeight="1" x14ac:dyDescent="0.15">
      <c r="A47" s="8">
        <v>44</v>
      </c>
      <c r="B47" s="15" t="s">
        <v>130</v>
      </c>
      <c r="C47" s="11" t="s">
        <v>121</v>
      </c>
      <c r="D47" s="15"/>
      <c r="E47" s="54" t="s">
        <v>131</v>
      </c>
      <c r="F47" s="75" t="s">
        <v>112</v>
      </c>
      <c r="G47" s="8">
        <v>1</v>
      </c>
      <c r="H47" s="83">
        <v>26</v>
      </c>
      <c r="I47" s="30">
        <f t="shared" si="2"/>
        <v>26</v>
      </c>
    </row>
    <row r="48" spans="1:256" s="64" customFormat="1" ht="12" x14ac:dyDescent="0.15">
      <c r="A48" s="8">
        <v>45</v>
      </c>
      <c r="B48" s="111" t="s">
        <v>132</v>
      </c>
      <c r="C48" s="112" t="s">
        <v>133</v>
      </c>
      <c r="D48" s="113" t="s">
        <v>134</v>
      </c>
      <c r="E48" s="99" t="s">
        <v>135</v>
      </c>
      <c r="F48" s="104" t="s">
        <v>112</v>
      </c>
      <c r="G48" s="104">
        <v>1</v>
      </c>
      <c r="H48" s="114">
        <v>3.8</v>
      </c>
      <c r="I48" s="109">
        <f t="shared" si="2"/>
        <v>3.8</v>
      </c>
    </row>
    <row r="49" spans="1:256" s="64" customFormat="1" ht="12" x14ac:dyDescent="0.15">
      <c r="A49" s="8">
        <v>46</v>
      </c>
      <c r="B49" s="106" t="s">
        <v>136</v>
      </c>
      <c r="C49" s="137"/>
      <c r="D49" s="106"/>
      <c r="E49" s="106" t="s">
        <v>137</v>
      </c>
      <c r="F49" s="104" t="s">
        <v>21</v>
      </c>
      <c r="G49" s="104">
        <v>1</v>
      </c>
      <c r="H49" s="114">
        <v>45</v>
      </c>
      <c r="I49" s="109">
        <f t="shared" si="2"/>
        <v>45</v>
      </c>
    </row>
    <row r="50" spans="1:256" s="64" customFormat="1" ht="12" x14ac:dyDescent="0.15">
      <c r="A50" s="8">
        <v>47</v>
      </c>
      <c r="B50" s="115" t="s">
        <v>138</v>
      </c>
      <c r="C50" s="74"/>
      <c r="D50" s="103"/>
      <c r="E50" s="99" t="s">
        <v>139</v>
      </c>
      <c r="F50" s="104" t="s">
        <v>140</v>
      </c>
      <c r="G50" s="104">
        <v>1</v>
      </c>
      <c r="H50" s="114">
        <v>15</v>
      </c>
      <c r="I50" s="109">
        <f t="shared" si="2"/>
        <v>15</v>
      </c>
    </row>
    <row r="51" spans="1:256" customFormat="1" ht="20.100000000000001" customHeight="1" x14ac:dyDescent="0.15">
      <c r="A51" s="8">
        <v>48</v>
      </c>
      <c r="B51" s="15" t="s">
        <v>141</v>
      </c>
      <c r="C51" s="75" t="s">
        <v>142</v>
      </c>
      <c r="D51" s="75"/>
      <c r="E51" s="76" t="s">
        <v>143</v>
      </c>
      <c r="F51" s="75" t="s">
        <v>144</v>
      </c>
      <c r="G51" s="8">
        <v>1</v>
      </c>
      <c r="H51" s="83">
        <v>13000</v>
      </c>
      <c r="I51" s="30">
        <f t="shared" si="2"/>
        <v>13000</v>
      </c>
    </row>
    <row r="52" spans="1:256" s="6" customFormat="1" x14ac:dyDescent="0.15">
      <c r="A52" s="148" t="s">
        <v>145</v>
      </c>
      <c r="B52" s="148"/>
      <c r="C52" s="148"/>
      <c r="D52" s="148"/>
      <c r="E52" s="148"/>
      <c r="F52" s="148"/>
      <c r="G52" s="148"/>
      <c r="H52" s="148"/>
      <c r="I52" s="148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</row>
    <row r="53" spans="1:256" s="64" customFormat="1" ht="12" x14ac:dyDescent="0.15">
      <c r="A53" s="74">
        <v>49</v>
      </c>
      <c r="B53" s="77" t="s">
        <v>146</v>
      </c>
      <c r="C53" s="74"/>
      <c r="D53" s="74" t="s">
        <v>17</v>
      </c>
      <c r="E53" s="77" t="s">
        <v>147</v>
      </c>
      <c r="F53" s="74" t="s">
        <v>148</v>
      </c>
      <c r="G53" s="8">
        <v>1</v>
      </c>
      <c r="H53" s="82">
        <v>25600</v>
      </c>
      <c r="I53" s="82">
        <f t="shared" ref="I53:I58" si="3">H53*G53</f>
        <v>25600</v>
      </c>
    </row>
    <row r="54" spans="1:256" customFormat="1" x14ac:dyDescent="0.15">
      <c r="A54" s="74">
        <v>50</v>
      </c>
      <c r="B54" s="77" t="s">
        <v>149</v>
      </c>
      <c r="C54" s="74"/>
      <c r="D54" s="74" t="s">
        <v>17</v>
      </c>
      <c r="E54" s="77"/>
      <c r="F54" s="74" t="s">
        <v>148</v>
      </c>
      <c r="G54" s="8">
        <v>1</v>
      </c>
      <c r="H54" s="82">
        <f>[1]单价表!C117</f>
        <v>5000</v>
      </c>
      <c r="I54" s="82">
        <f t="shared" si="3"/>
        <v>5000</v>
      </c>
    </row>
    <row r="55" spans="1:256" customFormat="1" ht="20.100000000000001" customHeight="1" x14ac:dyDescent="0.15">
      <c r="A55" s="74">
        <v>51</v>
      </c>
      <c r="B55" s="81" t="s">
        <v>150</v>
      </c>
      <c r="C55" s="75"/>
      <c r="D55" s="74" t="s">
        <v>17</v>
      </c>
      <c r="E55" s="51" t="s">
        <v>151</v>
      </c>
      <c r="F55" s="75" t="s">
        <v>152</v>
      </c>
      <c r="G55" s="8">
        <v>1</v>
      </c>
      <c r="H55" s="83">
        <v>1000</v>
      </c>
      <c r="I55" s="83">
        <f t="shared" si="3"/>
        <v>1000</v>
      </c>
    </row>
    <row r="56" spans="1:256" s="64" customFormat="1" ht="12" x14ac:dyDescent="0.15">
      <c r="A56" s="74">
        <v>52</v>
      </c>
      <c r="B56" s="77" t="s">
        <v>153</v>
      </c>
      <c r="C56" s="74"/>
      <c r="D56" s="74" t="s">
        <v>17</v>
      </c>
      <c r="E56" s="77"/>
      <c r="F56" s="74" t="s">
        <v>152</v>
      </c>
      <c r="G56" s="8">
        <v>1</v>
      </c>
      <c r="H56" s="82">
        <v>500</v>
      </c>
      <c r="I56" s="82">
        <f t="shared" si="3"/>
        <v>500</v>
      </c>
    </row>
    <row r="57" spans="1:256" s="64" customFormat="1" ht="12" x14ac:dyDescent="0.15">
      <c r="A57" s="74">
        <v>53</v>
      </c>
      <c r="B57" s="77" t="s">
        <v>154</v>
      </c>
      <c r="C57" s="74"/>
      <c r="D57" s="74"/>
      <c r="E57" s="54" t="s">
        <v>155</v>
      </c>
      <c r="F57" s="74" t="s">
        <v>70</v>
      </c>
      <c r="G57" s="8">
        <v>1</v>
      </c>
      <c r="H57" s="82">
        <v>2600</v>
      </c>
      <c r="I57" s="82">
        <f t="shared" si="3"/>
        <v>2600</v>
      </c>
    </row>
    <row r="58" spans="1:256" s="64" customFormat="1" ht="12" x14ac:dyDescent="0.15">
      <c r="A58" s="74">
        <v>54</v>
      </c>
      <c r="B58" s="77" t="s">
        <v>156</v>
      </c>
      <c r="C58" s="74"/>
      <c r="D58" s="74"/>
      <c r="E58" s="54" t="s">
        <v>155</v>
      </c>
      <c r="F58" s="74" t="s">
        <v>18</v>
      </c>
      <c r="G58" s="8">
        <v>1</v>
      </c>
      <c r="H58" s="82">
        <v>3100</v>
      </c>
      <c r="I58" s="82">
        <f t="shared" si="3"/>
        <v>3100</v>
      </c>
    </row>
    <row r="59" spans="1:256" s="64" customFormat="1" ht="12" x14ac:dyDescent="0.15">
      <c r="A59" s="74">
        <v>55</v>
      </c>
      <c r="B59" s="77" t="s">
        <v>157</v>
      </c>
      <c r="C59" s="74"/>
      <c r="D59" s="74"/>
      <c r="E59" s="54" t="s">
        <v>155</v>
      </c>
      <c r="F59" s="74" t="s">
        <v>70</v>
      </c>
      <c r="G59" s="8">
        <v>1</v>
      </c>
      <c r="H59" s="82">
        <v>1200</v>
      </c>
      <c r="I59" s="82">
        <f t="shared" ref="I59:I72" si="4">H59*G59</f>
        <v>1200</v>
      </c>
    </row>
    <row r="60" spans="1:256" customFormat="1" ht="20.100000000000001" customHeight="1" x14ac:dyDescent="0.15">
      <c r="A60" s="139">
        <v>56</v>
      </c>
      <c r="B60" s="140" t="s">
        <v>158</v>
      </c>
      <c r="C60" s="141"/>
      <c r="D60" s="142"/>
      <c r="E60" s="140"/>
      <c r="F60" s="141" t="s">
        <v>152</v>
      </c>
      <c r="G60" s="143">
        <v>1</v>
      </c>
      <c r="H60" s="144">
        <v>255</v>
      </c>
      <c r="I60" s="144">
        <f t="shared" si="4"/>
        <v>255</v>
      </c>
    </row>
    <row r="61" spans="1:256" customFormat="1" ht="20.100000000000001" customHeight="1" x14ac:dyDescent="0.15">
      <c r="A61" s="74">
        <v>57</v>
      </c>
      <c r="B61" s="81" t="s">
        <v>159</v>
      </c>
      <c r="C61" s="75"/>
      <c r="D61" s="11"/>
      <c r="E61" s="54" t="s">
        <v>160</v>
      </c>
      <c r="F61" s="75" t="s">
        <v>29</v>
      </c>
      <c r="G61" s="8">
        <v>1</v>
      </c>
      <c r="H61" s="83">
        <v>210</v>
      </c>
      <c r="I61" s="83">
        <f t="shared" si="4"/>
        <v>210</v>
      </c>
    </row>
    <row r="62" spans="1:256" s="64" customFormat="1" ht="12" x14ac:dyDescent="0.15">
      <c r="A62" s="74">
        <v>58</v>
      </c>
      <c r="B62" s="77" t="s">
        <v>161</v>
      </c>
      <c r="C62" s="74"/>
      <c r="D62" s="74"/>
      <c r="E62" s="77" t="s">
        <v>162</v>
      </c>
      <c r="F62" s="74" t="s">
        <v>112</v>
      </c>
      <c r="G62" s="8">
        <v>1</v>
      </c>
      <c r="H62" s="82">
        <v>120</v>
      </c>
      <c r="I62" s="82">
        <f t="shared" si="4"/>
        <v>120</v>
      </c>
    </row>
    <row r="63" spans="1:256" s="64" customFormat="1" ht="12" x14ac:dyDescent="0.15">
      <c r="A63" s="74">
        <v>59</v>
      </c>
      <c r="B63" s="77" t="s">
        <v>163</v>
      </c>
      <c r="C63" s="74"/>
      <c r="D63" s="74"/>
      <c r="E63" s="77" t="s">
        <v>164</v>
      </c>
      <c r="F63" s="74" t="s">
        <v>112</v>
      </c>
      <c r="G63" s="8">
        <v>1</v>
      </c>
      <c r="H63" s="82">
        <v>160</v>
      </c>
      <c r="I63" s="82">
        <f t="shared" si="4"/>
        <v>160</v>
      </c>
    </row>
    <row r="64" spans="1:256" s="6" customFormat="1" x14ac:dyDescent="0.15">
      <c r="A64" s="74">
        <v>60</v>
      </c>
      <c r="B64" s="56" t="s">
        <v>165</v>
      </c>
      <c r="C64" s="8"/>
      <c r="D64" s="107"/>
      <c r="E64" s="54" t="s">
        <v>166</v>
      </c>
      <c r="F64" s="50" t="s">
        <v>112</v>
      </c>
      <c r="G64" s="50">
        <v>1</v>
      </c>
      <c r="H64" s="44">
        <v>320</v>
      </c>
      <c r="I64" s="13">
        <f t="shared" si="4"/>
        <v>320</v>
      </c>
    </row>
    <row r="65" spans="1:256" s="64" customFormat="1" ht="12" x14ac:dyDescent="0.15">
      <c r="A65" s="74">
        <v>61</v>
      </c>
      <c r="B65" s="77" t="s">
        <v>167</v>
      </c>
      <c r="C65" s="74"/>
      <c r="D65" s="74"/>
      <c r="E65" s="77" t="s">
        <v>168</v>
      </c>
      <c r="F65" s="74" t="s">
        <v>112</v>
      </c>
      <c r="G65" s="8">
        <v>1</v>
      </c>
      <c r="H65" s="82">
        <v>300</v>
      </c>
      <c r="I65" s="82">
        <f t="shared" si="4"/>
        <v>300</v>
      </c>
    </row>
    <row r="66" spans="1:256" s="6" customFormat="1" x14ac:dyDescent="0.15">
      <c r="A66" s="74">
        <v>62</v>
      </c>
      <c r="B66" s="54" t="s">
        <v>169</v>
      </c>
      <c r="C66" s="8"/>
      <c r="D66" s="107"/>
      <c r="E66" s="54" t="s">
        <v>170</v>
      </c>
      <c r="F66" s="50" t="s">
        <v>112</v>
      </c>
      <c r="G66" s="138">
        <f>G57</f>
        <v>1</v>
      </c>
      <c r="H66" s="44">
        <v>13.2</v>
      </c>
      <c r="I66" s="13">
        <f t="shared" si="4"/>
        <v>13.2</v>
      </c>
    </row>
    <row r="67" spans="1:256" s="64" customFormat="1" ht="12" x14ac:dyDescent="0.15">
      <c r="A67" s="74">
        <v>63</v>
      </c>
      <c r="B67" s="77" t="s">
        <v>171</v>
      </c>
      <c r="C67" s="74"/>
      <c r="D67" s="74"/>
      <c r="E67" s="77"/>
      <c r="F67" s="74" t="s">
        <v>112</v>
      </c>
      <c r="G67" s="8">
        <v>1</v>
      </c>
      <c r="H67" s="82">
        <v>20</v>
      </c>
      <c r="I67" s="82">
        <f t="shared" si="4"/>
        <v>20</v>
      </c>
    </row>
    <row r="68" spans="1:256" s="64" customFormat="1" ht="12" x14ac:dyDescent="0.15">
      <c r="A68" s="74">
        <v>64</v>
      </c>
      <c r="B68" s="77" t="s">
        <v>172</v>
      </c>
      <c r="C68" s="74"/>
      <c r="D68" s="74"/>
      <c r="E68" s="77"/>
      <c r="F68" s="74" t="s">
        <v>112</v>
      </c>
      <c r="G68" s="8">
        <v>1</v>
      </c>
      <c r="H68" s="82">
        <v>3.5</v>
      </c>
      <c r="I68" s="82">
        <f t="shared" si="4"/>
        <v>3.5</v>
      </c>
    </row>
    <row r="69" spans="1:256" s="64" customFormat="1" ht="24" x14ac:dyDescent="0.15">
      <c r="A69" s="74">
        <v>65</v>
      </c>
      <c r="B69" s="56" t="s">
        <v>173</v>
      </c>
      <c r="C69" s="8"/>
      <c r="D69" s="74" t="s">
        <v>17</v>
      </c>
      <c r="E69" s="54" t="s">
        <v>174</v>
      </c>
      <c r="F69" s="74" t="s">
        <v>21</v>
      </c>
      <c r="G69" s="8">
        <v>1</v>
      </c>
      <c r="H69" s="82">
        <v>1250</v>
      </c>
      <c r="I69" s="82">
        <f t="shared" si="4"/>
        <v>1250</v>
      </c>
    </row>
    <row r="70" spans="1:256" s="64" customFormat="1" ht="24" x14ac:dyDescent="0.15">
      <c r="A70" s="74">
        <v>66</v>
      </c>
      <c r="B70" s="56" t="s">
        <v>175</v>
      </c>
      <c r="C70" s="8"/>
      <c r="D70" s="74" t="s">
        <v>17</v>
      </c>
      <c r="E70" s="54" t="s">
        <v>176</v>
      </c>
      <c r="F70" s="74" t="s">
        <v>21</v>
      </c>
      <c r="G70" s="8">
        <v>1</v>
      </c>
      <c r="H70" s="82">
        <v>880</v>
      </c>
      <c r="I70" s="82">
        <f t="shared" si="4"/>
        <v>880</v>
      </c>
    </row>
    <row r="71" spans="1:256" s="64" customFormat="1" ht="12" x14ac:dyDescent="0.15">
      <c r="A71" s="74">
        <v>67</v>
      </c>
      <c r="B71" s="77" t="s">
        <v>177</v>
      </c>
      <c r="C71" s="74"/>
      <c r="D71" s="74" t="s">
        <v>17</v>
      </c>
      <c r="E71" s="77"/>
      <c r="F71" s="74" t="s">
        <v>18</v>
      </c>
      <c r="G71" s="8">
        <v>1</v>
      </c>
      <c r="H71" s="82">
        <v>500</v>
      </c>
      <c r="I71" s="82">
        <f t="shared" si="4"/>
        <v>500</v>
      </c>
    </row>
    <row r="72" spans="1:256" s="64" customFormat="1" ht="12" x14ac:dyDescent="0.15">
      <c r="A72" s="74">
        <v>68</v>
      </c>
      <c r="B72" s="77" t="s">
        <v>178</v>
      </c>
      <c r="C72" s="74"/>
      <c r="D72" s="74" t="s">
        <v>17</v>
      </c>
      <c r="E72" s="77" t="s">
        <v>179</v>
      </c>
      <c r="F72" s="74" t="s">
        <v>180</v>
      </c>
      <c r="G72" s="8">
        <v>1</v>
      </c>
      <c r="H72" s="82">
        <v>1000</v>
      </c>
      <c r="I72" s="82">
        <f t="shared" si="4"/>
        <v>1000</v>
      </c>
    </row>
    <row r="73" spans="1:256" s="32" customFormat="1" x14ac:dyDescent="0.15">
      <c r="A73" s="57" t="s">
        <v>181</v>
      </c>
      <c r="B73" s="149" t="s">
        <v>182</v>
      </c>
      <c r="C73" s="149"/>
      <c r="D73" s="149"/>
      <c r="E73" s="149"/>
      <c r="F73" s="149"/>
      <c r="G73" s="149"/>
      <c r="H73" s="149"/>
      <c r="I73" s="61">
        <f>SUM(I4:I72)</f>
        <v>538125.28</v>
      </c>
    </row>
    <row r="74" spans="1:256" customFormat="1" x14ac:dyDescent="0.15">
      <c r="A74" s="57" t="s">
        <v>183</v>
      </c>
      <c r="B74" s="149" t="s">
        <v>184</v>
      </c>
      <c r="C74" s="149"/>
      <c r="D74" s="149"/>
      <c r="E74" s="149"/>
      <c r="F74" s="149"/>
      <c r="G74" s="149"/>
      <c r="H74" s="149"/>
      <c r="I74" s="61">
        <f>I73*0.037</f>
        <v>19910.63536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/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  <c r="IV74" s="34"/>
    </row>
    <row r="75" spans="1:256" customFormat="1" x14ac:dyDescent="0.15">
      <c r="A75" s="57" t="s">
        <v>185</v>
      </c>
      <c r="B75" s="149" t="s">
        <v>186</v>
      </c>
      <c r="C75" s="149"/>
      <c r="D75" s="149"/>
      <c r="E75" s="149"/>
      <c r="F75" s="149"/>
      <c r="G75" s="149"/>
      <c r="H75" s="149"/>
      <c r="I75" s="61">
        <f>SUM(I73:I74)</f>
        <v>558035.91535999998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  <c r="GW75" s="34"/>
      <c r="GX75" s="34"/>
      <c r="GY75" s="34"/>
      <c r="GZ75" s="34"/>
      <c r="HA75" s="34"/>
      <c r="HB75" s="34"/>
      <c r="HC75" s="34"/>
      <c r="HD75" s="34"/>
      <c r="HE75" s="34"/>
      <c r="HF75" s="34"/>
      <c r="HG75" s="34"/>
      <c r="HH75" s="34"/>
      <c r="HI75" s="34"/>
      <c r="HJ75" s="34"/>
      <c r="HK75" s="34"/>
      <c r="HL75" s="34"/>
      <c r="HM75" s="34"/>
      <c r="HN75" s="34"/>
      <c r="HO75" s="34"/>
      <c r="HP75" s="34"/>
      <c r="HQ75" s="34"/>
      <c r="HR75" s="34"/>
      <c r="HS75" s="34"/>
      <c r="HT75" s="34"/>
      <c r="HU75" s="34"/>
      <c r="HV75" s="34"/>
      <c r="HW75" s="34"/>
      <c r="HX75" s="34"/>
      <c r="HY75" s="34"/>
      <c r="HZ75" s="34"/>
      <c r="IA75" s="34"/>
      <c r="IB75" s="34"/>
      <c r="IC75" s="34"/>
      <c r="ID75" s="34"/>
      <c r="IE75" s="34"/>
      <c r="IF75" s="34"/>
      <c r="IG75" s="34"/>
      <c r="IH75" s="34"/>
      <c r="II75" s="34"/>
      <c r="IJ75" s="34"/>
      <c r="IK75" s="34"/>
      <c r="IL75" s="34"/>
      <c r="IM75" s="34"/>
      <c r="IN75" s="34"/>
      <c r="IO75" s="34"/>
      <c r="IP75" s="34"/>
      <c r="IQ75" s="34"/>
      <c r="IR75" s="34"/>
      <c r="IS75" s="34"/>
      <c r="IT75" s="34"/>
      <c r="IU75" s="34"/>
      <c r="IV75" s="34"/>
    </row>
    <row r="76" spans="1:256" customFormat="1" x14ac:dyDescent="0.15">
      <c r="A76" s="33"/>
      <c r="B76" s="34"/>
      <c r="C76" s="33"/>
      <c r="D76" s="34"/>
      <c r="E76" s="34"/>
      <c r="F76" s="34"/>
      <c r="G76" s="34"/>
      <c r="H76" s="35"/>
      <c r="I76" s="35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  <c r="HP76" s="34"/>
      <c r="HQ76" s="34"/>
      <c r="HR76" s="34"/>
      <c r="HS76" s="34"/>
      <c r="HT76" s="34"/>
      <c r="HU76" s="34"/>
      <c r="HV76" s="34"/>
      <c r="HW76" s="34"/>
      <c r="HX76" s="34"/>
      <c r="HY76" s="34"/>
      <c r="HZ76" s="34"/>
      <c r="IA76" s="34"/>
      <c r="IB76" s="34"/>
      <c r="IC76" s="34"/>
      <c r="ID76" s="34"/>
      <c r="IE76" s="34"/>
      <c r="IF76" s="34"/>
      <c r="IG76" s="34"/>
      <c r="IH76" s="34"/>
      <c r="II76" s="34"/>
      <c r="IJ76" s="34"/>
      <c r="IK76" s="34"/>
      <c r="IL76" s="34"/>
      <c r="IM76" s="34"/>
      <c r="IN76" s="34"/>
      <c r="IO76" s="34"/>
      <c r="IP76" s="34"/>
      <c r="IQ76" s="34"/>
      <c r="IR76" s="34"/>
      <c r="IS76" s="34"/>
      <c r="IT76" s="34"/>
      <c r="IU76" s="34"/>
      <c r="IV76" s="34"/>
    </row>
    <row r="77" spans="1:256" customFormat="1" x14ac:dyDescent="0.15">
      <c r="A77" s="146"/>
      <c r="B77" s="146"/>
      <c r="C77" s="146"/>
      <c r="D77" s="146"/>
      <c r="E77" s="146"/>
      <c r="F77" s="146"/>
      <c r="G77" s="146"/>
      <c r="H77" s="146"/>
      <c r="I77" s="146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  <c r="GW77" s="34"/>
      <c r="GX77" s="34"/>
      <c r="GY77" s="34"/>
      <c r="GZ77" s="34"/>
      <c r="HA77" s="34"/>
      <c r="HB77" s="34"/>
      <c r="HC77" s="34"/>
      <c r="HD77" s="34"/>
      <c r="HE77" s="34"/>
      <c r="HF77" s="34"/>
      <c r="HG77" s="34"/>
      <c r="HH77" s="34"/>
      <c r="HI77" s="34"/>
      <c r="HJ77" s="34"/>
      <c r="HK77" s="34"/>
      <c r="HL77" s="34"/>
      <c r="HM77" s="34"/>
      <c r="HN77" s="34"/>
      <c r="HO77" s="34"/>
      <c r="HP77" s="34"/>
      <c r="HQ77" s="34"/>
      <c r="HR77" s="34"/>
      <c r="HS77" s="34"/>
      <c r="HT77" s="34"/>
      <c r="HU77" s="34"/>
      <c r="HV77" s="34"/>
      <c r="HW77" s="34"/>
      <c r="HX77" s="34"/>
      <c r="HY77" s="34"/>
      <c r="HZ77" s="34"/>
      <c r="IA77" s="34"/>
      <c r="IB77" s="34"/>
      <c r="IC77" s="34"/>
      <c r="ID77" s="34"/>
      <c r="IE77" s="34"/>
      <c r="IF77" s="34"/>
      <c r="IG77" s="34"/>
      <c r="IH77" s="34"/>
      <c r="II77" s="34"/>
      <c r="IJ77" s="34"/>
      <c r="IK77" s="34"/>
      <c r="IL77" s="34"/>
      <c r="IM77" s="34"/>
      <c r="IN77" s="34"/>
      <c r="IO77" s="34"/>
      <c r="IP77" s="34"/>
      <c r="IQ77" s="34"/>
      <c r="IR77" s="34"/>
      <c r="IS77" s="34"/>
      <c r="IT77" s="34"/>
      <c r="IU77" s="34"/>
      <c r="IV77" s="34"/>
    </row>
  </sheetData>
  <mergeCells count="7">
    <mergeCell ref="A77:I77"/>
    <mergeCell ref="A1:I1"/>
    <mergeCell ref="A3:I3"/>
    <mergeCell ref="A52:I52"/>
    <mergeCell ref="B73:H73"/>
    <mergeCell ref="B74:H74"/>
    <mergeCell ref="B75:H75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SheetLayoutView="100" workbookViewId="0">
      <selection activeCell="B6" sqref="B6"/>
    </sheetView>
  </sheetViews>
  <sheetFormatPr defaultRowHeight="14.25" x14ac:dyDescent="0.15"/>
  <cols>
    <col min="1" max="1" width="6.625" style="117" customWidth="1"/>
    <col min="2" max="2" width="20.875" style="117" customWidth="1"/>
    <col min="3" max="3" width="26.5" style="117" customWidth="1"/>
    <col min="4" max="5" width="5.875" style="117" customWidth="1"/>
    <col min="6" max="7" width="12.625" style="117" customWidth="1"/>
    <col min="8" max="8" width="22.5" style="117" customWidth="1"/>
    <col min="9" max="9" width="9" style="117"/>
    <col min="10" max="10" width="11.5" style="117" bestFit="1" customWidth="1"/>
    <col min="11" max="16384" width="9" style="117"/>
  </cols>
  <sheetData>
    <row r="1" spans="1:10" ht="47.1" customHeight="1" x14ac:dyDescent="0.15">
      <c r="A1" s="150" t="s">
        <v>187</v>
      </c>
      <c r="B1" s="150"/>
      <c r="C1" s="150"/>
      <c r="D1" s="150"/>
      <c r="E1" s="150"/>
      <c r="F1" s="150"/>
      <c r="G1" s="150"/>
      <c r="H1" s="150"/>
    </row>
    <row r="2" spans="1:10" s="116" customFormat="1" ht="27.95" customHeight="1" x14ac:dyDescent="0.15">
      <c r="A2" s="118" t="s">
        <v>1</v>
      </c>
      <c r="B2" s="119" t="s">
        <v>188</v>
      </c>
      <c r="C2" s="119" t="s">
        <v>189</v>
      </c>
      <c r="D2" s="119" t="s">
        <v>6</v>
      </c>
      <c r="E2" s="119" t="s">
        <v>7</v>
      </c>
      <c r="F2" s="119" t="s">
        <v>190</v>
      </c>
      <c r="G2" s="119" t="s">
        <v>9</v>
      </c>
      <c r="H2" s="120" t="s">
        <v>191</v>
      </c>
    </row>
    <row r="3" spans="1:10" ht="28.5" x14ac:dyDescent="0.15">
      <c r="A3" s="121">
        <v>1</v>
      </c>
      <c r="B3" s="122" t="s">
        <v>192</v>
      </c>
      <c r="C3" s="122" t="s">
        <v>193</v>
      </c>
      <c r="D3" s="122" t="s">
        <v>194</v>
      </c>
      <c r="E3" s="122">
        <v>1</v>
      </c>
      <c r="F3" s="123">
        <f>'1.诱导屏'!I9</f>
        <v>0</v>
      </c>
      <c r="G3" s="123">
        <f t="shared" ref="G3:G8" si="0">F3*E3</f>
        <v>0</v>
      </c>
      <c r="H3" s="124" t="s">
        <v>195</v>
      </c>
    </row>
    <row r="4" spans="1:10" ht="24" x14ac:dyDescent="0.15">
      <c r="A4" s="121">
        <v>2</v>
      </c>
      <c r="B4" s="122" t="s">
        <v>196</v>
      </c>
      <c r="C4" s="122" t="s">
        <v>197</v>
      </c>
      <c r="D4" s="122" t="s">
        <v>194</v>
      </c>
      <c r="E4" s="122">
        <v>1</v>
      </c>
      <c r="F4" s="123">
        <f>'2.视频流量采集'!I45</f>
        <v>853449.44449999998</v>
      </c>
      <c r="G4" s="123">
        <f t="shared" si="0"/>
        <v>853449.44449999998</v>
      </c>
      <c r="H4" s="124" t="s">
        <v>198</v>
      </c>
    </row>
    <row r="5" spans="1:10" ht="20.100000000000001" customHeight="1" x14ac:dyDescent="0.15">
      <c r="A5" s="121">
        <v>3</v>
      </c>
      <c r="B5" s="122" t="s">
        <v>199</v>
      </c>
      <c r="C5" s="145" t="s">
        <v>285</v>
      </c>
      <c r="D5" s="122" t="s">
        <v>194</v>
      </c>
      <c r="E5" s="122">
        <v>1</v>
      </c>
      <c r="F5" s="123">
        <f>'3.地磁流量采集'!I38</f>
        <v>504806.41499999998</v>
      </c>
      <c r="G5" s="123">
        <f t="shared" si="0"/>
        <v>504806.41499999998</v>
      </c>
      <c r="H5" s="124" t="s">
        <v>200</v>
      </c>
    </row>
    <row r="6" spans="1:10" ht="24" x14ac:dyDescent="0.15">
      <c r="A6" s="121">
        <v>4</v>
      </c>
      <c r="B6" s="122" t="s">
        <v>201</v>
      </c>
      <c r="C6" s="122" t="s">
        <v>202</v>
      </c>
      <c r="D6" s="122" t="s">
        <v>194</v>
      </c>
      <c r="E6" s="122">
        <v>1</v>
      </c>
      <c r="F6" s="123">
        <f>'4.高点监控'!I27</f>
        <v>102730.405</v>
      </c>
      <c r="G6" s="123">
        <f t="shared" si="0"/>
        <v>102730.405</v>
      </c>
      <c r="H6" s="124" t="s">
        <v>203</v>
      </c>
    </row>
    <row r="7" spans="1:10" ht="28.5" x14ac:dyDescent="0.15">
      <c r="A7" s="121">
        <v>5</v>
      </c>
      <c r="B7" s="122" t="s">
        <v>204</v>
      </c>
      <c r="C7" s="122" t="s">
        <v>205</v>
      </c>
      <c r="D7" s="122" t="s">
        <v>194</v>
      </c>
      <c r="E7" s="122">
        <v>1</v>
      </c>
      <c r="F7" s="123">
        <f>'5.高清视频监控'!I24</f>
        <v>23900.776000000002</v>
      </c>
      <c r="G7" s="123">
        <f t="shared" si="0"/>
        <v>23900.776000000002</v>
      </c>
      <c r="H7" s="124" t="s">
        <v>206</v>
      </c>
    </row>
    <row r="8" spans="1:10" ht="28.5" x14ac:dyDescent="0.15">
      <c r="A8" s="121">
        <v>6</v>
      </c>
      <c r="B8" s="122" t="s">
        <v>207</v>
      </c>
      <c r="C8" s="122" t="s">
        <v>208</v>
      </c>
      <c r="D8" s="122" t="s">
        <v>194</v>
      </c>
      <c r="E8" s="122">
        <v>1</v>
      </c>
      <c r="F8" s="123" t="e">
        <f>'6.中心'!I19</f>
        <v>#REF!</v>
      </c>
      <c r="G8" s="123" t="e">
        <f t="shared" si="0"/>
        <v>#REF!</v>
      </c>
      <c r="H8" s="125"/>
    </row>
    <row r="9" spans="1:10" ht="20.100000000000001" customHeight="1" x14ac:dyDescent="0.15">
      <c r="A9" s="151" t="s">
        <v>209</v>
      </c>
      <c r="B9" s="152"/>
      <c r="C9" s="152"/>
      <c r="D9" s="152"/>
      <c r="E9" s="152"/>
      <c r="F9" s="152"/>
      <c r="G9" s="126" t="e">
        <f>SUM(G3:G8)</f>
        <v>#REF!</v>
      </c>
      <c r="H9" s="127"/>
    </row>
    <row r="10" spans="1:10" ht="20.100000000000001" customHeight="1" x14ac:dyDescent="0.15">
      <c r="F10" s="128"/>
      <c r="G10" s="128"/>
    </row>
    <row r="11" spans="1:10" ht="20.100000000000001" customHeight="1" x14ac:dyDescent="0.15">
      <c r="J11" s="129"/>
    </row>
  </sheetData>
  <mergeCells count="2">
    <mergeCell ref="A1:H1"/>
    <mergeCell ref="A9:F9"/>
  </mergeCells>
  <phoneticPr fontId="15" type="noConversion"/>
  <pageMargins left="0.75" right="0.75" top="1" bottom="1" header="0.51111111111111107" footer="0.51111111111111107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abSelected="1" zoomScaleSheetLayoutView="100" workbookViewId="0">
      <selection activeCell="I4" sqref="I4"/>
    </sheetView>
  </sheetViews>
  <sheetFormatPr defaultColWidth="8.3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8.375" style="34" bestFit="1" customWidth="1"/>
    <col min="7" max="7" width="6.375" style="34" customWidth="1"/>
    <col min="8" max="8" width="10.125" style="35" bestFit="1" customWidth="1"/>
    <col min="9" max="9" width="12.875" style="35" bestFit="1" customWidth="1"/>
    <col min="10" max="10" width="23.5" style="34" customWidth="1"/>
    <col min="11" max="11" width="8.375" style="34" bestFit="1"/>
    <col min="12" max="16384" width="8.375" style="34"/>
  </cols>
  <sheetData>
    <row r="1" spans="1:256" s="1" customFormat="1" ht="39.950000000000003" customHeight="1" x14ac:dyDescent="0.15">
      <c r="A1" s="147" t="s">
        <v>292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s="2" customFormat="1" ht="144" x14ac:dyDescent="0.15">
      <c r="A4" s="8" t="s">
        <v>295</v>
      </c>
      <c r="B4" s="110" t="s">
        <v>294</v>
      </c>
      <c r="C4" s="74" t="s">
        <v>293</v>
      </c>
      <c r="D4" s="16" t="s">
        <v>286</v>
      </c>
      <c r="E4" s="77" t="s">
        <v>296</v>
      </c>
      <c r="F4" s="20" t="s">
        <v>287</v>
      </c>
      <c r="G4" s="8" t="s">
        <v>288</v>
      </c>
      <c r="H4" s="13" t="s">
        <v>289</v>
      </c>
      <c r="I4" s="24" t="s">
        <v>290</v>
      </c>
      <c r="J4" s="58"/>
    </row>
    <row r="5" spans="1:256" s="6" customFormat="1" x14ac:dyDescent="0.15">
      <c r="A5" s="148" t="s">
        <v>145</v>
      </c>
      <c r="B5" s="148"/>
      <c r="C5" s="148"/>
      <c r="D5" s="148"/>
      <c r="E5" s="148"/>
      <c r="F5" s="148"/>
      <c r="G5" s="148"/>
      <c r="H5" s="148"/>
      <c r="I5" s="148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</row>
    <row r="6" spans="1:256" s="64" customFormat="1" ht="12" x14ac:dyDescent="0.15">
      <c r="A6" s="74"/>
      <c r="B6" s="77"/>
      <c r="C6" s="74"/>
      <c r="D6" s="74"/>
      <c r="E6" s="77"/>
      <c r="F6" s="74"/>
      <c r="G6" s="8"/>
      <c r="H6" s="82"/>
      <c r="I6" s="82"/>
    </row>
    <row r="7" spans="1:256" s="32" customFormat="1" ht="24" x14ac:dyDescent="0.15">
      <c r="A7" s="57" t="s">
        <v>181</v>
      </c>
      <c r="B7" s="149" t="s">
        <v>182</v>
      </c>
      <c r="C7" s="149"/>
      <c r="D7" s="149"/>
      <c r="E7" s="149"/>
      <c r="F7" s="149"/>
      <c r="G7" s="149"/>
      <c r="H7" s="149"/>
      <c r="I7" s="61" t="s">
        <v>291</v>
      </c>
    </row>
    <row r="8" spans="1:256" customFormat="1" x14ac:dyDescent="0.15">
      <c r="A8" s="57" t="s">
        <v>183</v>
      </c>
      <c r="B8" s="149" t="s">
        <v>184</v>
      </c>
      <c r="C8" s="149"/>
      <c r="D8" s="149"/>
      <c r="E8" s="149"/>
      <c r="F8" s="149"/>
      <c r="G8" s="149"/>
      <c r="H8" s="149"/>
      <c r="I8" s="6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customFormat="1" x14ac:dyDescent="0.15">
      <c r="A9" s="57" t="s">
        <v>185</v>
      </c>
      <c r="B9" s="149" t="s">
        <v>186</v>
      </c>
      <c r="C9" s="149"/>
      <c r="D9" s="149"/>
      <c r="E9" s="149"/>
      <c r="F9" s="149"/>
      <c r="G9" s="149"/>
      <c r="H9" s="149"/>
      <c r="I9" s="61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</row>
    <row r="10" spans="1:256" customFormat="1" x14ac:dyDescent="0.15">
      <c r="A10" s="33"/>
      <c r="B10" s="34"/>
      <c r="C10" s="33"/>
      <c r="D10" s="34"/>
      <c r="E10" s="34"/>
      <c r="F10" s="34"/>
      <c r="G10" s="34"/>
      <c r="H10" s="35"/>
      <c r="I10" s="35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</row>
    <row r="11" spans="1:256" customFormat="1" x14ac:dyDescent="0.15">
      <c r="A11" s="146"/>
      <c r="B11" s="146"/>
      <c r="C11" s="146"/>
      <c r="D11" s="146"/>
      <c r="E11" s="146"/>
      <c r="F11" s="146"/>
      <c r="G11" s="146"/>
      <c r="H11" s="146"/>
      <c r="I11" s="146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</row>
  </sheetData>
  <mergeCells count="7">
    <mergeCell ref="A11:I11"/>
    <mergeCell ref="A1:I1"/>
    <mergeCell ref="A3:I3"/>
    <mergeCell ref="A5:I5"/>
    <mergeCell ref="B7:H7"/>
    <mergeCell ref="B8:H8"/>
    <mergeCell ref="B9:H9"/>
  </mergeCells>
  <phoneticPr fontId="1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zoomScaleSheetLayoutView="100" workbookViewId="0">
      <selection activeCell="E11" sqref="E11"/>
    </sheetView>
  </sheetViews>
  <sheetFormatPr defaultColWidth="8.3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8.375" style="34" bestFit="1" customWidth="1"/>
    <col min="7" max="7" width="7.5" style="34" customWidth="1"/>
    <col min="8" max="8" width="9.75" style="35" bestFit="1" customWidth="1"/>
    <col min="9" max="9" width="12.875" style="35" bestFit="1" customWidth="1"/>
    <col min="10" max="10" width="23.5" style="34" customWidth="1"/>
    <col min="11" max="11" width="8.375" style="34" bestFit="1"/>
    <col min="12" max="16384" width="8.375" style="34"/>
  </cols>
  <sheetData>
    <row r="1" spans="1:256" s="1" customFormat="1" ht="39.950000000000003" customHeight="1" x14ac:dyDescent="0.15">
      <c r="A1" s="147" t="s">
        <v>211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customFormat="1" ht="20.100000000000001" customHeight="1" x14ac:dyDescent="0.15">
      <c r="A4" s="8">
        <v>1</v>
      </c>
      <c r="B4" s="9" t="s">
        <v>39</v>
      </c>
      <c r="C4" s="10" t="s">
        <v>40</v>
      </c>
      <c r="D4" s="84" t="s">
        <v>41</v>
      </c>
      <c r="E4" s="9" t="s">
        <v>42</v>
      </c>
      <c r="F4" s="12" t="s">
        <v>43</v>
      </c>
      <c r="G4" s="8">
        <v>19</v>
      </c>
      <c r="H4" s="13">
        <f>单价表!H12</f>
        <v>12000</v>
      </c>
      <c r="I4" s="30">
        <f>H4*G4</f>
        <v>228000</v>
      </c>
    </row>
    <row r="5" spans="1:256" customFormat="1" ht="20.100000000000001" customHeight="1" x14ac:dyDescent="0.15">
      <c r="A5" s="8">
        <v>2</v>
      </c>
      <c r="B5" s="9" t="s">
        <v>47</v>
      </c>
      <c r="C5" s="10" t="s">
        <v>48</v>
      </c>
      <c r="D5" s="84" t="s">
        <v>49</v>
      </c>
      <c r="E5" s="9" t="s">
        <v>50</v>
      </c>
      <c r="F5" s="12" t="s">
        <v>18</v>
      </c>
      <c r="G5" s="8">
        <f>G4</f>
        <v>19</v>
      </c>
      <c r="H5" s="13">
        <f>单价表!H14</f>
        <v>900</v>
      </c>
      <c r="I5" s="30">
        <f>H5*G5</f>
        <v>17100</v>
      </c>
    </row>
    <row r="6" spans="1:256" customFormat="1" ht="20.100000000000001" customHeight="1" x14ac:dyDescent="0.15">
      <c r="A6" s="8">
        <v>3</v>
      </c>
      <c r="B6" s="9" t="s">
        <v>51</v>
      </c>
      <c r="C6" s="17" t="s">
        <v>52</v>
      </c>
      <c r="D6" s="17"/>
      <c r="E6" s="73" t="s">
        <v>53</v>
      </c>
      <c r="F6" s="17" t="s">
        <v>21</v>
      </c>
      <c r="G6" s="8">
        <v>15</v>
      </c>
      <c r="H6" s="13">
        <f>单价表!H15</f>
        <v>260</v>
      </c>
      <c r="I6" s="30">
        <f>H6*G6</f>
        <v>3900</v>
      </c>
    </row>
    <row r="7" spans="1:256" customFormat="1" ht="24" x14ac:dyDescent="0.15">
      <c r="A7" s="8">
        <v>4</v>
      </c>
      <c r="B7" s="72" t="s">
        <v>57</v>
      </c>
      <c r="C7" s="12"/>
      <c r="D7" s="11" t="s">
        <v>17</v>
      </c>
      <c r="E7" s="73" t="s">
        <v>58</v>
      </c>
      <c r="F7" s="12" t="s">
        <v>21</v>
      </c>
      <c r="G7" s="8">
        <f>G6</f>
        <v>15</v>
      </c>
      <c r="H7" s="13">
        <f>单价表!H17</f>
        <v>1250</v>
      </c>
      <c r="I7" s="30">
        <f>H7*G7</f>
        <v>18750</v>
      </c>
    </row>
    <row r="8" spans="1:256" s="6" customFormat="1" x14ac:dyDescent="0.15">
      <c r="A8" s="8">
        <v>5</v>
      </c>
      <c r="B8" s="77" t="s">
        <v>62</v>
      </c>
      <c r="C8" s="85"/>
      <c r="D8" s="74" t="s">
        <v>17</v>
      </c>
      <c r="E8" s="86" t="s">
        <v>63</v>
      </c>
      <c r="F8" s="74" t="s">
        <v>18</v>
      </c>
      <c r="G8" s="8">
        <v>3</v>
      </c>
      <c r="H8" s="13">
        <f>单价表!H19</f>
        <v>1800</v>
      </c>
      <c r="I8" s="24">
        <f>G8*H8</f>
        <v>5400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customFormat="1" ht="20.100000000000001" customHeight="1" x14ac:dyDescent="0.15">
      <c r="A9" s="8">
        <v>6</v>
      </c>
      <c r="B9" s="9" t="s">
        <v>68</v>
      </c>
      <c r="C9" s="75"/>
      <c r="D9" s="11" t="s">
        <v>17</v>
      </c>
      <c r="E9" s="76" t="s">
        <v>69</v>
      </c>
      <c r="F9" s="75" t="s">
        <v>70</v>
      </c>
      <c r="G9" s="8">
        <v>6</v>
      </c>
      <c r="H9" s="13">
        <f>单价表!H22</f>
        <v>5000</v>
      </c>
      <c r="I9" s="30">
        <f t="shared" ref="I9:I15" si="0">H9*G9</f>
        <v>30000</v>
      </c>
    </row>
    <row r="10" spans="1:256" customFormat="1" ht="20.100000000000001" customHeight="1" x14ac:dyDescent="0.15">
      <c r="A10" s="8">
        <v>7</v>
      </c>
      <c r="B10" s="9" t="s">
        <v>71</v>
      </c>
      <c r="C10" s="75"/>
      <c r="D10" s="11" t="s">
        <v>17</v>
      </c>
      <c r="E10" s="76" t="s">
        <v>72</v>
      </c>
      <c r="F10" s="75" t="s">
        <v>70</v>
      </c>
      <c r="G10" s="8">
        <v>6</v>
      </c>
      <c r="H10" s="13">
        <f>单价表!H23</f>
        <v>5000</v>
      </c>
      <c r="I10" s="30">
        <f t="shared" si="0"/>
        <v>30000</v>
      </c>
    </row>
    <row r="11" spans="1:256" customFormat="1" ht="48" x14ac:dyDescent="0.15">
      <c r="A11" s="8">
        <v>8</v>
      </c>
      <c r="B11" s="77" t="s">
        <v>73</v>
      </c>
      <c r="C11" s="26" t="s">
        <v>74</v>
      </c>
      <c r="D11" s="46" t="s">
        <v>75</v>
      </c>
      <c r="E11" s="40" t="s">
        <v>76</v>
      </c>
      <c r="F11" s="74" t="s">
        <v>29</v>
      </c>
      <c r="G11" s="8">
        <v>3</v>
      </c>
      <c r="H11" s="13">
        <f>单价表!H24</f>
        <v>3080</v>
      </c>
      <c r="I11" s="30">
        <f t="shared" si="0"/>
        <v>9240</v>
      </c>
    </row>
    <row r="12" spans="1:256" customFormat="1" ht="48" x14ac:dyDescent="0.15">
      <c r="A12" s="8">
        <v>9</v>
      </c>
      <c r="B12" s="77" t="s">
        <v>73</v>
      </c>
      <c r="C12" s="26" t="s">
        <v>74</v>
      </c>
      <c r="D12" s="46" t="s">
        <v>77</v>
      </c>
      <c r="E12" s="40" t="s">
        <v>78</v>
      </c>
      <c r="F12" s="74" t="s">
        <v>29</v>
      </c>
      <c r="G12" s="8">
        <v>10</v>
      </c>
      <c r="H12" s="13">
        <f>单价表!H25</f>
        <v>2550</v>
      </c>
      <c r="I12" s="30">
        <f t="shared" si="0"/>
        <v>25500</v>
      </c>
    </row>
    <row r="13" spans="1:256" customFormat="1" ht="60" x14ac:dyDescent="0.15">
      <c r="A13" s="8">
        <v>10</v>
      </c>
      <c r="B13" s="77" t="s">
        <v>81</v>
      </c>
      <c r="C13" s="26" t="s">
        <v>74</v>
      </c>
      <c r="D13" s="46" t="s">
        <v>82</v>
      </c>
      <c r="E13" s="87" t="s">
        <v>83</v>
      </c>
      <c r="F13" s="74" t="s">
        <v>29</v>
      </c>
      <c r="G13" s="8">
        <v>1</v>
      </c>
      <c r="H13" s="88">
        <f>单价表!H27</f>
        <v>6300</v>
      </c>
      <c r="I13" s="30">
        <f t="shared" si="0"/>
        <v>6300</v>
      </c>
    </row>
    <row r="14" spans="1:256" customFormat="1" ht="60" x14ac:dyDescent="0.15">
      <c r="A14" s="8">
        <v>11</v>
      </c>
      <c r="B14" s="77" t="s">
        <v>81</v>
      </c>
      <c r="C14" s="26" t="s">
        <v>74</v>
      </c>
      <c r="D14" s="46" t="s">
        <v>84</v>
      </c>
      <c r="E14" s="87" t="s">
        <v>85</v>
      </c>
      <c r="F14" s="74" t="s">
        <v>29</v>
      </c>
      <c r="G14" s="8">
        <v>1</v>
      </c>
      <c r="H14" s="13">
        <f>单价表!H28</f>
        <v>7200</v>
      </c>
      <c r="I14" s="30">
        <f t="shared" si="0"/>
        <v>7200</v>
      </c>
    </row>
    <row r="15" spans="1:256" customFormat="1" ht="60" x14ac:dyDescent="0.15">
      <c r="A15" s="8">
        <v>12</v>
      </c>
      <c r="B15" s="77" t="s">
        <v>81</v>
      </c>
      <c r="C15" s="26" t="s">
        <v>74</v>
      </c>
      <c r="D15" s="46" t="s">
        <v>86</v>
      </c>
      <c r="E15" s="89" t="s">
        <v>87</v>
      </c>
      <c r="F15" s="74" t="s">
        <v>29</v>
      </c>
      <c r="G15" s="8">
        <v>1</v>
      </c>
      <c r="H15" s="13">
        <f>单价表!H29</f>
        <v>8100</v>
      </c>
      <c r="I15" s="30">
        <f t="shared" si="0"/>
        <v>8100</v>
      </c>
    </row>
    <row r="16" spans="1:256" s="6" customFormat="1" ht="96" x14ac:dyDescent="0.15">
      <c r="A16" s="8">
        <v>13</v>
      </c>
      <c r="B16" s="52" t="s">
        <v>97</v>
      </c>
      <c r="C16" s="17" t="s">
        <v>98</v>
      </c>
      <c r="D16" s="20" t="s">
        <v>99</v>
      </c>
      <c r="E16" s="16" t="s">
        <v>100</v>
      </c>
      <c r="F16" s="23" t="s">
        <v>21</v>
      </c>
      <c r="G16" s="8">
        <f>G7</f>
        <v>15</v>
      </c>
      <c r="H16" s="13">
        <f>单价表!H33</f>
        <v>430</v>
      </c>
      <c r="I16" s="24">
        <f t="shared" ref="I16:I22" si="1">G16*H16</f>
        <v>6450</v>
      </c>
    </row>
    <row r="17" spans="1:256" s="6" customFormat="1" ht="48" x14ac:dyDescent="0.15">
      <c r="A17" s="8">
        <v>14</v>
      </c>
      <c r="B17" s="52" t="s">
        <v>101</v>
      </c>
      <c r="C17" s="17" t="s">
        <v>98</v>
      </c>
      <c r="D17" s="20" t="s">
        <v>102</v>
      </c>
      <c r="E17" s="53" t="s">
        <v>103</v>
      </c>
      <c r="F17" s="23" t="s">
        <v>21</v>
      </c>
      <c r="G17" s="8">
        <f>G4</f>
        <v>19</v>
      </c>
      <c r="H17" s="13">
        <f>单价表!H34</f>
        <v>380</v>
      </c>
      <c r="I17" s="24">
        <f t="shared" si="1"/>
        <v>7220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64" customFormat="1" ht="12" x14ac:dyDescent="0.15">
      <c r="A18" s="8">
        <v>15</v>
      </c>
      <c r="B18" s="77" t="s">
        <v>110</v>
      </c>
      <c r="C18" s="74"/>
      <c r="D18" s="90"/>
      <c r="E18" s="77" t="s">
        <v>111</v>
      </c>
      <c r="F18" s="74" t="s">
        <v>112</v>
      </c>
      <c r="G18" s="91">
        <f>SUM(G33:G34)</f>
        <v>600</v>
      </c>
      <c r="H18" s="13">
        <f>单价表!H37</f>
        <v>40</v>
      </c>
      <c r="I18" s="82">
        <f t="shared" ref="I18:I23" si="2">H18*G18</f>
        <v>24000</v>
      </c>
    </row>
    <row r="19" spans="1:256" s="64" customFormat="1" ht="12" x14ac:dyDescent="0.15">
      <c r="A19" s="8">
        <v>16</v>
      </c>
      <c r="B19" s="77" t="s">
        <v>110</v>
      </c>
      <c r="C19" s="74"/>
      <c r="D19" s="90"/>
      <c r="E19" s="54" t="s">
        <v>113</v>
      </c>
      <c r="F19" s="74" t="s">
        <v>112</v>
      </c>
      <c r="G19" s="91">
        <v>0</v>
      </c>
      <c r="H19" s="13">
        <f>单价表!H38</f>
        <v>31</v>
      </c>
      <c r="I19" s="82">
        <f t="shared" si="2"/>
        <v>0</v>
      </c>
    </row>
    <row r="20" spans="1:256" s="6" customFormat="1" x14ac:dyDescent="0.15">
      <c r="A20" s="8">
        <v>17</v>
      </c>
      <c r="B20" s="52" t="s">
        <v>114</v>
      </c>
      <c r="C20" s="17"/>
      <c r="D20" s="92"/>
      <c r="E20" s="54" t="s">
        <v>115</v>
      </c>
      <c r="F20" s="23" t="s">
        <v>112</v>
      </c>
      <c r="G20" s="91">
        <v>1000</v>
      </c>
      <c r="H20" s="13">
        <f>单价表!H39</f>
        <v>14.03</v>
      </c>
      <c r="I20" s="24">
        <f t="shared" si="1"/>
        <v>14030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  <row r="21" spans="1:256" s="6" customFormat="1" x14ac:dyDescent="0.15">
      <c r="A21" s="8">
        <v>18</v>
      </c>
      <c r="B21" s="52" t="s">
        <v>116</v>
      </c>
      <c r="C21" s="17"/>
      <c r="D21" s="20"/>
      <c r="E21" s="93" t="s">
        <v>117</v>
      </c>
      <c r="F21" s="94" t="s">
        <v>112</v>
      </c>
      <c r="G21" s="95">
        <v>500</v>
      </c>
      <c r="H21" s="13">
        <f>单价表!H40</f>
        <v>22</v>
      </c>
      <c r="I21" s="24">
        <f t="shared" si="1"/>
        <v>11000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spans="1:256" s="6" customFormat="1" x14ac:dyDescent="0.15">
      <c r="A22" s="8">
        <v>19</v>
      </c>
      <c r="B22" s="52" t="s">
        <v>118</v>
      </c>
      <c r="C22" s="17"/>
      <c r="D22" s="92"/>
      <c r="E22" s="54" t="s">
        <v>119</v>
      </c>
      <c r="F22" s="74" t="s">
        <v>112</v>
      </c>
      <c r="G22" s="8">
        <f>G35</f>
        <v>10</v>
      </c>
      <c r="H22" s="13">
        <f>单价表!H41</f>
        <v>68.25</v>
      </c>
      <c r="I22" s="24">
        <f t="shared" si="1"/>
        <v>682.5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</row>
    <row r="23" spans="1:256" customFormat="1" ht="20.100000000000001" customHeight="1" x14ac:dyDescent="0.15">
      <c r="A23" s="8">
        <v>20</v>
      </c>
      <c r="B23" s="15" t="s">
        <v>125</v>
      </c>
      <c r="C23" s="11" t="s">
        <v>121</v>
      </c>
      <c r="D23" s="15"/>
      <c r="E23" s="96" t="s">
        <v>126</v>
      </c>
      <c r="F23" s="97" t="s">
        <v>112</v>
      </c>
      <c r="G23" s="98">
        <v>2860</v>
      </c>
      <c r="H23" s="13">
        <f>单价表!H44</f>
        <v>15.6</v>
      </c>
      <c r="I23" s="30">
        <f t="shared" si="2"/>
        <v>44616</v>
      </c>
    </row>
    <row r="24" spans="1:256" s="6" customFormat="1" x14ac:dyDescent="0.15">
      <c r="A24" s="8">
        <v>21</v>
      </c>
      <c r="B24" s="38" t="s">
        <v>127</v>
      </c>
      <c r="C24" s="11" t="s">
        <v>121</v>
      </c>
      <c r="D24" s="15"/>
      <c r="E24" s="38" t="s">
        <v>128</v>
      </c>
      <c r="F24" s="11" t="s">
        <v>112</v>
      </c>
      <c r="G24" s="8">
        <f>G4*30</f>
        <v>570</v>
      </c>
      <c r="H24" s="13">
        <f>单价表!H45</f>
        <v>5.25</v>
      </c>
      <c r="I24" s="24">
        <f>G24*H24</f>
        <v>2992.5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</row>
    <row r="25" spans="1:256" s="64" customFormat="1" ht="12" x14ac:dyDescent="0.15">
      <c r="A25" s="8">
        <v>22</v>
      </c>
      <c r="B25" s="99" t="s">
        <v>129</v>
      </c>
      <c r="C25" s="100" t="s">
        <v>121</v>
      </c>
      <c r="D25" s="74"/>
      <c r="E25" s="77" t="s">
        <v>129</v>
      </c>
      <c r="F25" s="74" t="s">
        <v>112</v>
      </c>
      <c r="G25" s="8">
        <f>G4*20+50</f>
        <v>430</v>
      </c>
      <c r="H25" s="13">
        <f>单价表!H46</f>
        <v>3.15</v>
      </c>
      <c r="I25" s="82">
        <f>H25*G25</f>
        <v>1354.5</v>
      </c>
    </row>
    <row r="26" spans="1:256" s="64" customFormat="1" ht="12" x14ac:dyDescent="0.15">
      <c r="A26" s="101">
        <v>23</v>
      </c>
      <c r="B26" s="102" t="s">
        <v>132</v>
      </c>
      <c r="C26" s="74" t="s">
        <v>133</v>
      </c>
      <c r="D26" s="103" t="s">
        <v>134</v>
      </c>
      <c r="E26" s="99" t="s">
        <v>135</v>
      </c>
      <c r="F26" s="104" t="s">
        <v>112</v>
      </c>
      <c r="G26" s="104">
        <v>2210</v>
      </c>
      <c r="H26" s="13">
        <f>单价表!H48</f>
        <v>3.8</v>
      </c>
      <c r="I26" s="109">
        <f>H26*G26</f>
        <v>8398</v>
      </c>
    </row>
    <row r="27" spans="1:256" s="64" customFormat="1" ht="12" x14ac:dyDescent="0.15">
      <c r="A27" s="8">
        <v>24</v>
      </c>
      <c r="B27" s="105" t="s">
        <v>136</v>
      </c>
      <c r="C27" s="105"/>
      <c r="D27" s="106"/>
      <c r="E27" s="106" t="s">
        <v>137</v>
      </c>
      <c r="F27" s="104" t="s">
        <v>21</v>
      </c>
      <c r="G27" s="104">
        <v>10</v>
      </c>
      <c r="H27" s="13">
        <f>单价表!H49</f>
        <v>45</v>
      </c>
      <c r="I27" s="109">
        <f>H27*G27</f>
        <v>450</v>
      </c>
    </row>
    <row r="28" spans="1:256" s="64" customFormat="1" ht="12" x14ac:dyDescent="0.15">
      <c r="A28" s="8">
        <v>25</v>
      </c>
      <c r="B28" s="102" t="s">
        <v>138</v>
      </c>
      <c r="C28" s="74"/>
      <c r="D28" s="103"/>
      <c r="E28" s="99" t="s">
        <v>139</v>
      </c>
      <c r="F28" s="104" t="s">
        <v>140</v>
      </c>
      <c r="G28" s="104">
        <f>G27*4</f>
        <v>40</v>
      </c>
      <c r="H28" s="13">
        <f>单价表!H50</f>
        <v>15</v>
      </c>
      <c r="I28" s="109">
        <f>H28*G28</f>
        <v>600</v>
      </c>
    </row>
    <row r="29" spans="1:256" customFormat="1" ht="20.100000000000001" customHeight="1" x14ac:dyDescent="0.15">
      <c r="A29" s="8">
        <v>26</v>
      </c>
      <c r="B29" s="15" t="s">
        <v>141</v>
      </c>
      <c r="C29" s="75" t="s">
        <v>142</v>
      </c>
      <c r="D29" s="75"/>
      <c r="E29" s="76" t="s">
        <v>143</v>
      </c>
      <c r="F29" s="75" t="s">
        <v>144</v>
      </c>
      <c r="G29" s="8">
        <v>5</v>
      </c>
      <c r="H29" s="13">
        <f>单价表!H51</f>
        <v>13000</v>
      </c>
      <c r="I29" s="30">
        <f>H29*G29</f>
        <v>65000</v>
      </c>
    </row>
    <row r="30" spans="1:256" s="6" customFormat="1" x14ac:dyDescent="0.15">
      <c r="A30" s="148" t="s">
        <v>145</v>
      </c>
      <c r="B30" s="148"/>
      <c r="C30" s="148"/>
      <c r="D30" s="148"/>
      <c r="E30" s="148"/>
      <c r="F30" s="148"/>
      <c r="G30" s="148"/>
      <c r="H30" s="148"/>
      <c r="I30" s="148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</row>
    <row r="31" spans="1:256" s="64" customFormat="1" ht="12" x14ac:dyDescent="0.15">
      <c r="A31" s="74">
        <v>27</v>
      </c>
      <c r="B31" s="77" t="s">
        <v>157</v>
      </c>
      <c r="C31" s="74"/>
      <c r="D31" s="74"/>
      <c r="E31" s="54" t="s">
        <v>155</v>
      </c>
      <c r="F31" s="74" t="s">
        <v>70</v>
      </c>
      <c r="G31" s="8">
        <f>SUM(G8:G10)</f>
        <v>15</v>
      </c>
      <c r="H31" s="82">
        <f>单价表!H59</f>
        <v>1200</v>
      </c>
      <c r="I31" s="82">
        <f>H31*G31</f>
        <v>18000</v>
      </c>
    </row>
    <row r="32" spans="1:256" customFormat="1" ht="20.100000000000001" customHeight="1" x14ac:dyDescent="0.15">
      <c r="A32" s="74">
        <v>28</v>
      </c>
      <c r="B32" s="81" t="s">
        <v>159</v>
      </c>
      <c r="C32" s="75"/>
      <c r="D32" s="11"/>
      <c r="E32" s="54" t="s">
        <v>160</v>
      </c>
      <c r="F32" s="75" t="s">
        <v>29</v>
      </c>
      <c r="G32" s="8">
        <f>G4</f>
        <v>19</v>
      </c>
      <c r="H32" s="82">
        <f>单价表!H61</f>
        <v>210</v>
      </c>
      <c r="I32" s="83">
        <f t="shared" ref="I32:I42" si="3">H32*G32</f>
        <v>3990</v>
      </c>
    </row>
    <row r="33" spans="1:256" s="64" customFormat="1" ht="12" x14ac:dyDescent="0.15">
      <c r="A33" s="74">
        <v>29</v>
      </c>
      <c r="B33" s="77" t="s">
        <v>161</v>
      </c>
      <c r="C33" s="74"/>
      <c r="D33" s="74"/>
      <c r="E33" s="77" t="s">
        <v>162</v>
      </c>
      <c r="F33" s="74" t="s">
        <v>112</v>
      </c>
      <c r="G33" s="8">
        <v>540</v>
      </c>
      <c r="H33" s="82">
        <f>单价表!H62</f>
        <v>120</v>
      </c>
      <c r="I33" s="82">
        <f t="shared" si="3"/>
        <v>64800</v>
      </c>
    </row>
    <row r="34" spans="1:256" s="64" customFormat="1" ht="12" x14ac:dyDescent="0.15">
      <c r="A34" s="74">
        <v>30</v>
      </c>
      <c r="B34" s="77" t="s">
        <v>163</v>
      </c>
      <c r="C34" s="74"/>
      <c r="D34" s="74"/>
      <c r="E34" s="77" t="s">
        <v>164</v>
      </c>
      <c r="F34" s="74" t="s">
        <v>112</v>
      </c>
      <c r="G34" s="8">
        <v>60</v>
      </c>
      <c r="H34" s="82">
        <f>单价表!H63</f>
        <v>160</v>
      </c>
      <c r="I34" s="82">
        <f t="shared" si="3"/>
        <v>9600</v>
      </c>
    </row>
    <row r="35" spans="1:256" s="6" customFormat="1" x14ac:dyDescent="0.15">
      <c r="A35" s="74">
        <v>31</v>
      </c>
      <c r="B35" s="56" t="s">
        <v>165</v>
      </c>
      <c r="C35" s="8"/>
      <c r="D35" s="107"/>
      <c r="E35" s="54" t="s">
        <v>166</v>
      </c>
      <c r="F35" s="50" t="s">
        <v>112</v>
      </c>
      <c r="G35" s="50">
        <v>10</v>
      </c>
      <c r="H35" s="82">
        <f>单价表!H64</f>
        <v>320</v>
      </c>
      <c r="I35" s="13">
        <f t="shared" si="3"/>
        <v>3200</v>
      </c>
    </row>
    <row r="36" spans="1:256" s="64" customFormat="1" ht="12" x14ac:dyDescent="0.15">
      <c r="A36" s="74">
        <v>32</v>
      </c>
      <c r="B36" s="77" t="s">
        <v>167</v>
      </c>
      <c r="C36" s="74"/>
      <c r="D36" s="74"/>
      <c r="E36" s="77" t="s">
        <v>168</v>
      </c>
      <c r="F36" s="74" t="s">
        <v>112</v>
      </c>
      <c r="G36" s="8">
        <v>120</v>
      </c>
      <c r="H36" s="82">
        <f>单价表!H65</f>
        <v>300</v>
      </c>
      <c r="I36" s="82">
        <f t="shared" si="3"/>
        <v>36000</v>
      </c>
    </row>
    <row r="37" spans="1:256" s="64" customFormat="1" ht="12" x14ac:dyDescent="0.15">
      <c r="A37" s="74">
        <v>33</v>
      </c>
      <c r="B37" s="77" t="s">
        <v>171</v>
      </c>
      <c r="C37" s="74"/>
      <c r="D37" s="74"/>
      <c r="E37" s="77" t="s">
        <v>212</v>
      </c>
      <c r="F37" s="74" t="s">
        <v>112</v>
      </c>
      <c r="G37" s="108">
        <f>G20+G21</f>
        <v>1500</v>
      </c>
      <c r="H37" s="82">
        <f>单价表!H67</f>
        <v>20</v>
      </c>
      <c r="I37" s="82">
        <f t="shared" si="3"/>
        <v>30000</v>
      </c>
    </row>
    <row r="38" spans="1:256" s="64" customFormat="1" ht="12" x14ac:dyDescent="0.15">
      <c r="A38" s="74">
        <v>34</v>
      </c>
      <c r="B38" s="77" t="s">
        <v>172</v>
      </c>
      <c r="C38" s="74"/>
      <c r="D38" s="74"/>
      <c r="E38" s="77"/>
      <c r="F38" s="74" t="s">
        <v>112</v>
      </c>
      <c r="G38" s="8">
        <f>SUM(G23:G26)</f>
        <v>6070</v>
      </c>
      <c r="H38" s="82">
        <f>单价表!H68</f>
        <v>3.5</v>
      </c>
      <c r="I38" s="82">
        <f t="shared" si="3"/>
        <v>21245</v>
      </c>
    </row>
    <row r="39" spans="1:256" s="64" customFormat="1" ht="24" x14ac:dyDescent="0.15">
      <c r="A39" s="74">
        <v>35</v>
      </c>
      <c r="B39" s="56" t="s">
        <v>173</v>
      </c>
      <c r="C39" s="8"/>
      <c r="D39" s="74" t="s">
        <v>17</v>
      </c>
      <c r="E39" s="54" t="s">
        <v>174</v>
      </c>
      <c r="F39" s="74" t="s">
        <v>21</v>
      </c>
      <c r="G39" s="8">
        <v>4</v>
      </c>
      <c r="H39" s="82">
        <f>单价表!H69</f>
        <v>1250</v>
      </c>
      <c r="I39" s="82">
        <f t="shared" si="3"/>
        <v>5000</v>
      </c>
    </row>
    <row r="40" spans="1:256" s="64" customFormat="1" ht="24" x14ac:dyDescent="0.15">
      <c r="A40" s="74">
        <v>36</v>
      </c>
      <c r="B40" s="56" t="s">
        <v>175</v>
      </c>
      <c r="C40" s="8"/>
      <c r="D40" s="74" t="s">
        <v>17</v>
      </c>
      <c r="E40" s="54" t="s">
        <v>176</v>
      </c>
      <c r="F40" s="74" t="s">
        <v>21</v>
      </c>
      <c r="G40" s="8">
        <v>41</v>
      </c>
      <c r="H40" s="82">
        <f>单价表!H70</f>
        <v>880</v>
      </c>
      <c r="I40" s="82">
        <f t="shared" si="3"/>
        <v>36080</v>
      </c>
    </row>
    <row r="41" spans="1:256" s="64" customFormat="1" ht="12" x14ac:dyDescent="0.15">
      <c r="A41" s="74">
        <v>37</v>
      </c>
      <c r="B41" s="77" t="s">
        <v>177</v>
      </c>
      <c r="C41" s="74"/>
      <c r="D41" s="74" t="s">
        <v>17</v>
      </c>
      <c r="E41" s="77" t="s">
        <v>213</v>
      </c>
      <c r="F41" s="74" t="s">
        <v>18</v>
      </c>
      <c r="G41" s="8">
        <v>19</v>
      </c>
      <c r="H41" s="82">
        <v>200</v>
      </c>
      <c r="I41" s="82">
        <f t="shared" si="3"/>
        <v>3800</v>
      </c>
    </row>
    <row r="42" spans="1:256" s="64" customFormat="1" ht="12" x14ac:dyDescent="0.15">
      <c r="A42" s="74">
        <v>38</v>
      </c>
      <c r="B42" s="77" t="s">
        <v>178</v>
      </c>
      <c r="C42" s="74"/>
      <c r="D42" s="74" t="s">
        <v>17</v>
      </c>
      <c r="E42" s="77" t="s">
        <v>179</v>
      </c>
      <c r="F42" s="74" t="s">
        <v>180</v>
      </c>
      <c r="G42" s="8">
        <v>15</v>
      </c>
      <c r="H42" s="82">
        <f>单价表!H72</f>
        <v>1000</v>
      </c>
      <c r="I42" s="82">
        <f t="shared" si="3"/>
        <v>15000</v>
      </c>
    </row>
    <row r="43" spans="1:256" s="32" customFormat="1" x14ac:dyDescent="0.15">
      <c r="A43" s="57" t="s">
        <v>181</v>
      </c>
      <c r="B43" s="149" t="s">
        <v>182</v>
      </c>
      <c r="C43" s="149"/>
      <c r="D43" s="149"/>
      <c r="E43" s="149"/>
      <c r="F43" s="149"/>
      <c r="G43" s="149"/>
      <c r="H43" s="149"/>
      <c r="I43" s="61">
        <f>SUM(I4:I42)</f>
        <v>822998.5</v>
      </c>
    </row>
    <row r="44" spans="1:256" customFormat="1" x14ac:dyDescent="0.15">
      <c r="A44" s="57" t="s">
        <v>183</v>
      </c>
      <c r="B44" s="149" t="s">
        <v>184</v>
      </c>
      <c r="C44" s="149"/>
      <c r="D44" s="149"/>
      <c r="E44" s="149"/>
      <c r="F44" s="149"/>
      <c r="G44" s="149"/>
      <c r="H44" s="149"/>
      <c r="I44" s="61">
        <f>I43*0.037</f>
        <v>30450.944499999998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</row>
    <row r="45" spans="1:256" customFormat="1" x14ac:dyDescent="0.15">
      <c r="A45" s="57" t="s">
        <v>185</v>
      </c>
      <c r="B45" s="149" t="s">
        <v>186</v>
      </c>
      <c r="C45" s="149"/>
      <c r="D45" s="149"/>
      <c r="E45" s="149"/>
      <c r="F45" s="149"/>
      <c r="G45" s="149"/>
      <c r="H45" s="149"/>
      <c r="I45" s="61">
        <f>SUM(I43:I44)</f>
        <v>853449.44449999998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</row>
    <row r="46" spans="1:256" customFormat="1" x14ac:dyDescent="0.15">
      <c r="A46" s="33"/>
      <c r="B46" s="34"/>
      <c r="C46" s="33"/>
      <c r="D46" s="34"/>
      <c r="E46" s="34"/>
      <c r="F46" s="34"/>
      <c r="G46" s="34"/>
      <c r="H46" s="35"/>
      <c r="I46" s="35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</row>
    <row r="47" spans="1:256" customFormat="1" x14ac:dyDescent="0.15">
      <c r="A47" s="146"/>
      <c r="B47" s="146"/>
      <c r="C47" s="146"/>
      <c r="D47" s="146"/>
      <c r="E47" s="146"/>
      <c r="F47" s="146"/>
      <c r="G47" s="146"/>
      <c r="H47" s="146"/>
      <c r="I47" s="146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</row>
  </sheetData>
  <mergeCells count="7">
    <mergeCell ref="A47:I47"/>
    <mergeCell ref="A1:I1"/>
    <mergeCell ref="A3:I3"/>
    <mergeCell ref="A30:I30"/>
    <mergeCell ref="B43:H43"/>
    <mergeCell ref="B44:H44"/>
    <mergeCell ref="B45:H45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zoomScaleSheetLayoutView="100" workbookViewId="0">
      <selection activeCell="I36" sqref="I36:I38"/>
    </sheetView>
  </sheetViews>
  <sheetFormatPr defaultColWidth="8.3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8.375" style="34" bestFit="1" customWidth="1"/>
    <col min="7" max="7" width="6.375" style="34" customWidth="1"/>
    <col min="8" max="8" width="9.75" style="35" bestFit="1" customWidth="1"/>
    <col min="9" max="9" width="12.875" style="35" bestFit="1" customWidth="1"/>
    <col min="10" max="10" width="23.5" style="34" customWidth="1"/>
    <col min="11" max="11" width="8.375" style="34" bestFit="1"/>
    <col min="12" max="16384" width="8.375" style="34"/>
  </cols>
  <sheetData>
    <row r="1" spans="1:256" s="1" customFormat="1" ht="39.950000000000003" customHeight="1" x14ac:dyDescent="0.15">
      <c r="A1" s="147" t="s">
        <v>199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customFormat="1" ht="29.1" customHeight="1" x14ac:dyDescent="0.15">
      <c r="A4" s="8">
        <v>1</v>
      </c>
      <c r="B4" s="51" t="s">
        <v>25</v>
      </c>
      <c r="C4" s="65" t="s">
        <v>26</v>
      </c>
      <c r="D4" s="8" t="s">
        <v>27</v>
      </c>
      <c r="E4" s="51" t="s">
        <v>28</v>
      </c>
      <c r="F4" s="65" t="s">
        <v>29</v>
      </c>
      <c r="G4" s="8">
        <v>12</v>
      </c>
      <c r="H4" s="13">
        <f>单价表!H8</f>
        <v>7800</v>
      </c>
      <c r="I4" s="30">
        <f t="shared" ref="I4:I12" si="0">H4*G4</f>
        <v>93600</v>
      </c>
    </row>
    <row r="5" spans="1:256" customFormat="1" ht="20.100000000000001" customHeight="1" x14ac:dyDescent="0.15">
      <c r="A5" s="8">
        <v>2</v>
      </c>
      <c r="B5" s="66" t="s">
        <v>30</v>
      </c>
      <c r="C5" s="67" t="s">
        <v>26</v>
      </c>
      <c r="D5" s="68" t="s">
        <v>31</v>
      </c>
      <c r="E5" s="69" t="s">
        <v>32</v>
      </c>
      <c r="F5" s="67" t="s">
        <v>21</v>
      </c>
      <c r="G5" s="8">
        <v>30</v>
      </c>
      <c r="H5" s="13">
        <f>单价表!H9</f>
        <v>3050</v>
      </c>
      <c r="I5" s="30">
        <f t="shared" si="0"/>
        <v>91500</v>
      </c>
    </row>
    <row r="6" spans="1:256" customFormat="1" ht="20.100000000000001" customHeight="1" x14ac:dyDescent="0.15">
      <c r="A6" s="8">
        <v>3</v>
      </c>
      <c r="B6" s="66" t="s">
        <v>33</v>
      </c>
      <c r="C6" s="67" t="s">
        <v>26</v>
      </c>
      <c r="D6" s="68" t="s">
        <v>34</v>
      </c>
      <c r="E6" s="70" t="s">
        <v>35</v>
      </c>
      <c r="F6" s="67" t="s">
        <v>21</v>
      </c>
      <c r="G6" s="8">
        <v>66</v>
      </c>
      <c r="H6" s="13">
        <v>2937</v>
      </c>
      <c r="I6" s="30">
        <f t="shared" si="0"/>
        <v>193842</v>
      </c>
    </row>
    <row r="7" spans="1:256" customFormat="1" ht="20.100000000000001" customHeight="1" x14ac:dyDescent="0.15">
      <c r="A7" s="8">
        <v>4</v>
      </c>
      <c r="B7" s="71" t="s">
        <v>36</v>
      </c>
      <c r="C7" s="12" t="s">
        <v>26</v>
      </c>
      <c r="D7" s="11" t="s">
        <v>37</v>
      </c>
      <c r="E7" s="12" t="s">
        <v>38</v>
      </c>
      <c r="F7" s="12" t="s">
        <v>21</v>
      </c>
      <c r="G7" s="8">
        <f>G4</f>
        <v>12</v>
      </c>
      <c r="H7" s="13">
        <f>单价表!H11</f>
        <v>375</v>
      </c>
      <c r="I7" s="30">
        <f t="shared" si="0"/>
        <v>4500</v>
      </c>
    </row>
    <row r="8" spans="1:256" customFormat="1" ht="24" x14ac:dyDescent="0.15">
      <c r="A8" s="8">
        <v>5</v>
      </c>
      <c r="B8" s="72" t="s">
        <v>57</v>
      </c>
      <c r="C8" s="12"/>
      <c r="D8" s="11" t="s">
        <v>17</v>
      </c>
      <c r="E8" s="73" t="s">
        <v>58</v>
      </c>
      <c r="F8" s="12" t="s">
        <v>21</v>
      </c>
      <c r="G8" s="8">
        <v>1</v>
      </c>
      <c r="H8" s="13">
        <f>单价表!H17</f>
        <v>1250</v>
      </c>
      <c r="I8" s="30">
        <f t="shared" si="0"/>
        <v>1250</v>
      </c>
    </row>
    <row r="9" spans="1:256" customFormat="1" ht="20.100000000000001" customHeight="1" x14ac:dyDescent="0.15">
      <c r="A9" s="8">
        <v>6</v>
      </c>
      <c r="B9" s="71" t="s">
        <v>64</v>
      </c>
      <c r="C9" s="12"/>
      <c r="D9" s="74" t="s">
        <v>17</v>
      </c>
      <c r="E9" s="71" t="s">
        <v>65</v>
      </c>
      <c r="F9" s="12" t="s">
        <v>21</v>
      </c>
      <c r="G9" s="8">
        <f>G5+G4-1</f>
        <v>41</v>
      </c>
      <c r="H9" s="13">
        <f>单价表!H20</f>
        <v>690</v>
      </c>
      <c r="I9" s="30">
        <f t="shared" si="0"/>
        <v>28290</v>
      </c>
    </row>
    <row r="10" spans="1:256" customFormat="1" ht="20.100000000000001" customHeight="1" x14ac:dyDescent="0.15">
      <c r="A10" s="8">
        <v>7</v>
      </c>
      <c r="B10" s="15" t="s">
        <v>66</v>
      </c>
      <c r="C10" s="75"/>
      <c r="D10" s="11" t="s">
        <v>17</v>
      </c>
      <c r="E10" s="76" t="s">
        <v>67</v>
      </c>
      <c r="F10" s="75" t="s">
        <v>18</v>
      </c>
      <c r="G10" s="8">
        <v>1</v>
      </c>
      <c r="H10" s="13">
        <f>单价表!H21</f>
        <v>1900</v>
      </c>
      <c r="I10" s="30">
        <f t="shared" si="0"/>
        <v>1900</v>
      </c>
    </row>
    <row r="11" spans="1:256" customFormat="1" ht="48" x14ac:dyDescent="0.15">
      <c r="A11" s="8">
        <v>8</v>
      </c>
      <c r="B11" s="77" t="s">
        <v>73</v>
      </c>
      <c r="C11" s="26" t="s">
        <v>74</v>
      </c>
      <c r="D11" s="46" t="s">
        <v>75</v>
      </c>
      <c r="E11" s="40" t="s">
        <v>76</v>
      </c>
      <c r="F11" s="74" t="s">
        <v>29</v>
      </c>
      <c r="G11" s="8">
        <v>1</v>
      </c>
      <c r="H11" s="13">
        <f>单价表!H24</f>
        <v>3080</v>
      </c>
      <c r="I11" s="30">
        <f t="shared" si="0"/>
        <v>3080</v>
      </c>
    </row>
    <row r="12" spans="1:256" customFormat="1" ht="20.100000000000001" customHeight="1" x14ac:dyDescent="0.15">
      <c r="A12" s="8">
        <v>9</v>
      </c>
      <c r="B12" s="78" t="s">
        <v>95</v>
      </c>
      <c r="C12" s="67" t="s">
        <v>26</v>
      </c>
      <c r="D12" s="79" t="s">
        <v>96</v>
      </c>
      <c r="E12" s="78" t="s">
        <v>95</v>
      </c>
      <c r="F12" s="67" t="s">
        <v>21</v>
      </c>
      <c r="G12" s="8">
        <f>G6</f>
        <v>66</v>
      </c>
      <c r="H12" s="13">
        <v>164</v>
      </c>
      <c r="I12" s="30">
        <f t="shared" si="0"/>
        <v>10824</v>
      </c>
    </row>
    <row r="13" spans="1:256" s="6" customFormat="1" x14ac:dyDescent="0.15">
      <c r="A13" s="8">
        <v>10</v>
      </c>
      <c r="B13" s="16" t="s">
        <v>104</v>
      </c>
      <c r="C13" s="16" t="s">
        <v>105</v>
      </c>
      <c r="D13" s="80" t="s">
        <v>106</v>
      </c>
      <c r="E13" s="16" t="s">
        <v>107</v>
      </c>
      <c r="F13" s="50" t="s">
        <v>29</v>
      </c>
      <c r="G13" s="8">
        <f>G8</f>
        <v>1</v>
      </c>
      <c r="H13" s="13">
        <f>单价表!H35</f>
        <v>450</v>
      </c>
      <c r="I13" s="24">
        <f>G13*H13</f>
        <v>450</v>
      </c>
    </row>
    <row r="14" spans="1:256" customFormat="1" ht="20.100000000000001" customHeight="1" x14ac:dyDescent="0.15">
      <c r="A14" s="8">
        <v>11</v>
      </c>
      <c r="B14" s="52" t="s">
        <v>108</v>
      </c>
      <c r="C14" s="17"/>
      <c r="D14" s="20" t="s">
        <v>17</v>
      </c>
      <c r="E14" s="53" t="s">
        <v>109</v>
      </c>
      <c r="F14" s="75" t="s">
        <v>70</v>
      </c>
      <c r="G14" s="8">
        <v>1</v>
      </c>
      <c r="H14" s="13">
        <f>单价表!H36</f>
        <v>255</v>
      </c>
      <c r="I14" s="30">
        <f>H14*G14</f>
        <v>255</v>
      </c>
    </row>
    <row r="15" spans="1:256" s="64" customFormat="1" ht="12" x14ac:dyDescent="0.15">
      <c r="A15" s="8">
        <v>12</v>
      </c>
      <c r="B15" s="77" t="s">
        <v>110</v>
      </c>
      <c r="C15" s="74"/>
      <c r="D15" s="74"/>
      <c r="E15" s="77" t="s">
        <v>111</v>
      </c>
      <c r="F15" s="74" t="s">
        <v>112</v>
      </c>
      <c r="G15" s="8">
        <f>G27</f>
        <v>30</v>
      </c>
      <c r="H15" s="13">
        <f>单价表!H37</f>
        <v>40</v>
      </c>
      <c r="I15" s="82">
        <f>H15*G15</f>
        <v>1200</v>
      </c>
    </row>
    <row r="16" spans="1:256" customFormat="1" ht="20.100000000000001" customHeight="1" x14ac:dyDescent="0.15">
      <c r="A16" s="8">
        <v>13</v>
      </c>
      <c r="B16" s="15" t="s">
        <v>125</v>
      </c>
      <c r="C16" s="11" t="s">
        <v>121</v>
      </c>
      <c r="D16" s="15"/>
      <c r="E16" s="54" t="s">
        <v>126</v>
      </c>
      <c r="F16" s="75" t="s">
        <v>112</v>
      </c>
      <c r="G16" s="8">
        <v>360</v>
      </c>
      <c r="H16" s="13">
        <f>单价表!H44</f>
        <v>15.6</v>
      </c>
      <c r="I16" s="30">
        <f>H16*G16</f>
        <v>5616</v>
      </c>
    </row>
    <row r="17" spans="1:256" s="6" customFormat="1" x14ac:dyDescent="0.15">
      <c r="A17" s="8">
        <v>14</v>
      </c>
      <c r="B17" s="38" t="s">
        <v>127</v>
      </c>
      <c r="C17" s="11" t="s">
        <v>121</v>
      </c>
      <c r="D17" s="15"/>
      <c r="E17" s="38" t="s">
        <v>128</v>
      </c>
      <c r="F17" s="11" t="s">
        <v>112</v>
      </c>
      <c r="G17" s="8">
        <v>0</v>
      </c>
      <c r="H17" s="13">
        <f>单价表!H45</f>
        <v>5.25</v>
      </c>
      <c r="I17" s="24">
        <f>G17*H17</f>
        <v>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64" customFormat="1" ht="12" x14ac:dyDescent="0.15">
      <c r="A18" s="8">
        <v>15</v>
      </c>
      <c r="B18" s="77" t="s">
        <v>129</v>
      </c>
      <c r="C18" s="74" t="s">
        <v>121</v>
      </c>
      <c r="D18" s="74"/>
      <c r="E18" s="77" t="s">
        <v>129</v>
      </c>
      <c r="F18" s="74" t="s">
        <v>112</v>
      </c>
      <c r="G18" s="8">
        <v>20</v>
      </c>
      <c r="H18" s="13">
        <f>单价表!H46</f>
        <v>3.15</v>
      </c>
      <c r="I18" s="82">
        <f>H18*G18</f>
        <v>63</v>
      </c>
    </row>
    <row r="19" spans="1:256" customFormat="1" ht="20.100000000000001" customHeight="1" x14ac:dyDescent="0.15">
      <c r="A19" s="8">
        <v>16</v>
      </c>
      <c r="B19" s="15" t="s">
        <v>130</v>
      </c>
      <c r="C19" s="11" t="s">
        <v>121</v>
      </c>
      <c r="D19" s="15"/>
      <c r="E19" s="54" t="s">
        <v>131</v>
      </c>
      <c r="F19" s="75" t="s">
        <v>112</v>
      </c>
      <c r="G19" s="8">
        <v>30</v>
      </c>
      <c r="H19" s="13">
        <f>单价表!H47</f>
        <v>26</v>
      </c>
      <c r="I19" s="30">
        <f>H19*G19</f>
        <v>780</v>
      </c>
    </row>
    <row r="20" spans="1:256" customFormat="1" ht="20.100000000000001" customHeight="1" x14ac:dyDescent="0.15">
      <c r="A20" s="8">
        <v>17</v>
      </c>
      <c r="B20" s="15" t="s">
        <v>141</v>
      </c>
      <c r="C20" s="75" t="s">
        <v>142</v>
      </c>
      <c r="D20" s="75"/>
      <c r="E20" s="76" t="s">
        <v>143</v>
      </c>
      <c r="F20" s="75" t="s">
        <v>144</v>
      </c>
      <c r="G20" s="8">
        <v>1</v>
      </c>
      <c r="H20" s="13">
        <f>单价表!H51</f>
        <v>13000</v>
      </c>
      <c r="I20" s="30">
        <f>H20*G20</f>
        <v>13000</v>
      </c>
    </row>
    <row r="21" spans="1:256" s="6" customFormat="1" x14ac:dyDescent="0.15">
      <c r="A21" s="148" t="s">
        <v>145</v>
      </c>
      <c r="B21" s="148"/>
      <c r="C21" s="148"/>
      <c r="D21" s="148"/>
      <c r="E21" s="148"/>
      <c r="F21" s="148"/>
      <c r="G21" s="148"/>
      <c r="H21" s="148"/>
      <c r="I21" s="148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spans="1:256" customFormat="1" ht="20.100000000000001" customHeight="1" x14ac:dyDescent="0.15">
      <c r="A22" s="74">
        <v>18</v>
      </c>
      <c r="B22" s="81" t="s">
        <v>150</v>
      </c>
      <c r="C22" s="75"/>
      <c r="D22" s="74" t="s">
        <v>17</v>
      </c>
      <c r="E22" s="51" t="s">
        <v>151</v>
      </c>
      <c r="F22" s="75" t="s">
        <v>148</v>
      </c>
      <c r="G22" s="8">
        <v>1</v>
      </c>
      <c r="H22" s="82">
        <f>单价表!H55</f>
        <v>1000</v>
      </c>
      <c r="I22" s="83">
        <f>H22*G22</f>
        <v>1000</v>
      </c>
    </row>
    <row r="23" spans="1:256" s="64" customFormat="1" ht="12" x14ac:dyDescent="0.15">
      <c r="A23" s="74">
        <v>19</v>
      </c>
      <c r="B23" s="77" t="s">
        <v>153</v>
      </c>
      <c r="C23" s="74"/>
      <c r="D23" s="74" t="s">
        <v>17</v>
      </c>
      <c r="E23" s="77"/>
      <c r="F23" s="74" t="s">
        <v>152</v>
      </c>
      <c r="G23" s="8">
        <v>1</v>
      </c>
      <c r="H23" s="82">
        <f>单价表!H56</f>
        <v>500</v>
      </c>
      <c r="I23" s="82">
        <f>H23*G23</f>
        <v>500</v>
      </c>
    </row>
    <row r="24" spans="1:256" s="64" customFormat="1" ht="12" x14ac:dyDescent="0.15">
      <c r="A24" s="74">
        <v>20</v>
      </c>
      <c r="B24" s="77" t="s">
        <v>157</v>
      </c>
      <c r="C24" s="74"/>
      <c r="D24" s="74"/>
      <c r="E24" s="54" t="s">
        <v>155</v>
      </c>
      <c r="F24" s="74" t="s">
        <v>70</v>
      </c>
      <c r="G24" s="8">
        <f>G10</f>
        <v>1</v>
      </c>
      <c r="H24" s="82">
        <f>单价表!H59</f>
        <v>1200</v>
      </c>
      <c r="I24" s="82">
        <f t="shared" ref="I24:I35" si="1">H24*G24</f>
        <v>1200</v>
      </c>
    </row>
    <row r="25" spans="1:256" customFormat="1" ht="20.100000000000001" customHeight="1" x14ac:dyDescent="0.15">
      <c r="A25" s="74">
        <v>21</v>
      </c>
      <c r="B25" s="81" t="s">
        <v>158</v>
      </c>
      <c r="C25" s="75"/>
      <c r="D25" s="11"/>
      <c r="E25" s="81"/>
      <c r="F25" s="75" t="s">
        <v>152</v>
      </c>
      <c r="G25" s="8">
        <f>G6</f>
        <v>66</v>
      </c>
      <c r="H25" s="82">
        <f>单价表!H60</f>
        <v>255</v>
      </c>
      <c r="I25" s="83">
        <f t="shared" si="1"/>
        <v>16830</v>
      </c>
    </row>
    <row r="26" spans="1:256" customFormat="1" ht="20.100000000000001" customHeight="1" x14ac:dyDescent="0.15">
      <c r="A26" s="74">
        <v>22</v>
      </c>
      <c r="B26" s="81" t="s">
        <v>159</v>
      </c>
      <c r="C26" s="75"/>
      <c r="D26" s="11"/>
      <c r="E26" s="54" t="s">
        <v>160</v>
      </c>
      <c r="F26" s="75" t="s">
        <v>29</v>
      </c>
      <c r="G26" s="8">
        <f>G4+G5</f>
        <v>42</v>
      </c>
      <c r="H26" s="82">
        <f>单价表!H61</f>
        <v>210</v>
      </c>
      <c r="I26" s="83">
        <f t="shared" si="1"/>
        <v>8820</v>
      </c>
    </row>
    <row r="27" spans="1:256" s="64" customFormat="1" ht="12" x14ac:dyDescent="0.15">
      <c r="A27" s="74">
        <v>23</v>
      </c>
      <c r="B27" s="77" t="s">
        <v>161</v>
      </c>
      <c r="C27" s="74"/>
      <c r="D27" s="74"/>
      <c r="E27" s="77" t="s">
        <v>162</v>
      </c>
      <c r="F27" s="74" t="s">
        <v>112</v>
      </c>
      <c r="G27" s="8">
        <v>30</v>
      </c>
      <c r="H27" s="82">
        <f>单价表!H62</f>
        <v>120</v>
      </c>
      <c r="I27" s="82">
        <f t="shared" si="1"/>
        <v>3600</v>
      </c>
    </row>
    <row r="28" spans="1:256" s="64" customFormat="1" ht="12" x14ac:dyDescent="0.15">
      <c r="A28" s="74">
        <v>24</v>
      </c>
      <c r="B28" s="77" t="s">
        <v>163</v>
      </c>
      <c r="C28" s="74"/>
      <c r="D28" s="74"/>
      <c r="E28" s="77" t="s">
        <v>164</v>
      </c>
      <c r="F28" s="74" t="s">
        <v>112</v>
      </c>
      <c r="G28" s="8">
        <v>0</v>
      </c>
      <c r="H28" s="82">
        <f>单价表!H63</f>
        <v>160</v>
      </c>
      <c r="I28" s="82">
        <f t="shared" si="1"/>
        <v>0</v>
      </c>
    </row>
    <row r="29" spans="1:256" s="6" customFormat="1" x14ac:dyDescent="0.15">
      <c r="A29" s="74">
        <v>25</v>
      </c>
      <c r="B29" s="56" t="s">
        <v>165</v>
      </c>
      <c r="C29" s="8"/>
      <c r="D29" s="38"/>
      <c r="E29" s="54" t="s">
        <v>166</v>
      </c>
      <c r="F29" s="50" t="s">
        <v>112</v>
      </c>
      <c r="G29" s="50">
        <v>0</v>
      </c>
      <c r="H29" s="82">
        <f>单价表!H64</f>
        <v>320</v>
      </c>
      <c r="I29" s="13">
        <f t="shared" si="1"/>
        <v>0</v>
      </c>
    </row>
    <row r="30" spans="1:256" s="64" customFormat="1" ht="12" x14ac:dyDescent="0.15">
      <c r="A30" s="74">
        <v>26</v>
      </c>
      <c r="B30" s="77" t="s">
        <v>167</v>
      </c>
      <c r="C30" s="74"/>
      <c r="D30" s="74"/>
      <c r="E30" s="77" t="s">
        <v>168</v>
      </c>
      <c r="F30" s="74" t="s">
        <v>112</v>
      </c>
      <c r="G30" s="8">
        <v>0</v>
      </c>
      <c r="H30" s="82">
        <f>单价表!H65</f>
        <v>300</v>
      </c>
      <c r="I30" s="82">
        <f t="shared" si="1"/>
        <v>0</v>
      </c>
    </row>
    <row r="31" spans="1:256" s="64" customFormat="1" ht="12" x14ac:dyDescent="0.15">
      <c r="A31" s="74">
        <v>27</v>
      </c>
      <c r="B31" s="77" t="s">
        <v>172</v>
      </c>
      <c r="C31" s="74"/>
      <c r="D31" s="74"/>
      <c r="E31" s="77"/>
      <c r="F31" s="74" t="s">
        <v>112</v>
      </c>
      <c r="G31" s="8">
        <f>SUM(G16:G19)</f>
        <v>410</v>
      </c>
      <c r="H31" s="82">
        <f>单价表!H68</f>
        <v>3.5</v>
      </c>
      <c r="I31" s="82">
        <f t="shared" si="1"/>
        <v>1435</v>
      </c>
    </row>
    <row r="32" spans="1:256" s="64" customFormat="1" ht="24" x14ac:dyDescent="0.15">
      <c r="A32" s="74">
        <v>28</v>
      </c>
      <c r="B32" s="56" t="s">
        <v>173</v>
      </c>
      <c r="C32" s="8"/>
      <c r="D32" s="74" t="s">
        <v>17</v>
      </c>
      <c r="E32" s="54" t="s">
        <v>174</v>
      </c>
      <c r="F32" s="74" t="s">
        <v>21</v>
      </c>
      <c r="G32" s="8">
        <v>0</v>
      </c>
      <c r="H32" s="82">
        <f>单价表!H69</f>
        <v>1250</v>
      </c>
      <c r="I32" s="82">
        <f t="shared" si="1"/>
        <v>0</v>
      </c>
    </row>
    <row r="33" spans="1:256" s="64" customFormat="1" ht="24" x14ac:dyDescent="0.15">
      <c r="A33" s="74">
        <v>29</v>
      </c>
      <c r="B33" s="56" t="s">
        <v>175</v>
      </c>
      <c r="C33" s="8"/>
      <c r="D33" s="74" t="s">
        <v>17</v>
      </c>
      <c r="E33" s="54" t="s">
        <v>176</v>
      </c>
      <c r="F33" s="74" t="s">
        <v>21</v>
      </c>
      <c r="G33" s="8">
        <v>2</v>
      </c>
      <c r="H33" s="82">
        <f>单价表!H70</f>
        <v>880</v>
      </c>
      <c r="I33" s="82">
        <f t="shared" si="1"/>
        <v>1760</v>
      </c>
    </row>
    <row r="34" spans="1:256" s="64" customFormat="1" ht="12" x14ac:dyDescent="0.15">
      <c r="A34" s="74">
        <v>30</v>
      </c>
      <c r="B34" s="77" t="s">
        <v>177</v>
      </c>
      <c r="C34" s="74"/>
      <c r="D34" s="74" t="s">
        <v>17</v>
      </c>
      <c r="E34" s="77"/>
      <c r="F34" s="74" t="s">
        <v>18</v>
      </c>
      <c r="G34" s="8">
        <v>1</v>
      </c>
      <c r="H34" s="82">
        <f>单价表!H71</f>
        <v>500</v>
      </c>
      <c r="I34" s="82">
        <f t="shared" si="1"/>
        <v>500</v>
      </c>
    </row>
    <row r="35" spans="1:256" s="64" customFormat="1" ht="12" x14ac:dyDescent="0.15">
      <c r="A35" s="74">
        <v>31</v>
      </c>
      <c r="B35" s="77" t="s">
        <v>178</v>
      </c>
      <c r="C35" s="74"/>
      <c r="D35" s="74" t="s">
        <v>17</v>
      </c>
      <c r="E35" s="77" t="s">
        <v>179</v>
      </c>
      <c r="F35" s="74" t="s">
        <v>180</v>
      </c>
      <c r="G35" s="8">
        <v>1</v>
      </c>
      <c r="H35" s="82">
        <f>单价表!H72</f>
        <v>1000</v>
      </c>
      <c r="I35" s="82">
        <f t="shared" si="1"/>
        <v>1000</v>
      </c>
    </row>
    <row r="36" spans="1:256" s="32" customFormat="1" x14ac:dyDescent="0.15">
      <c r="A36" s="57" t="s">
        <v>181</v>
      </c>
      <c r="B36" s="149" t="s">
        <v>182</v>
      </c>
      <c r="C36" s="149"/>
      <c r="D36" s="149"/>
      <c r="E36" s="149"/>
      <c r="F36" s="149"/>
      <c r="G36" s="149"/>
      <c r="H36" s="149"/>
      <c r="I36" s="61">
        <f>SUM(I4:I35)</f>
        <v>486795</v>
      </c>
    </row>
    <row r="37" spans="1:256" customFormat="1" x14ac:dyDescent="0.15">
      <c r="A37" s="57" t="s">
        <v>183</v>
      </c>
      <c r="B37" s="149" t="s">
        <v>184</v>
      </c>
      <c r="C37" s="149"/>
      <c r="D37" s="149"/>
      <c r="E37" s="149"/>
      <c r="F37" s="149"/>
      <c r="G37" s="149"/>
      <c r="H37" s="149"/>
      <c r="I37" s="61">
        <f>I36*0.037</f>
        <v>18011.415000000001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</row>
    <row r="38" spans="1:256" customFormat="1" x14ac:dyDescent="0.15">
      <c r="A38" s="57" t="s">
        <v>185</v>
      </c>
      <c r="B38" s="149" t="s">
        <v>186</v>
      </c>
      <c r="C38" s="149"/>
      <c r="D38" s="149"/>
      <c r="E38" s="149"/>
      <c r="F38" s="149"/>
      <c r="G38" s="149"/>
      <c r="H38" s="149"/>
      <c r="I38" s="61">
        <f>SUM(I36:I37)</f>
        <v>504806.41499999998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</row>
    <row r="39" spans="1:256" customFormat="1" x14ac:dyDescent="0.15">
      <c r="A39" s="33"/>
      <c r="B39" s="34"/>
      <c r="C39" s="33"/>
      <c r="D39" s="34"/>
      <c r="E39" s="34"/>
      <c r="F39" s="34"/>
      <c r="G39" s="34"/>
      <c r="H39" s="35"/>
      <c r="I39" s="35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</row>
    <row r="40" spans="1:256" customFormat="1" x14ac:dyDescent="0.15">
      <c r="A40" s="146"/>
      <c r="B40" s="146"/>
      <c r="C40" s="146"/>
      <c r="D40" s="146"/>
      <c r="E40" s="146"/>
      <c r="F40" s="146"/>
      <c r="G40" s="146"/>
      <c r="H40" s="146"/>
      <c r="I40" s="146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</row>
  </sheetData>
  <mergeCells count="7">
    <mergeCell ref="A40:I40"/>
    <mergeCell ref="A1:I1"/>
    <mergeCell ref="A3:I3"/>
    <mergeCell ref="A21:I21"/>
    <mergeCell ref="B36:H36"/>
    <mergeCell ref="B37:H37"/>
    <mergeCell ref="B38:H38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topLeftCell="A19" zoomScaleSheetLayoutView="100" workbookViewId="0">
      <selection activeCell="A10" sqref="A10"/>
    </sheetView>
  </sheetViews>
  <sheetFormatPr defaultColWidth="7.8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5" style="34" bestFit="1" customWidth="1"/>
    <col min="7" max="7" width="6.375" style="34" customWidth="1"/>
    <col min="8" max="8" width="9.625" style="35" customWidth="1"/>
    <col min="9" max="9" width="12.875" style="35" bestFit="1" customWidth="1"/>
    <col min="10" max="10" width="23.5" style="34" customWidth="1"/>
    <col min="11" max="16384" width="7.875" style="34"/>
  </cols>
  <sheetData>
    <row r="1" spans="1:256" s="1" customFormat="1" ht="39.950000000000003" customHeight="1" x14ac:dyDescent="0.15">
      <c r="A1" s="147" t="s">
        <v>214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s="2" customFormat="1" ht="93.95" customHeight="1" x14ac:dyDescent="0.15">
      <c r="A4" s="8">
        <v>1</v>
      </c>
      <c r="B4" s="38" t="s">
        <v>215</v>
      </c>
      <c r="C4" s="8" t="s">
        <v>216</v>
      </c>
      <c r="D4" s="38" t="s">
        <v>217</v>
      </c>
      <c r="E4" s="38" t="s">
        <v>218</v>
      </c>
      <c r="F4" s="62" t="s">
        <v>18</v>
      </c>
      <c r="G4" s="8">
        <v>2</v>
      </c>
      <c r="H4" s="39">
        <f>[1]单价表!C16</f>
        <v>15000</v>
      </c>
      <c r="I4" s="24">
        <f t="shared" ref="I4:I17" si="0">G4*H4</f>
        <v>30000</v>
      </c>
      <c r="J4" s="58"/>
    </row>
    <row r="5" spans="1:256" s="3" customFormat="1" x14ac:dyDescent="0.15">
      <c r="A5" s="8">
        <v>2</v>
      </c>
      <c r="B5" s="40" t="s">
        <v>219</v>
      </c>
      <c r="C5" s="41"/>
      <c r="D5" s="41"/>
      <c r="E5" s="42" t="s">
        <v>220</v>
      </c>
      <c r="F5" s="43" t="s">
        <v>21</v>
      </c>
      <c r="G5" s="20">
        <f>G4</f>
        <v>2</v>
      </c>
      <c r="H5" s="44">
        <f>[1]单价表!C17</f>
        <v>260</v>
      </c>
      <c r="I5" s="24">
        <f t="shared" si="0"/>
        <v>520</v>
      </c>
    </row>
    <row r="6" spans="1:256" s="3" customFormat="1" x14ac:dyDescent="0.15">
      <c r="A6" s="8">
        <v>3</v>
      </c>
      <c r="B6" s="40" t="s">
        <v>62</v>
      </c>
      <c r="C6" s="41" t="s">
        <v>17</v>
      </c>
      <c r="D6" s="41"/>
      <c r="E6" s="54" t="s">
        <v>221</v>
      </c>
      <c r="F6" s="43" t="s">
        <v>70</v>
      </c>
      <c r="G6" s="20">
        <f>G4</f>
        <v>2</v>
      </c>
      <c r="H6" s="44">
        <f>单价表!H22</f>
        <v>5000</v>
      </c>
      <c r="I6" s="24">
        <f t="shared" si="0"/>
        <v>10000</v>
      </c>
    </row>
    <row r="7" spans="1:256" s="4" customFormat="1" ht="48" x14ac:dyDescent="0.15">
      <c r="A7" s="8">
        <v>4</v>
      </c>
      <c r="B7" s="40" t="s">
        <v>222</v>
      </c>
      <c r="C7" s="26" t="s">
        <v>74</v>
      </c>
      <c r="D7" s="46" t="s">
        <v>223</v>
      </c>
      <c r="E7" s="40" t="s">
        <v>76</v>
      </c>
      <c r="F7" s="47" t="s">
        <v>29</v>
      </c>
      <c r="G7" s="20">
        <v>2</v>
      </c>
      <c r="H7" s="48">
        <f>单价表!H24</f>
        <v>3080</v>
      </c>
      <c r="I7" s="24">
        <f t="shared" si="0"/>
        <v>6160</v>
      </c>
      <c r="J7" s="60"/>
    </row>
    <row r="8" spans="1:256" s="6" customFormat="1" ht="36" x14ac:dyDescent="0.15">
      <c r="A8" s="8">
        <v>5</v>
      </c>
      <c r="B8" s="49" t="s">
        <v>57</v>
      </c>
      <c r="C8" s="50" t="s">
        <v>17</v>
      </c>
      <c r="D8" s="50"/>
      <c r="E8" s="51" t="s">
        <v>224</v>
      </c>
      <c r="F8" s="50" t="s">
        <v>29</v>
      </c>
      <c r="G8" s="8">
        <f>G6</f>
        <v>2</v>
      </c>
      <c r="H8" s="39">
        <f>单价表!H17</f>
        <v>1250</v>
      </c>
      <c r="I8" s="24">
        <f t="shared" si="0"/>
        <v>2500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s="6" customFormat="1" ht="24" x14ac:dyDescent="0.15">
      <c r="A9" s="8">
        <v>6</v>
      </c>
      <c r="B9" s="38" t="s">
        <v>225</v>
      </c>
      <c r="C9" s="23" t="s">
        <v>226</v>
      </c>
      <c r="D9" s="23" t="s">
        <v>227</v>
      </c>
      <c r="E9" s="52" t="s">
        <v>228</v>
      </c>
      <c r="F9" s="8" t="s">
        <v>29</v>
      </c>
      <c r="G9" s="20">
        <f>SUM(G8:G8)</f>
        <v>2</v>
      </c>
      <c r="H9" s="39">
        <v>350</v>
      </c>
      <c r="I9" s="24">
        <f t="shared" si="0"/>
        <v>700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</row>
    <row r="10" spans="1:256" s="6" customFormat="1" ht="96" x14ac:dyDescent="0.15">
      <c r="A10" s="8">
        <v>7</v>
      </c>
      <c r="B10" s="52" t="s">
        <v>97</v>
      </c>
      <c r="C10" s="17" t="s">
        <v>98</v>
      </c>
      <c r="D10" s="20" t="s">
        <v>99</v>
      </c>
      <c r="E10" s="16" t="s">
        <v>100</v>
      </c>
      <c r="F10" s="23" t="s">
        <v>21</v>
      </c>
      <c r="G10" s="23">
        <f>SUM(G8:G8)</f>
        <v>2</v>
      </c>
      <c r="H10" s="39">
        <f>单价表!H33</f>
        <v>430</v>
      </c>
      <c r="I10" s="24">
        <f t="shared" si="0"/>
        <v>860</v>
      </c>
    </row>
    <row r="11" spans="1:256" s="6" customFormat="1" ht="48" x14ac:dyDescent="0.15">
      <c r="A11" s="8">
        <v>8</v>
      </c>
      <c r="B11" s="52" t="s">
        <v>101</v>
      </c>
      <c r="C11" s="17" t="s">
        <v>98</v>
      </c>
      <c r="D11" s="20" t="s">
        <v>102</v>
      </c>
      <c r="E11" s="53" t="s">
        <v>103</v>
      </c>
      <c r="F11" s="23" t="s">
        <v>21</v>
      </c>
      <c r="G11" s="23">
        <v>2</v>
      </c>
      <c r="H11" s="39">
        <f>单价表!H34</f>
        <v>380</v>
      </c>
      <c r="I11" s="24">
        <f t="shared" si="0"/>
        <v>760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</row>
    <row r="12" spans="1:256" s="6" customFormat="1" x14ac:dyDescent="0.15">
      <c r="A12" s="8">
        <v>9</v>
      </c>
      <c r="B12" s="52" t="s">
        <v>114</v>
      </c>
      <c r="C12" s="17"/>
      <c r="D12" s="20"/>
      <c r="E12" s="54" t="s">
        <v>210</v>
      </c>
      <c r="F12" s="23" t="s">
        <v>112</v>
      </c>
      <c r="G12" s="23">
        <v>400</v>
      </c>
      <c r="H12" s="39">
        <f>单价表!H39</f>
        <v>14.03</v>
      </c>
      <c r="I12" s="24">
        <f t="shared" si="0"/>
        <v>5612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</row>
    <row r="13" spans="1:256" s="6" customFormat="1" x14ac:dyDescent="0.15">
      <c r="A13" s="8">
        <v>10</v>
      </c>
      <c r="B13" s="15" t="s">
        <v>229</v>
      </c>
      <c r="C13" s="11" t="s">
        <v>121</v>
      </c>
      <c r="D13" s="15"/>
      <c r="E13" s="15" t="s">
        <v>230</v>
      </c>
      <c r="F13" s="11" t="s">
        <v>112</v>
      </c>
      <c r="G13" s="8">
        <v>120</v>
      </c>
      <c r="H13" s="39">
        <f>单价表!H46</f>
        <v>3.15</v>
      </c>
      <c r="I13" s="24">
        <f t="shared" si="0"/>
        <v>378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s="6" customFormat="1" x14ac:dyDescent="0.15">
      <c r="A14" s="8">
        <v>11</v>
      </c>
      <c r="B14" s="15" t="s">
        <v>231</v>
      </c>
      <c r="C14" s="11" t="s">
        <v>121</v>
      </c>
      <c r="D14" s="15"/>
      <c r="E14" s="54" t="s">
        <v>126</v>
      </c>
      <c r="F14" s="11" t="s">
        <v>112</v>
      </c>
      <c r="G14" s="8">
        <v>0</v>
      </c>
      <c r="H14" s="39">
        <f>[1]单价表!C59</f>
        <v>15.6</v>
      </c>
      <c r="I14" s="24">
        <f t="shared" si="0"/>
        <v>0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spans="1:256" s="6" customFormat="1" x14ac:dyDescent="0.15">
      <c r="A15" s="8">
        <v>12</v>
      </c>
      <c r="B15" s="38" t="s">
        <v>127</v>
      </c>
      <c r="C15" s="11" t="s">
        <v>121</v>
      </c>
      <c r="D15" s="15"/>
      <c r="E15" s="38" t="s">
        <v>128</v>
      </c>
      <c r="F15" s="11" t="s">
        <v>112</v>
      </c>
      <c r="G15" s="8">
        <v>460</v>
      </c>
      <c r="H15" s="39">
        <f>[1]单价表!C60</f>
        <v>5.25</v>
      </c>
      <c r="I15" s="24">
        <f t="shared" si="0"/>
        <v>2415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</row>
    <row r="16" spans="1:256" s="6" customFormat="1" x14ac:dyDescent="0.15">
      <c r="A16" s="8">
        <v>13</v>
      </c>
      <c r="B16" s="38" t="s">
        <v>232</v>
      </c>
      <c r="C16" s="11"/>
      <c r="D16" s="15"/>
      <c r="E16" s="38" t="s">
        <v>233</v>
      </c>
      <c r="F16" s="8" t="s">
        <v>140</v>
      </c>
      <c r="G16" s="8">
        <v>2</v>
      </c>
      <c r="H16" s="39">
        <v>15</v>
      </c>
      <c r="I16" s="24">
        <f t="shared" si="0"/>
        <v>30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spans="1:256" s="6" customFormat="1" x14ac:dyDescent="0.15">
      <c r="A17" s="8">
        <v>14</v>
      </c>
      <c r="B17" s="38" t="s">
        <v>141</v>
      </c>
      <c r="C17" s="11" t="s">
        <v>142</v>
      </c>
      <c r="D17" s="11" t="s">
        <v>143</v>
      </c>
      <c r="E17" s="38"/>
      <c r="F17" s="8" t="s">
        <v>144</v>
      </c>
      <c r="G17" s="8">
        <v>2</v>
      </c>
      <c r="H17" s="39">
        <f>[1]单价表!C118</f>
        <v>13000</v>
      </c>
      <c r="I17" s="24">
        <f t="shared" si="0"/>
        <v>26000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6" customFormat="1" x14ac:dyDescent="0.15">
      <c r="A18" s="148" t="s">
        <v>145</v>
      </c>
      <c r="B18" s="148"/>
      <c r="C18" s="148"/>
      <c r="D18" s="148"/>
      <c r="E18" s="148"/>
      <c r="F18" s="148"/>
      <c r="G18" s="148"/>
      <c r="H18" s="148"/>
      <c r="I18" s="148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s="6" customFormat="1" x14ac:dyDescent="0.15">
      <c r="A19" s="55">
        <v>15</v>
      </c>
      <c r="B19" s="56" t="s">
        <v>234</v>
      </c>
      <c r="C19" s="63"/>
      <c r="D19" s="63"/>
      <c r="E19" s="54" t="s">
        <v>235</v>
      </c>
      <c r="F19" s="55" t="s">
        <v>70</v>
      </c>
      <c r="G19" s="55">
        <f>G6</f>
        <v>2</v>
      </c>
      <c r="H19" s="44">
        <f>单价表!H59</f>
        <v>1200</v>
      </c>
      <c r="I19" s="13">
        <f t="shared" ref="I19:I24" si="1">H19*G19</f>
        <v>2400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s="6" customFormat="1" x14ac:dyDescent="0.15">
      <c r="A20" s="55">
        <v>16</v>
      </c>
      <c r="B20" s="56" t="s">
        <v>159</v>
      </c>
      <c r="C20" s="8"/>
      <c r="D20" s="38"/>
      <c r="E20" s="54" t="s">
        <v>236</v>
      </c>
      <c r="F20" s="8" t="s">
        <v>29</v>
      </c>
      <c r="G20" s="50">
        <f>SUM(G4:G4)</f>
        <v>2</v>
      </c>
      <c r="H20" s="44">
        <f>单价表!H61</f>
        <v>210</v>
      </c>
      <c r="I20" s="13">
        <f t="shared" si="1"/>
        <v>420</v>
      </c>
    </row>
    <row r="21" spans="1:256" s="6" customFormat="1" x14ac:dyDescent="0.15">
      <c r="A21" s="55">
        <v>17</v>
      </c>
      <c r="B21" s="54" t="s">
        <v>169</v>
      </c>
      <c r="C21" s="8"/>
      <c r="D21" s="38"/>
      <c r="E21" s="54" t="s">
        <v>170</v>
      </c>
      <c r="F21" s="50" t="s">
        <v>112</v>
      </c>
      <c r="G21" s="50">
        <f>G12</f>
        <v>400</v>
      </c>
      <c r="H21" s="44">
        <f>单价表!H66</f>
        <v>13.2</v>
      </c>
      <c r="I21" s="13">
        <f t="shared" si="1"/>
        <v>5280</v>
      </c>
    </row>
    <row r="22" spans="1:256" s="6" customFormat="1" x14ac:dyDescent="0.15">
      <c r="A22" s="55">
        <v>18</v>
      </c>
      <c r="B22" s="56" t="s">
        <v>172</v>
      </c>
      <c r="C22" s="8"/>
      <c r="D22" s="38"/>
      <c r="E22" s="54" t="s">
        <v>237</v>
      </c>
      <c r="F22" s="50" t="s">
        <v>112</v>
      </c>
      <c r="G22" s="50">
        <f>SUM(G13:G15)</f>
        <v>580</v>
      </c>
      <c r="H22" s="44">
        <v>3.5</v>
      </c>
      <c r="I22" s="13">
        <f t="shared" si="1"/>
        <v>2030</v>
      </c>
    </row>
    <row r="23" spans="1:256" s="6" customFormat="1" x14ac:dyDescent="0.15">
      <c r="A23" s="55">
        <v>19</v>
      </c>
      <c r="B23" s="56" t="s">
        <v>238</v>
      </c>
      <c r="C23" s="50"/>
      <c r="D23" s="49"/>
      <c r="E23" s="49" t="s">
        <v>239</v>
      </c>
      <c r="F23" s="50" t="s">
        <v>194</v>
      </c>
      <c r="G23" s="17">
        <v>2</v>
      </c>
      <c r="H23" s="44">
        <f>单价表!H71</f>
        <v>500</v>
      </c>
      <c r="I23" s="13">
        <f t="shared" si="1"/>
        <v>1000</v>
      </c>
    </row>
    <row r="24" spans="1:256" s="6" customFormat="1" x14ac:dyDescent="0.15">
      <c r="A24" s="55">
        <v>20</v>
      </c>
      <c r="B24" s="56" t="s">
        <v>178</v>
      </c>
      <c r="C24" s="50"/>
      <c r="D24" s="49"/>
      <c r="E24" s="49" t="s">
        <v>240</v>
      </c>
      <c r="F24" s="50" t="s">
        <v>152</v>
      </c>
      <c r="G24" s="50">
        <v>2</v>
      </c>
      <c r="H24" s="44">
        <f>单价表!H72</f>
        <v>1000</v>
      </c>
      <c r="I24" s="13">
        <f t="shared" si="1"/>
        <v>2000</v>
      </c>
    </row>
    <row r="25" spans="1:256" s="32" customFormat="1" x14ac:dyDescent="0.15">
      <c r="A25" s="57" t="s">
        <v>181</v>
      </c>
      <c r="B25" s="149" t="s">
        <v>182</v>
      </c>
      <c r="C25" s="149"/>
      <c r="D25" s="149"/>
      <c r="E25" s="149"/>
      <c r="F25" s="149"/>
      <c r="G25" s="149"/>
      <c r="H25" s="149"/>
      <c r="I25" s="61">
        <f>SUM(I4:I24)</f>
        <v>99065</v>
      </c>
    </row>
    <row r="26" spans="1:256" customFormat="1" x14ac:dyDescent="0.15">
      <c r="A26" s="57" t="s">
        <v>183</v>
      </c>
      <c r="B26" s="149" t="s">
        <v>184</v>
      </c>
      <c r="C26" s="149"/>
      <c r="D26" s="149"/>
      <c r="E26" s="149"/>
      <c r="F26" s="149"/>
      <c r="G26" s="149"/>
      <c r="H26" s="149"/>
      <c r="I26" s="61">
        <f>I25*0.037</f>
        <v>3665.4049999999997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</row>
    <row r="27" spans="1:256" customFormat="1" x14ac:dyDescent="0.15">
      <c r="A27" s="57" t="s">
        <v>185</v>
      </c>
      <c r="B27" s="149" t="s">
        <v>186</v>
      </c>
      <c r="C27" s="149"/>
      <c r="D27" s="149"/>
      <c r="E27" s="149"/>
      <c r="F27" s="149"/>
      <c r="G27" s="149"/>
      <c r="H27" s="149"/>
      <c r="I27" s="61">
        <f>SUM(I25:I26)</f>
        <v>102730.405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</row>
    <row r="28" spans="1:256" customFormat="1" x14ac:dyDescent="0.15">
      <c r="A28" s="33"/>
      <c r="B28" s="34"/>
      <c r="C28" s="33"/>
      <c r="D28" s="34"/>
      <c r="E28" s="34"/>
      <c r="F28" s="34"/>
      <c r="G28" s="34"/>
      <c r="H28" s="35"/>
      <c r="I28" s="35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</row>
    <row r="29" spans="1:256" customFormat="1" x14ac:dyDescent="0.15">
      <c r="A29" s="146"/>
      <c r="B29" s="146"/>
      <c r="C29" s="146"/>
      <c r="D29" s="146"/>
      <c r="E29" s="146"/>
      <c r="F29" s="146"/>
      <c r="G29" s="146"/>
      <c r="H29" s="146"/>
      <c r="I29" s="146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</row>
  </sheetData>
  <mergeCells count="7">
    <mergeCell ref="A29:I29"/>
    <mergeCell ref="A1:I1"/>
    <mergeCell ref="A3:I3"/>
    <mergeCell ref="A18:I18"/>
    <mergeCell ref="B25:H25"/>
    <mergeCell ref="B26:H26"/>
    <mergeCell ref="B27:H27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zoomScaleSheetLayoutView="100" workbookViewId="0">
      <selection activeCell="E9" sqref="E9"/>
    </sheetView>
  </sheetViews>
  <sheetFormatPr defaultColWidth="7.875" defaultRowHeight="14.25" x14ac:dyDescent="0.15"/>
  <cols>
    <col min="1" max="1" width="4.125" style="33" customWidth="1"/>
    <col min="2" max="2" width="22.25" style="34" customWidth="1"/>
    <col min="3" max="3" width="9.625" style="33" customWidth="1"/>
    <col min="4" max="4" width="12.75" style="34" customWidth="1"/>
    <col min="5" max="5" width="45.875" style="34" customWidth="1"/>
    <col min="6" max="6" width="5" style="34" bestFit="1" customWidth="1"/>
    <col min="7" max="7" width="6.375" style="34" customWidth="1"/>
    <col min="8" max="8" width="9.75" style="35" bestFit="1" customWidth="1"/>
    <col min="9" max="9" width="12.875" style="35" bestFit="1" customWidth="1"/>
    <col min="10" max="10" width="23.5" style="34" customWidth="1"/>
    <col min="11" max="16384" width="7.875" style="34"/>
  </cols>
  <sheetData>
    <row r="1" spans="1:256" s="1" customFormat="1" ht="39.950000000000003" customHeight="1" x14ac:dyDescent="0.15">
      <c r="A1" s="147" t="s">
        <v>241</v>
      </c>
      <c r="B1" s="147"/>
      <c r="C1" s="147"/>
      <c r="D1" s="147"/>
      <c r="E1" s="147"/>
      <c r="F1" s="147"/>
      <c r="G1" s="147"/>
      <c r="H1" s="147"/>
      <c r="I1" s="147"/>
    </row>
    <row r="2" spans="1:256" s="6" customFormat="1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7" t="s">
        <v>8</v>
      </c>
      <c r="I2" s="37" t="s">
        <v>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</row>
    <row r="3" spans="1:256" s="6" customFormat="1" x14ac:dyDescent="0.15">
      <c r="A3" s="148" t="s">
        <v>10</v>
      </c>
      <c r="B3" s="148"/>
      <c r="C3" s="148"/>
      <c r="D3" s="148"/>
      <c r="E3" s="148"/>
      <c r="F3" s="148"/>
      <c r="G3" s="148"/>
      <c r="H3" s="148"/>
      <c r="I3" s="14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</row>
    <row r="4" spans="1:256" s="2" customFormat="1" ht="93.95" customHeight="1" x14ac:dyDescent="0.15">
      <c r="A4" s="8">
        <v>1</v>
      </c>
      <c r="B4" s="38" t="s">
        <v>215</v>
      </c>
      <c r="C4" s="8" t="s">
        <v>216</v>
      </c>
      <c r="D4" s="38" t="s">
        <v>217</v>
      </c>
      <c r="E4" s="38" t="s">
        <v>218</v>
      </c>
      <c r="F4" s="8" t="s">
        <v>18</v>
      </c>
      <c r="G4" s="8">
        <v>1</v>
      </c>
      <c r="H4" s="39">
        <f>[1]单价表!C16</f>
        <v>15000</v>
      </c>
      <c r="I4" s="24">
        <f>G4*H4</f>
        <v>15000</v>
      </c>
      <c r="J4" s="58"/>
    </row>
    <row r="5" spans="1:256" s="3" customFormat="1" x14ac:dyDescent="0.15">
      <c r="A5" s="8">
        <v>2</v>
      </c>
      <c r="B5" s="40" t="s">
        <v>219</v>
      </c>
      <c r="C5" s="41"/>
      <c r="D5" s="41"/>
      <c r="E5" s="42" t="s">
        <v>220</v>
      </c>
      <c r="F5" s="43" t="s">
        <v>21</v>
      </c>
      <c r="G5" s="20">
        <f>G4</f>
        <v>1</v>
      </c>
      <c r="H5" s="44">
        <f>[1]单价表!C17</f>
        <v>260</v>
      </c>
      <c r="I5" s="24">
        <f>G5*H5</f>
        <v>260</v>
      </c>
    </row>
    <row r="6" spans="1:256" s="3" customFormat="1" x14ac:dyDescent="0.15">
      <c r="A6" s="8">
        <v>3</v>
      </c>
      <c r="B6" s="40" t="s">
        <v>242</v>
      </c>
      <c r="C6" s="41" t="s">
        <v>17</v>
      </c>
      <c r="D6" s="28"/>
      <c r="E6" s="9" t="s">
        <v>243</v>
      </c>
      <c r="F6" s="43" t="s">
        <v>21</v>
      </c>
      <c r="G6" s="20">
        <v>1</v>
      </c>
      <c r="H6" s="45">
        <v>250</v>
      </c>
      <c r="I6" s="59">
        <f>G6*H6</f>
        <v>250</v>
      </c>
    </row>
    <row r="7" spans="1:256" s="4" customFormat="1" ht="48" x14ac:dyDescent="0.15">
      <c r="A7" s="8">
        <v>4</v>
      </c>
      <c r="B7" s="40" t="s">
        <v>222</v>
      </c>
      <c r="C7" s="26" t="s">
        <v>74</v>
      </c>
      <c r="D7" s="46" t="s">
        <v>223</v>
      </c>
      <c r="E7" s="40" t="s">
        <v>76</v>
      </c>
      <c r="F7" s="47" t="s">
        <v>29</v>
      </c>
      <c r="G7" s="20">
        <v>1</v>
      </c>
      <c r="H7" s="48">
        <f>单价表!H24</f>
        <v>3080</v>
      </c>
      <c r="I7" s="24">
        <f t="shared" ref="I7:I16" si="0">G7*H7</f>
        <v>3080</v>
      </c>
      <c r="J7" s="60"/>
    </row>
    <row r="8" spans="1:256" s="6" customFormat="1" ht="36" x14ac:dyDescent="0.15">
      <c r="A8" s="8">
        <v>5</v>
      </c>
      <c r="B8" s="49" t="s">
        <v>57</v>
      </c>
      <c r="C8" s="50" t="s">
        <v>17</v>
      </c>
      <c r="D8" s="50"/>
      <c r="E8" s="51" t="s">
        <v>224</v>
      </c>
      <c r="F8" s="50" t="s">
        <v>29</v>
      </c>
      <c r="G8" s="8">
        <f>G4</f>
        <v>1</v>
      </c>
      <c r="H8" s="39">
        <f>单价表!H17</f>
        <v>1250</v>
      </c>
      <c r="I8" s="24">
        <f t="shared" si="0"/>
        <v>1250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s="6" customFormat="1" ht="24" x14ac:dyDescent="0.15">
      <c r="A9" s="8">
        <v>6</v>
      </c>
      <c r="B9" s="38" t="s">
        <v>225</v>
      </c>
      <c r="C9" s="23" t="s">
        <v>226</v>
      </c>
      <c r="D9" s="23" t="s">
        <v>227</v>
      </c>
      <c r="E9" s="52" t="s">
        <v>228</v>
      </c>
      <c r="F9" s="8" t="s">
        <v>29</v>
      </c>
      <c r="G9" s="20">
        <f>SUM(G8:G8)</f>
        <v>1</v>
      </c>
      <c r="H9" s="39">
        <f>'4.高点监控'!H9</f>
        <v>350</v>
      </c>
      <c r="I9" s="24">
        <f t="shared" si="0"/>
        <v>350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</row>
    <row r="10" spans="1:256" s="6" customFormat="1" ht="96" x14ac:dyDescent="0.15">
      <c r="A10" s="8">
        <v>7</v>
      </c>
      <c r="B10" s="52" t="s">
        <v>97</v>
      </c>
      <c r="C10" s="17" t="s">
        <v>98</v>
      </c>
      <c r="D10" s="20" t="s">
        <v>99</v>
      </c>
      <c r="E10" s="16" t="s">
        <v>244</v>
      </c>
      <c r="F10" s="23" t="s">
        <v>21</v>
      </c>
      <c r="G10" s="23">
        <f>SUM(G8:G8)</f>
        <v>1</v>
      </c>
      <c r="H10" s="39">
        <f>单价表!H33</f>
        <v>430</v>
      </c>
      <c r="I10" s="24">
        <f t="shared" si="0"/>
        <v>430</v>
      </c>
    </row>
    <row r="11" spans="1:256" s="6" customFormat="1" ht="48" x14ac:dyDescent="0.15">
      <c r="A11" s="8">
        <v>8</v>
      </c>
      <c r="B11" s="52" t="s">
        <v>101</v>
      </c>
      <c r="C11" s="17" t="s">
        <v>98</v>
      </c>
      <c r="D11" s="20" t="s">
        <v>102</v>
      </c>
      <c r="E11" s="53" t="s">
        <v>103</v>
      </c>
      <c r="F11" s="23" t="s">
        <v>21</v>
      </c>
      <c r="G11" s="23">
        <f>SUM(G8:G8)</f>
        <v>1</v>
      </c>
      <c r="H11" s="39">
        <f>单价表!H34</f>
        <v>380</v>
      </c>
      <c r="I11" s="24">
        <f t="shared" si="0"/>
        <v>380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</row>
    <row r="12" spans="1:256" s="6" customFormat="1" x14ac:dyDescent="0.15">
      <c r="A12" s="8">
        <v>9</v>
      </c>
      <c r="B12" s="15" t="s">
        <v>229</v>
      </c>
      <c r="C12" s="11" t="s">
        <v>121</v>
      </c>
      <c r="D12" s="15"/>
      <c r="E12" s="15" t="s">
        <v>230</v>
      </c>
      <c r="F12" s="11" t="s">
        <v>112</v>
      </c>
      <c r="G12" s="8">
        <f>G4*20</f>
        <v>20</v>
      </c>
      <c r="H12" s="39">
        <f>单价表!H46</f>
        <v>3.15</v>
      </c>
      <c r="I12" s="24">
        <f t="shared" si="0"/>
        <v>63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</row>
    <row r="13" spans="1:256" s="6" customFormat="1" x14ac:dyDescent="0.15">
      <c r="A13" s="8">
        <v>10</v>
      </c>
      <c r="B13" s="15" t="s">
        <v>231</v>
      </c>
      <c r="C13" s="11" t="s">
        <v>121</v>
      </c>
      <c r="D13" s="15"/>
      <c r="E13" s="54" t="s">
        <v>126</v>
      </c>
      <c r="F13" s="11" t="s">
        <v>112</v>
      </c>
      <c r="G13" s="8">
        <v>0</v>
      </c>
      <c r="H13" s="39">
        <f>单价表!H44</f>
        <v>15.6</v>
      </c>
      <c r="I13" s="24">
        <f t="shared" si="0"/>
        <v>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s="6" customFormat="1" x14ac:dyDescent="0.15">
      <c r="A14" s="8">
        <v>11</v>
      </c>
      <c r="B14" s="38" t="s">
        <v>127</v>
      </c>
      <c r="C14" s="11" t="s">
        <v>121</v>
      </c>
      <c r="D14" s="15"/>
      <c r="E14" s="38" t="s">
        <v>128</v>
      </c>
      <c r="F14" s="11" t="s">
        <v>112</v>
      </c>
      <c r="G14" s="8">
        <f>G4*20</f>
        <v>20</v>
      </c>
      <c r="H14" s="39">
        <f>单价表!H45</f>
        <v>5.25</v>
      </c>
      <c r="I14" s="24">
        <f t="shared" si="0"/>
        <v>105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spans="1:256" s="6" customFormat="1" x14ac:dyDescent="0.15">
      <c r="A15" s="8">
        <v>12</v>
      </c>
      <c r="B15" s="38" t="s">
        <v>130</v>
      </c>
      <c r="C15" s="11"/>
      <c r="D15" s="15"/>
      <c r="E15" s="38" t="s">
        <v>131</v>
      </c>
      <c r="F15" s="11" t="s">
        <v>112</v>
      </c>
      <c r="G15" s="8">
        <v>0</v>
      </c>
      <c r="H15" s="39">
        <f>单价表!H47</f>
        <v>26</v>
      </c>
      <c r="I15" s="24">
        <f t="shared" si="0"/>
        <v>0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</row>
    <row r="16" spans="1:256" s="6" customFormat="1" x14ac:dyDescent="0.15">
      <c r="A16" s="8">
        <v>13</v>
      </c>
      <c r="B16" s="38" t="s">
        <v>232</v>
      </c>
      <c r="C16" s="11"/>
      <c r="D16" s="15"/>
      <c r="E16" s="38" t="s">
        <v>233</v>
      </c>
      <c r="F16" s="8" t="s">
        <v>140</v>
      </c>
      <c r="G16" s="8">
        <v>2</v>
      </c>
      <c r="H16" s="39">
        <f>单价表!H50</f>
        <v>15</v>
      </c>
      <c r="I16" s="24">
        <f t="shared" si="0"/>
        <v>30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spans="1:256" s="6" customFormat="1" x14ac:dyDescent="0.15">
      <c r="A17" s="148" t="s">
        <v>145</v>
      </c>
      <c r="B17" s="148"/>
      <c r="C17" s="148"/>
      <c r="D17" s="148"/>
      <c r="E17" s="148"/>
      <c r="F17" s="148"/>
      <c r="G17" s="148"/>
      <c r="H17" s="148"/>
      <c r="I17" s="148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6" customFormat="1" x14ac:dyDescent="0.15">
      <c r="A18" s="55">
        <v>14</v>
      </c>
      <c r="B18" s="56" t="s">
        <v>159</v>
      </c>
      <c r="C18" s="8"/>
      <c r="D18" s="38"/>
      <c r="E18" s="38"/>
      <c r="F18" s="8" t="s">
        <v>29</v>
      </c>
      <c r="G18" s="50">
        <f>G4</f>
        <v>1</v>
      </c>
      <c r="H18" s="44">
        <f>单价表!H61</f>
        <v>210</v>
      </c>
      <c r="I18" s="13">
        <f>H18*G18</f>
        <v>210</v>
      </c>
    </row>
    <row r="19" spans="1:256" s="6" customFormat="1" x14ac:dyDescent="0.15">
      <c r="A19" s="55">
        <v>15</v>
      </c>
      <c r="B19" s="56" t="s">
        <v>172</v>
      </c>
      <c r="C19" s="8"/>
      <c r="D19" s="38"/>
      <c r="E19" s="38"/>
      <c r="F19" s="50" t="s">
        <v>112</v>
      </c>
      <c r="G19" s="50">
        <f>SUM(G12:G14)</f>
        <v>40</v>
      </c>
      <c r="H19" s="44">
        <f>单价表!H68</f>
        <v>3.5</v>
      </c>
      <c r="I19" s="13">
        <f>H19*G19</f>
        <v>140</v>
      </c>
    </row>
    <row r="20" spans="1:256" s="6" customFormat="1" x14ac:dyDescent="0.15">
      <c r="A20" s="55">
        <v>16</v>
      </c>
      <c r="B20" s="56" t="s">
        <v>238</v>
      </c>
      <c r="C20" s="50"/>
      <c r="D20" s="49"/>
      <c r="E20" s="49" t="s">
        <v>239</v>
      </c>
      <c r="F20" s="50" t="s">
        <v>194</v>
      </c>
      <c r="G20" s="17">
        <v>1</v>
      </c>
      <c r="H20" s="44">
        <f>单价表!H71</f>
        <v>500</v>
      </c>
      <c r="I20" s="13">
        <f>H20*G20</f>
        <v>500</v>
      </c>
    </row>
    <row r="21" spans="1:256" s="6" customFormat="1" x14ac:dyDescent="0.15">
      <c r="A21" s="55">
        <v>17</v>
      </c>
      <c r="B21" s="56" t="s">
        <v>178</v>
      </c>
      <c r="C21" s="50"/>
      <c r="D21" s="49"/>
      <c r="E21" s="49" t="s">
        <v>240</v>
      </c>
      <c r="F21" s="50" t="s">
        <v>152</v>
      </c>
      <c r="G21" s="50">
        <v>1</v>
      </c>
      <c r="H21" s="44">
        <f>单价表!H72</f>
        <v>1000</v>
      </c>
      <c r="I21" s="13">
        <f>H21*G21</f>
        <v>1000</v>
      </c>
    </row>
    <row r="22" spans="1:256" s="32" customFormat="1" x14ac:dyDescent="0.15">
      <c r="A22" s="57" t="s">
        <v>181</v>
      </c>
      <c r="B22" s="149" t="s">
        <v>182</v>
      </c>
      <c r="C22" s="149"/>
      <c r="D22" s="149"/>
      <c r="E22" s="149"/>
      <c r="F22" s="149"/>
      <c r="G22" s="149"/>
      <c r="H22" s="149"/>
      <c r="I22" s="61">
        <f>SUM(I4:I21)</f>
        <v>23048</v>
      </c>
    </row>
    <row r="23" spans="1:256" customFormat="1" x14ac:dyDescent="0.15">
      <c r="A23" s="57" t="s">
        <v>183</v>
      </c>
      <c r="B23" s="149" t="s">
        <v>184</v>
      </c>
      <c r="C23" s="149"/>
      <c r="D23" s="149"/>
      <c r="E23" s="149"/>
      <c r="F23" s="149"/>
      <c r="G23" s="149"/>
      <c r="H23" s="149"/>
      <c r="I23" s="61">
        <f>I22*0.037</f>
        <v>852.77599999999995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</row>
    <row r="24" spans="1:256" customFormat="1" x14ac:dyDescent="0.15">
      <c r="A24" s="57" t="s">
        <v>185</v>
      </c>
      <c r="B24" s="149" t="s">
        <v>186</v>
      </c>
      <c r="C24" s="149"/>
      <c r="D24" s="149"/>
      <c r="E24" s="149"/>
      <c r="F24" s="149"/>
      <c r="G24" s="149"/>
      <c r="H24" s="149"/>
      <c r="I24" s="61">
        <f>SUM(I22:I23)</f>
        <v>23900.776000000002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</row>
    <row r="25" spans="1:256" customFormat="1" x14ac:dyDescent="0.15">
      <c r="A25" s="33"/>
      <c r="B25" s="34"/>
      <c r="C25" s="33"/>
      <c r="D25" s="34"/>
      <c r="E25" s="34"/>
      <c r="F25" s="34"/>
      <c r="G25" s="34"/>
      <c r="H25" s="35"/>
      <c r="I25" s="35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</row>
    <row r="26" spans="1:256" customFormat="1" x14ac:dyDescent="0.15">
      <c r="A26" s="146"/>
      <c r="B26" s="146"/>
      <c r="C26" s="146"/>
      <c r="D26" s="146"/>
      <c r="E26" s="146"/>
      <c r="F26" s="146"/>
      <c r="G26" s="146"/>
      <c r="H26" s="146"/>
      <c r="I26" s="146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</row>
  </sheetData>
  <mergeCells count="7">
    <mergeCell ref="A26:I26"/>
    <mergeCell ref="A1:I1"/>
    <mergeCell ref="A3:I3"/>
    <mergeCell ref="A17:I17"/>
    <mergeCell ref="B22:H22"/>
    <mergeCell ref="B23:H23"/>
    <mergeCell ref="B24:H24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zoomScaleSheetLayoutView="100" workbookViewId="0">
      <selection activeCell="E6" sqref="E6"/>
    </sheetView>
  </sheetViews>
  <sheetFormatPr defaultRowHeight="14.25" x14ac:dyDescent="0.15"/>
  <cols>
    <col min="1" max="1" width="5" style="5" bestFit="1" customWidth="1"/>
    <col min="2" max="2" width="21.625" style="5" customWidth="1"/>
    <col min="3" max="3" width="9.625" style="5" customWidth="1"/>
    <col min="4" max="4" width="16.625" style="5" customWidth="1"/>
    <col min="5" max="5" width="41.125" style="5" customWidth="1"/>
    <col min="6" max="7" width="4.125" style="5" customWidth="1"/>
    <col min="8" max="8" width="10.25" style="5" bestFit="1" customWidth="1"/>
    <col min="9" max="9" width="12.625" style="5" bestFit="1" customWidth="1"/>
    <col min="10" max="252" width="9" style="5"/>
    <col min="253" max="16384" width="9" style="6"/>
  </cols>
  <sheetData>
    <row r="1" spans="1:256" s="1" customFormat="1" ht="35.1" customHeight="1" x14ac:dyDescent="0.15">
      <c r="A1" s="153" t="s">
        <v>245</v>
      </c>
      <c r="B1" s="153"/>
      <c r="C1" s="153"/>
      <c r="D1" s="153"/>
      <c r="E1" s="153"/>
      <c r="F1" s="153"/>
      <c r="G1" s="153"/>
      <c r="H1" s="153"/>
      <c r="I1" s="15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6"/>
      <c r="IT1" s="6"/>
      <c r="IU1" s="6"/>
      <c r="IV1" s="6"/>
    </row>
    <row r="2" spans="1:256" customFormat="1" ht="21" customHeight="1" x14ac:dyDescent="0.15">
      <c r="A2" s="7" t="s">
        <v>1</v>
      </c>
      <c r="B2" s="7" t="s">
        <v>188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6"/>
      <c r="IT2" s="6"/>
      <c r="IU2" s="6"/>
      <c r="IV2" s="6"/>
    </row>
    <row r="3" spans="1:256" customFormat="1" ht="24" x14ac:dyDescent="0.15">
      <c r="A3" s="8">
        <v>1</v>
      </c>
      <c r="B3" s="9" t="s">
        <v>54</v>
      </c>
      <c r="C3" s="10" t="s">
        <v>45</v>
      </c>
      <c r="D3" s="11" t="s">
        <v>246</v>
      </c>
      <c r="E3" s="9" t="s">
        <v>247</v>
      </c>
      <c r="F3" s="12" t="s">
        <v>248</v>
      </c>
      <c r="G3" s="8">
        <v>19</v>
      </c>
      <c r="H3" s="13">
        <f>单价表!H16</f>
        <v>38000</v>
      </c>
      <c r="I3" s="30">
        <f>H3*G3</f>
        <v>722000</v>
      </c>
    </row>
    <row r="4" spans="1:256" customFormat="1" ht="24" x14ac:dyDescent="0.15">
      <c r="A4" s="8">
        <v>2</v>
      </c>
      <c r="B4" s="9" t="s">
        <v>44</v>
      </c>
      <c r="C4" s="10" t="s">
        <v>45</v>
      </c>
      <c r="D4" s="14"/>
      <c r="E4" s="15" t="s">
        <v>46</v>
      </c>
      <c r="F4" s="12" t="s">
        <v>29</v>
      </c>
      <c r="G4" s="8">
        <v>3</v>
      </c>
      <c r="H4" s="13">
        <v>3000</v>
      </c>
      <c r="I4" s="30">
        <f>H4*G4</f>
        <v>9000</v>
      </c>
    </row>
    <row r="5" spans="1:256" customFormat="1" ht="24" x14ac:dyDescent="0.15">
      <c r="A5" s="8">
        <v>3</v>
      </c>
      <c r="B5" s="9" t="s">
        <v>249</v>
      </c>
      <c r="C5" s="10" t="s">
        <v>45</v>
      </c>
      <c r="D5" s="14"/>
      <c r="E5" s="15" t="s">
        <v>250</v>
      </c>
      <c r="F5" s="12" t="s">
        <v>248</v>
      </c>
      <c r="G5" s="8">
        <v>3</v>
      </c>
      <c r="H5" s="13">
        <v>1800</v>
      </c>
      <c r="I5" s="30">
        <f>H5*G5</f>
        <v>5400</v>
      </c>
    </row>
    <row r="6" spans="1:256" s="2" customFormat="1" ht="24" x14ac:dyDescent="0.15">
      <c r="A6" s="8">
        <v>4</v>
      </c>
      <c r="B6" s="16" t="s">
        <v>251</v>
      </c>
      <c r="C6" s="17" t="s">
        <v>252</v>
      </c>
      <c r="D6" s="17" t="s">
        <v>253</v>
      </c>
      <c r="E6" s="18" t="s">
        <v>254</v>
      </c>
      <c r="F6" s="19" t="s">
        <v>29</v>
      </c>
      <c r="G6" s="20">
        <v>1</v>
      </c>
      <c r="H6" s="21">
        <v>15000</v>
      </c>
      <c r="I6" s="24">
        <f>G6*H6</f>
        <v>15000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2" customFormat="1" ht="24" x14ac:dyDescent="0.15">
      <c r="A7" s="8">
        <v>5</v>
      </c>
      <c r="B7" s="16" t="s">
        <v>255</v>
      </c>
      <c r="C7" s="8" t="s">
        <v>74</v>
      </c>
      <c r="D7" s="8" t="s">
        <v>256</v>
      </c>
      <c r="E7" s="22" t="s">
        <v>257</v>
      </c>
      <c r="F7" s="20" t="s">
        <v>29</v>
      </c>
      <c r="G7" s="23">
        <v>1</v>
      </c>
      <c r="H7" s="24">
        <v>4000</v>
      </c>
      <c r="I7" s="24">
        <f>G7*H7</f>
        <v>4000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2" customFormat="1" ht="13.5" x14ac:dyDescent="0.15">
      <c r="A8" s="8">
        <v>6</v>
      </c>
      <c r="B8" s="16" t="s">
        <v>258</v>
      </c>
      <c r="C8" s="8" t="s">
        <v>74</v>
      </c>
      <c r="D8" s="8" t="s">
        <v>259</v>
      </c>
      <c r="E8" s="22" t="s">
        <v>260</v>
      </c>
      <c r="F8" s="20" t="s">
        <v>248</v>
      </c>
      <c r="G8" s="23">
        <v>1</v>
      </c>
      <c r="H8" s="24">
        <v>15000</v>
      </c>
      <c r="I8" s="24">
        <f>G8*H8</f>
        <v>15000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2" customFormat="1" ht="13.5" x14ac:dyDescent="0.15">
      <c r="A9" s="8">
        <v>7</v>
      </c>
      <c r="B9" s="16" t="s">
        <v>261</v>
      </c>
      <c r="C9" s="8" t="s">
        <v>74</v>
      </c>
      <c r="D9" s="8" t="s">
        <v>262</v>
      </c>
      <c r="E9" s="22" t="s">
        <v>263</v>
      </c>
      <c r="F9" s="20" t="s">
        <v>18</v>
      </c>
      <c r="G9" s="23">
        <v>1</v>
      </c>
      <c r="H9" s="24">
        <v>5000</v>
      </c>
      <c r="I9" s="24">
        <f>G9*H9</f>
        <v>5000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3" customFormat="1" x14ac:dyDescent="0.15">
      <c r="A10" s="8">
        <v>8</v>
      </c>
      <c r="B10" s="25" t="s">
        <v>264</v>
      </c>
      <c r="C10" s="26" t="s">
        <v>74</v>
      </c>
      <c r="D10" s="27" t="s">
        <v>265</v>
      </c>
      <c r="E10" s="28" t="s">
        <v>266</v>
      </c>
      <c r="F10" s="20" t="s">
        <v>248</v>
      </c>
      <c r="G10" s="23">
        <v>2</v>
      </c>
      <c r="H10" s="24">
        <v>2900</v>
      </c>
      <c r="I10" s="24">
        <f t="shared" ref="I10:I16" si="0">H10*G10</f>
        <v>5800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6"/>
      <c r="IT10" s="6"/>
      <c r="IU10" s="6"/>
      <c r="IV10" s="6"/>
    </row>
    <row r="11" spans="1:256" s="3" customFormat="1" x14ac:dyDescent="0.15">
      <c r="A11" s="8">
        <v>9</v>
      </c>
      <c r="B11" s="16" t="s">
        <v>267</v>
      </c>
      <c r="C11" s="8" t="s">
        <v>74</v>
      </c>
      <c r="D11" s="27" t="s">
        <v>268</v>
      </c>
      <c r="E11" s="16" t="s">
        <v>269</v>
      </c>
      <c r="F11" s="20" t="s">
        <v>248</v>
      </c>
      <c r="G11" s="23">
        <v>2</v>
      </c>
      <c r="H11" s="24">
        <v>2400</v>
      </c>
      <c r="I11" s="24">
        <f t="shared" si="0"/>
        <v>4800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6"/>
      <c r="IT11" s="6"/>
      <c r="IU11" s="6"/>
      <c r="IV11" s="6"/>
    </row>
    <row r="12" spans="1:256" s="4" customFormat="1" x14ac:dyDescent="0.15">
      <c r="A12" s="8">
        <v>10</v>
      </c>
      <c r="B12" s="29" t="s">
        <v>270</v>
      </c>
      <c r="C12" s="26" t="s">
        <v>74</v>
      </c>
      <c r="D12" s="27" t="s">
        <v>271</v>
      </c>
      <c r="E12" s="28" t="s">
        <v>272</v>
      </c>
      <c r="F12" s="20" t="s">
        <v>21</v>
      </c>
      <c r="G12" s="23" t="e">
        <f>'1.诱导屏'!#REF!+'1.诱导屏'!#REF!+'2.视频流量采集'!G13+'2.视频流量采集'!G14+'2.视频流量采集'!G15</f>
        <v>#REF!</v>
      </c>
      <c r="H12" s="24">
        <v>1350</v>
      </c>
      <c r="I12" s="24" t="e">
        <f t="shared" si="0"/>
        <v>#REF!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6"/>
      <c r="IT12" s="6"/>
      <c r="IU12" s="6"/>
      <c r="IV12" s="6"/>
    </row>
    <row r="13" spans="1:256" s="4" customFormat="1" x14ac:dyDescent="0.15">
      <c r="A13" s="8">
        <v>11</v>
      </c>
      <c r="B13" s="22" t="s">
        <v>273</v>
      </c>
      <c r="C13" s="8" t="s">
        <v>74</v>
      </c>
      <c r="D13" s="27" t="s">
        <v>274</v>
      </c>
      <c r="E13" s="16" t="s">
        <v>275</v>
      </c>
      <c r="F13" s="20" t="s">
        <v>21</v>
      </c>
      <c r="G13" s="23" t="e">
        <f>'1.诱导屏'!#REF!+'2.视频流量采集'!G11+'3.地磁流量采集'!G11+'4.高点监控'!G7+'5.高清视频监控'!G7</f>
        <v>#REF!</v>
      </c>
      <c r="H13" s="24">
        <v>620</v>
      </c>
      <c r="I13" s="24" t="e">
        <f t="shared" si="0"/>
        <v>#REF!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6"/>
      <c r="IT13" s="6"/>
      <c r="IU13" s="6"/>
      <c r="IV13" s="6"/>
    </row>
    <row r="14" spans="1:256" s="4" customFormat="1" x14ac:dyDescent="0.15">
      <c r="A14" s="8">
        <v>12</v>
      </c>
      <c r="B14" s="16" t="s">
        <v>276</v>
      </c>
      <c r="C14" s="16"/>
      <c r="D14" s="16"/>
      <c r="E14" s="16" t="s">
        <v>277</v>
      </c>
      <c r="F14" s="20" t="s">
        <v>29</v>
      </c>
      <c r="G14" s="20">
        <v>1</v>
      </c>
      <c r="H14" s="24">
        <v>9500</v>
      </c>
      <c r="I14" s="24">
        <f t="shared" si="0"/>
        <v>9500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6"/>
      <c r="IT14" s="6"/>
      <c r="IU14" s="6"/>
      <c r="IV14" s="6"/>
    </row>
    <row r="15" spans="1:256" customFormat="1" x14ac:dyDescent="0.15">
      <c r="A15" s="8">
        <v>13</v>
      </c>
      <c r="B15" s="16" t="s">
        <v>278</v>
      </c>
      <c r="C15" s="16"/>
      <c r="D15" s="16" t="s">
        <v>279</v>
      </c>
      <c r="E15" s="16" t="s">
        <v>280</v>
      </c>
      <c r="F15" s="20" t="s">
        <v>140</v>
      </c>
      <c r="G15" s="20" t="e">
        <f>SUM(G12:G13)</f>
        <v>#REF!</v>
      </c>
      <c r="H15" s="24">
        <v>150</v>
      </c>
      <c r="I15" s="24" t="e">
        <f t="shared" si="0"/>
        <v>#REF!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6"/>
      <c r="IT15" s="6"/>
      <c r="IU15" s="6"/>
      <c r="IV15" s="6"/>
    </row>
    <row r="16" spans="1:256" customFormat="1" x14ac:dyDescent="0.15">
      <c r="A16" s="8">
        <v>14</v>
      </c>
      <c r="B16" s="16" t="s">
        <v>281</v>
      </c>
      <c r="C16" s="16"/>
      <c r="D16" s="16"/>
      <c r="E16" s="16" t="s">
        <v>282</v>
      </c>
      <c r="F16" s="20" t="s">
        <v>194</v>
      </c>
      <c r="G16" s="20">
        <v>1</v>
      </c>
      <c r="H16" s="24">
        <v>3000</v>
      </c>
      <c r="I16" s="24">
        <f t="shared" si="0"/>
        <v>3000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6"/>
      <c r="IT16" s="6"/>
      <c r="IU16" s="6"/>
      <c r="IV16" s="6"/>
    </row>
    <row r="17" spans="1:256" customFormat="1" x14ac:dyDescent="0.15">
      <c r="A17" s="7" t="s">
        <v>181</v>
      </c>
      <c r="B17" s="154" t="s">
        <v>283</v>
      </c>
      <c r="C17" s="154"/>
      <c r="D17" s="154"/>
      <c r="E17" s="154"/>
      <c r="F17" s="154"/>
      <c r="G17" s="154"/>
      <c r="H17" s="154"/>
      <c r="I17" s="31" t="e">
        <f>SUM(I3:I16)</f>
        <v>#REF!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6"/>
      <c r="IT17" s="6"/>
      <c r="IU17" s="6"/>
      <c r="IV17" s="6"/>
    </row>
    <row r="18" spans="1:256" customFormat="1" x14ac:dyDescent="0.15">
      <c r="A18" s="7" t="s">
        <v>183</v>
      </c>
      <c r="B18" s="154" t="s">
        <v>284</v>
      </c>
      <c r="C18" s="154"/>
      <c r="D18" s="154"/>
      <c r="E18" s="154"/>
      <c r="F18" s="154"/>
      <c r="G18" s="154"/>
      <c r="H18" s="154"/>
      <c r="I18" s="31" t="e">
        <f>I17*0.037</f>
        <v>#REF!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6"/>
      <c r="IT18" s="6"/>
      <c r="IU18" s="6"/>
      <c r="IV18" s="6"/>
    </row>
    <row r="19" spans="1:256" customFormat="1" x14ac:dyDescent="0.15">
      <c r="A19" s="7" t="s">
        <v>185</v>
      </c>
      <c r="B19" s="154" t="s">
        <v>186</v>
      </c>
      <c r="C19" s="154"/>
      <c r="D19" s="154"/>
      <c r="E19" s="154"/>
      <c r="F19" s="154"/>
      <c r="G19" s="154"/>
      <c r="H19" s="154"/>
      <c r="I19" s="31" t="e">
        <f>SUM(I17:I18)</f>
        <v>#REF!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6"/>
      <c r="IT19" s="6"/>
      <c r="IU19" s="6"/>
      <c r="IV19" s="6"/>
    </row>
  </sheetData>
  <mergeCells count="4">
    <mergeCell ref="A1:I1"/>
    <mergeCell ref="B17:H17"/>
    <mergeCell ref="B18:H18"/>
    <mergeCell ref="B19:H19"/>
  </mergeCells>
  <phoneticPr fontId="1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单价表</vt:lpstr>
      <vt:lpstr>汇总表</vt:lpstr>
      <vt:lpstr>1.诱导屏</vt:lpstr>
      <vt:lpstr>2.视频流量采集</vt:lpstr>
      <vt:lpstr>3.地磁流量采集</vt:lpstr>
      <vt:lpstr>4.高点监控</vt:lpstr>
      <vt:lpstr>5.高清视频监控</vt:lpstr>
      <vt:lpstr>6.中心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xinghen</dc:creator>
  <cp:keywords/>
  <dc:description/>
  <cp:lastModifiedBy>yuwen</cp:lastModifiedBy>
  <cp:revision/>
  <dcterms:created xsi:type="dcterms:W3CDTF">2014-10-28T05:55:22Z</dcterms:created>
  <dcterms:modified xsi:type="dcterms:W3CDTF">2015-02-05T10:08:03Z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