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ywn\MyFiles\2019\"/>
    </mc:Choice>
  </mc:AlternateContent>
  <xr:revisionPtr revIDLastSave="0" documentId="13_ncr:1_{B1BB2BB4-51A2-481C-984D-6269A79C6AA0}" xr6:coauthVersionLast="44" xr6:coauthVersionMax="44" xr10:uidLastSave="{00000000-0000-0000-0000-000000000000}"/>
  <bookViews>
    <workbookView xWindow="-120" yWindow="-120" windowWidth="20730" windowHeight="11160" tabRatio="765" activeTab="4" xr2:uid="{00000000-000D-0000-FFFF-FFFF00000000}"/>
  </bookViews>
  <sheets>
    <sheet name="Purchase-All" sheetId="1" r:id="rId1"/>
    <sheet name="Commission" sheetId="8" r:id="rId2"/>
    <sheet name="Details of Orders" sheetId="5" r:id="rId3"/>
    <sheet name="Purchase-For Sale" sheetId="6" r:id="rId4"/>
    <sheet name="Expenses" sheetId="3" r:id="rId5"/>
    <sheet name="GrossIncome+Commission-" sheetId="7" r:id="rId6"/>
  </sheets>
  <definedNames>
    <definedName name="_xlnm._FilterDatabase" localSheetId="0" hidden="1">'Purchase-All'!$A$2:$M$224</definedName>
    <definedName name="_xlnm._FilterDatabase" localSheetId="3" hidden="1">'Purchase-For Sale'!$A$2:$I$3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3" l="1"/>
  <c r="D6" i="7"/>
  <c r="H19" i="6"/>
  <c r="H18" i="6"/>
  <c r="H17" i="6"/>
  <c r="H14" i="6"/>
  <c r="H11" i="6"/>
  <c r="D109" i="3" l="1"/>
  <c r="D137" i="3" l="1"/>
  <c r="D4" i="7" l="1"/>
  <c r="D89" i="3"/>
  <c r="D83" i="3"/>
  <c r="D85" i="3"/>
  <c r="D2" i="3"/>
  <c r="D123" i="3"/>
  <c r="D5" i="7"/>
  <c r="M211" i="1"/>
  <c r="M163" i="1"/>
  <c r="M164" i="1"/>
  <c r="M162" i="1"/>
  <c r="L120" i="1"/>
  <c r="L101" i="1"/>
  <c r="L200" i="1"/>
  <c r="L176" i="1"/>
  <c r="L145" i="1"/>
  <c r="L116" i="1"/>
  <c r="L91" i="1"/>
  <c r="L72" i="1"/>
  <c r="L62" i="1"/>
  <c r="L54" i="1"/>
  <c r="L29" i="1"/>
  <c r="L21" i="1"/>
  <c r="L15" i="1"/>
  <c r="L6" i="1"/>
  <c r="L220" i="1"/>
  <c r="L221" i="1"/>
  <c r="L219" i="1"/>
  <c r="L212" i="1"/>
  <c r="L211" i="1"/>
  <c r="L208" i="1"/>
  <c r="L206" i="1"/>
  <c r="L205" i="1"/>
  <c r="L204" i="1"/>
  <c r="L203" i="1"/>
  <c r="L202" i="1"/>
  <c r="L201" i="1"/>
  <c r="L196" i="1"/>
  <c r="L178" i="1"/>
  <c r="L177" i="1"/>
  <c r="L175" i="1"/>
  <c r="L174" i="1"/>
  <c r="L172" i="1"/>
  <c r="L168" i="1"/>
  <c r="M168" i="1" s="1"/>
  <c r="L167" i="1"/>
  <c r="L164" i="1"/>
  <c r="L163" i="1"/>
  <c r="L162" i="1"/>
  <c r="L161" i="1"/>
  <c r="L160" i="1"/>
  <c r="M160" i="1" s="1"/>
  <c r="L156" i="1"/>
  <c r="L155" i="1"/>
  <c r="L154" i="1"/>
  <c r="L153" i="1"/>
  <c r="M153" i="1" s="1"/>
  <c r="L152" i="1"/>
  <c r="M152" i="1" s="1"/>
  <c r="L151" i="1"/>
  <c r="L150" i="1"/>
  <c r="L147" i="1"/>
  <c r="M147" i="1" s="1"/>
  <c r="L146" i="1"/>
  <c r="M146" i="1" s="1"/>
  <c r="L144" i="1"/>
  <c r="L142" i="1"/>
  <c r="M142" i="1" s="1"/>
  <c r="L141" i="1"/>
  <c r="L139" i="1"/>
  <c r="L138" i="1"/>
  <c r="L135" i="1"/>
  <c r="L133" i="1"/>
  <c r="L129" i="1"/>
  <c r="L128" i="1"/>
  <c r="L127" i="1"/>
  <c r="L126" i="1"/>
  <c r="L125" i="1"/>
  <c r="L122" i="1"/>
  <c r="L121" i="1"/>
  <c r="L119" i="1"/>
  <c r="L118" i="1"/>
  <c r="L117" i="1"/>
  <c r="L115" i="1"/>
  <c r="M115" i="1" s="1"/>
  <c r="L112" i="1"/>
  <c r="L111" i="1"/>
  <c r="M111" i="1" s="1"/>
  <c r="L110" i="1"/>
  <c r="L106" i="1"/>
  <c r="L104" i="1"/>
  <c r="L103" i="1"/>
  <c r="L102" i="1"/>
  <c r="L98" i="1"/>
  <c r="M98" i="1" s="1"/>
  <c r="M112" i="1" s="1"/>
  <c r="M127" i="1" s="1"/>
  <c r="L97" i="1"/>
  <c r="L96" i="1"/>
  <c r="M96" i="1" s="1"/>
  <c r="L93" i="1"/>
  <c r="L92" i="1"/>
  <c r="L90" i="1"/>
  <c r="L89" i="1"/>
  <c r="L88" i="1"/>
  <c r="L85" i="1"/>
  <c r="L81" i="1"/>
  <c r="L77" i="1"/>
  <c r="L76" i="1"/>
  <c r="L73" i="1"/>
  <c r="L71" i="1"/>
  <c r="L68" i="1"/>
  <c r="L63" i="1"/>
  <c r="L59" i="1"/>
  <c r="L53" i="1"/>
  <c r="L52" i="1"/>
  <c r="M52" i="1" s="1"/>
  <c r="L44" i="1"/>
  <c r="L35" i="1"/>
  <c r="L34" i="1"/>
  <c r="L33" i="1"/>
  <c r="L30" i="1"/>
  <c r="L27" i="1"/>
  <c r="L26" i="1"/>
  <c r="L25" i="1"/>
  <c r="L24" i="1"/>
  <c r="L23" i="1"/>
  <c r="L22" i="1"/>
  <c r="L20" i="1"/>
  <c r="L19" i="1"/>
  <c r="L18" i="1"/>
  <c r="L14" i="1"/>
  <c r="L11" i="1"/>
  <c r="L10" i="1"/>
  <c r="L3" i="1"/>
  <c r="L222" i="1"/>
  <c r="L218" i="1"/>
  <c r="L210" i="1"/>
  <c r="L209" i="1"/>
  <c r="L198" i="1"/>
  <c r="L197" i="1"/>
  <c r="L195" i="1"/>
  <c r="L194" i="1"/>
  <c r="L193" i="1"/>
  <c r="L182" i="1"/>
  <c r="L181" i="1"/>
  <c r="L180" i="1"/>
  <c r="L179" i="1"/>
  <c r="L173" i="1"/>
  <c r="L169" i="1"/>
  <c r="L149" i="1"/>
  <c r="L148" i="1"/>
  <c r="L137" i="1"/>
  <c r="L136" i="1"/>
  <c r="L134" i="1"/>
  <c r="L131" i="1"/>
  <c r="L132" i="1"/>
  <c r="L130" i="1"/>
  <c r="L124" i="1"/>
  <c r="L123" i="1"/>
  <c r="L105" i="1"/>
  <c r="L100" i="1"/>
  <c r="L99" i="1"/>
  <c r="L87" i="1"/>
  <c r="L86" i="1"/>
  <c r="L83" i="1"/>
  <c r="L82" i="1"/>
  <c r="L79" i="1"/>
  <c r="L78" i="1"/>
  <c r="L67" i="1"/>
  <c r="L66" i="1"/>
  <c r="L65" i="1"/>
  <c r="L64" i="1"/>
  <c r="L57" i="1"/>
  <c r="M57" i="1" s="1"/>
  <c r="L56" i="1"/>
  <c r="M56" i="1" s="1"/>
  <c r="L37" i="1"/>
  <c r="L36" i="1"/>
  <c r="L32" i="1"/>
  <c r="L31" i="1"/>
  <c r="L17" i="1"/>
  <c r="L16" i="1"/>
  <c r="L13" i="1"/>
  <c r="L12" i="1"/>
  <c r="D2" i="7" l="1"/>
  <c r="M16" i="1"/>
  <c r="M64" i="1"/>
  <c r="M86" i="1"/>
  <c r="L224" i="1"/>
  <c r="M136" i="1"/>
  <c r="M24" i="1"/>
  <c r="M89" i="1"/>
  <c r="M205" i="1"/>
  <c r="M123" i="1"/>
  <c r="M161" i="1"/>
  <c r="M149" i="1"/>
  <c r="M148" i="1"/>
  <c r="M197" i="1"/>
  <c r="M138" i="1"/>
  <c r="M131" i="1"/>
  <c r="M180" i="1"/>
  <c r="M193" i="1"/>
  <c r="M181" i="1"/>
  <c r="M12" i="1"/>
  <c r="M31" i="1"/>
  <c r="M66" i="1"/>
  <c r="M82" i="1"/>
  <c r="M134" i="1"/>
  <c r="M121" i="1"/>
  <c r="M37" i="1"/>
  <c r="M79" i="1"/>
  <c r="M223" i="1" l="1"/>
</calcChain>
</file>

<file path=xl/sharedStrings.xml><?xml version="1.0" encoding="utf-8"?>
<sst xmlns="http://schemas.openxmlformats.org/spreadsheetml/2006/main" count="1841" uniqueCount="563">
  <si>
    <t>訂單號碼</t>
  </si>
  <si>
    <t>發票號碼：</t>
  </si>
  <si>
    <t>參考號碼</t>
  </si>
  <si>
    <t>收件人姓名</t>
  </si>
  <si>
    <t>訂購來源</t>
  </si>
  <si>
    <t>日期</t>
  </si>
  <si>
    <t>付款方式</t>
  </si>
  <si>
    <t>狀態</t>
  </si>
  <si>
    <t>國家</t>
  </si>
  <si>
    <t>總數</t>
  </si>
  <si>
    <t>WINNIE YU</t>
  </si>
  <si>
    <t>網絡超連鎖店主</t>
  </si>
  <si>
    <t>CC</t>
  </si>
  <si>
    <t>已完成</t>
  </si>
  <si>
    <t>CAN</t>
  </si>
  <si>
    <t>CC DRAFT</t>
  </si>
  <si>
    <t>YU, WINNIE</t>
  </si>
  <si>
    <t>MP</t>
  </si>
  <si>
    <t>重新送貨</t>
  </si>
  <si>
    <t>USA</t>
  </si>
  <si>
    <t>退貨</t>
  </si>
  <si>
    <t>PP</t>
  </si>
  <si>
    <t>夥伴商店</t>
  </si>
  <si>
    <t>WENDY SHEN</t>
  </si>
  <si>
    <t>Winnie Yu</t>
  </si>
  <si>
    <t>全球購物</t>
  </si>
  <si>
    <t>YUCHUN CHEN</t>
  </si>
  <si>
    <t>$170.00 CAD</t>
  </si>
  <si>
    <t>CAD</t>
  </si>
  <si>
    <t>Category</t>
  </si>
  <si>
    <t>Date</t>
  </si>
  <si>
    <t>Amount</t>
  </si>
  <si>
    <t>Comment</t>
  </si>
  <si>
    <t>Gift</t>
  </si>
  <si>
    <t>Lunch with customer</t>
  </si>
  <si>
    <t>McDonald</t>
  </si>
  <si>
    <t>Cost-UBP/Travel</t>
  </si>
  <si>
    <t>GO Train</t>
  </si>
  <si>
    <t>office expense-IKEA</t>
  </si>
  <si>
    <t>Best Express</t>
  </si>
  <si>
    <t>Office desk</t>
  </si>
  <si>
    <t>Cost-office Expense</t>
  </si>
  <si>
    <t>Chromebook</t>
  </si>
  <si>
    <t>CCA</t>
  </si>
  <si>
    <t>UF-25845961</t>
  </si>
  <si>
    <t>$193.47 CAD</t>
  </si>
  <si>
    <t>IBV1812576576</t>
  </si>
  <si>
    <t>ZHONGYUN SUN</t>
  </si>
  <si>
    <t>$41.68 CAD</t>
  </si>
  <si>
    <t>IBV694115271</t>
  </si>
  <si>
    <t>$580.29 CAD</t>
  </si>
  <si>
    <t>超連鎖事業自動購貨</t>
  </si>
  <si>
    <t>$28.80 CAD</t>
  </si>
  <si>
    <t>RO81766688</t>
  </si>
  <si>
    <t>$-300.00 CAD</t>
  </si>
  <si>
    <t>IBV5416271826</t>
  </si>
  <si>
    <t>$300.00 CAD</t>
  </si>
  <si>
    <t>IBV5415803864</t>
  </si>
  <si>
    <t>$250.00 CAD</t>
  </si>
  <si>
    <t>UF-25663500</t>
  </si>
  <si>
    <t>$413.09 CAD</t>
  </si>
  <si>
    <t>UF-25574480</t>
  </si>
  <si>
    <t>$263.01 CAD</t>
  </si>
  <si>
    <t>MO82780195</t>
  </si>
  <si>
    <t>Shulin Li</t>
  </si>
  <si>
    <t>$284.90 USD</t>
  </si>
  <si>
    <t>UF-25574177</t>
  </si>
  <si>
    <t>$216.85 USD</t>
  </si>
  <si>
    <t>UF-25513095</t>
  </si>
  <si>
    <t>$227.74 CAD</t>
  </si>
  <si>
    <t>$80.74 CAD</t>
  </si>
  <si>
    <t>MO82401972</t>
  </si>
  <si>
    <t>$138.35 USD</t>
  </si>
  <si>
    <t>UF-25439217</t>
  </si>
  <si>
    <t>$108.18 USD</t>
  </si>
  <si>
    <t>UF-25365653</t>
  </si>
  <si>
    <t>$111.37 CAD</t>
  </si>
  <si>
    <t>UF-25313674</t>
  </si>
  <si>
    <t>$289.29 CAD</t>
  </si>
  <si>
    <t>UF-25253930</t>
  </si>
  <si>
    <t>$104.56 CAD</t>
  </si>
  <si>
    <t>UF-25227437</t>
  </si>
  <si>
    <t>$496.25 CAD</t>
  </si>
  <si>
    <t>UF-25223669</t>
  </si>
  <si>
    <t>$101.82 CAD</t>
  </si>
  <si>
    <t>MO81749593</t>
  </si>
  <si>
    <t>DANHONG CHEN</t>
  </si>
  <si>
    <t>$66.54 CAD</t>
  </si>
  <si>
    <t>UF-25215289</t>
  </si>
  <si>
    <t>CB</t>
  </si>
  <si>
    <t>$49.73 CAD</t>
  </si>
  <si>
    <t>UF-25215034</t>
  </si>
  <si>
    <t>$340.28 CAD</t>
  </si>
  <si>
    <t>UF-25177328</t>
  </si>
  <si>
    <t>$502.90 CAD</t>
  </si>
  <si>
    <t>IBV665685042</t>
  </si>
  <si>
    <t>$578.81 CAD</t>
  </si>
  <si>
    <t>$74.77 CAD</t>
  </si>
  <si>
    <t>UF-25001501</t>
  </si>
  <si>
    <t>$288.87 CAD</t>
  </si>
  <si>
    <t>MO81164089</t>
  </si>
  <si>
    <t>$111.80 USD</t>
  </si>
  <si>
    <t>UF-24984356</t>
  </si>
  <si>
    <t>$89.18 USD</t>
  </si>
  <si>
    <t>UF-24984271</t>
  </si>
  <si>
    <t>$486.90 CAD</t>
  </si>
  <si>
    <t>UF-24979894</t>
  </si>
  <si>
    <t>$222.46 CAD</t>
  </si>
  <si>
    <t>UF-24941811</t>
  </si>
  <si>
    <t>$935.21 CAD</t>
  </si>
  <si>
    <t>UF-24936824</t>
  </si>
  <si>
    <t>$266.39 USD</t>
  </si>
  <si>
    <t>MO81047421</t>
  </si>
  <si>
    <t>$343.45 USD</t>
  </si>
  <si>
    <t>RO78512729</t>
  </si>
  <si>
    <t>$-34.00 CAD</t>
  </si>
  <si>
    <t>IBV20047694706</t>
  </si>
  <si>
    <t>$85.00 CAD</t>
  </si>
  <si>
    <t>IBV1062473451</t>
  </si>
  <si>
    <t>$105.00 CAD</t>
  </si>
  <si>
    <t>IBV1059595023</t>
  </si>
  <si>
    <t>$330.18 CAD</t>
  </si>
  <si>
    <t>IBV1059590455</t>
  </si>
  <si>
    <t>IBV1059553413</t>
  </si>
  <si>
    <t>$82.78 CAD</t>
  </si>
  <si>
    <t>UF-24881735</t>
  </si>
  <si>
    <t>$497.19 CAD</t>
  </si>
  <si>
    <t>IBVT15319...745894</t>
  </si>
  <si>
    <t>$1796.08 CAD</t>
  </si>
  <si>
    <t>IBVONUM_8...2018-4</t>
  </si>
  <si>
    <t>$595.01 CAD</t>
  </si>
  <si>
    <t>IBV1059557533</t>
  </si>
  <si>
    <t>$248.30 CAD</t>
  </si>
  <si>
    <t>IBV1059555729</t>
  </si>
  <si>
    <t>IBV1059537384</t>
  </si>
  <si>
    <t>$149.28 CAD</t>
  </si>
  <si>
    <t>IBV1059537028</t>
  </si>
  <si>
    <t>$223.91 CAD</t>
  </si>
  <si>
    <t>UF-24740585</t>
  </si>
  <si>
    <t>Yuxuan Liu</t>
  </si>
  <si>
    <t>$9.72 CAD</t>
  </si>
  <si>
    <t>UF-24722343</t>
  </si>
  <si>
    <t>$329.76 CAD</t>
  </si>
  <si>
    <t>$382.92 CAD</t>
  </si>
  <si>
    <t>ICOF-01388</t>
  </si>
  <si>
    <t>Market America</t>
  </si>
  <si>
    <t>網購客戶</t>
  </si>
  <si>
    <t>$600.00 USD</t>
  </si>
  <si>
    <t>UF-24617199</t>
  </si>
  <si>
    <t>Yawei Chen</t>
  </si>
  <si>
    <t>$59.29 USD</t>
  </si>
  <si>
    <t>UF-24607962</t>
  </si>
  <si>
    <t>$115.40 USD</t>
  </si>
  <si>
    <t>SH79926827.</t>
  </si>
  <si>
    <t>NP</t>
  </si>
  <si>
    <t>$0.00 CAD</t>
  </si>
  <si>
    <t>UF-24542697</t>
  </si>
  <si>
    <t>$141.18 CAD</t>
  </si>
  <si>
    <t>IBVW690122080</t>
  </si>
  <si>
    <t>$298.91 CAD</t>
  </si>
  <si>
    <t>IBVW667804188</t>
  </si>
  <si>
    <t>$704.12 CAD</t>
  </si>
  <si>
    <t>$26.24 CAD</t>
  </si>
  <si>
    <t>UF-24403106</t>
  </si>
  <si>
    <t>$393.76 CAD</t>
  </si>
  <si>
    <t>MO79515225</t>
  </si>
  <si>
    <t>$251.55 USD</t>
  </si>
  <si>
    <t>UF-24402913</t>
  </si>
  <si>
    <t>$199.24 USD</t>
  </si>
  <si>
    <t>MO79514972</t>
  </si>
  <si>
    <t>UF-24402698</t>
  </si>
  <si>
    <t>UF-24305939</t>
  </si>
  <si>
    <t>$41.16 CAD</t>
  </si>
  <si>
    <t>IBV9780512110</t>
  </si>
  <si>
    <t>$120.70 CAD</t>
  </si>
  <si>
    <t>IBVW647483111</t>
  </si>
  <si>
    <t>$552.46 CAD</t>
  </si>
  <si>
    <t>UF-24277359</t>
  </si>
  <si>
    <t>$40.23 CAD</t>
  </si>
  <si>
    <t>$25.65 CAD</t>
  </si>
  <si>
    <t>UF-24217012</t>
  </si>
  <si>
    <t>$53.44 CAD</t>
  </si>
  <si>
    <t>IBV1809026767</t>
  </si>
  <si>
    <t>$96.38 CAD</t>
  </si>
  <si>
    <t>IBVW622345482</t>
  </si>
  <si>
    <t>$447.00 CAD</t>
  </si>
  <si>
    <t>UF-24157249</t>
  </si>
  <si>
    <t>$328.09 CAD</t>
  </si>
  <si>
    <t>UF-24139462</t>
  </si>
  <si>
    <t>$189.57 CAD</t>
  </si>
  <si>
    <t>UF-24095843</t>
  </si>
  <si>
    <t>$287.36 USD</t>
  </si>
  <si>
    <t>MO78621230</t>
  </si>
  <si>
    <t>$367.40 USD</t>
  </si>
  <si>
    <t>IBVCAE36214796</t>
  </si>
  <si>
    <t>$113.00 CAD</t>
  </si>
  <si>
    <t>UF-24037949</t>
  </si>
  <si>
    <t>$195.66 CAD</t>
  </si>
  <si>
    <t>MO78216962</t>
  </si>
  <si>
    <t>$184.80 USD</t>
  </si>
  <si>
    <t>UF-23984375</t>
  </si>
  <si>
    <t>$141.31 USD</t>
  </si>
  <si>
    <t>IBV5227.3...222828</t>
  </si>
  <si>
    <t>$86.52 CAD</t>
  </si>
  <si>
    <t>UF-23952433</t>
  </si>
  <si>
    <t>$156.24 CAD</t>
  </si>
  <si>
    <t>MO78102438</t>
  </si>
  <si>
    <t>$91.20 USD</t>
  </si>
  <si>
    <t>UF-23932279</t>
  </si>
  <si>
    <t>$76.60 USD</t>
  </si>
  <si>
    <t>UF-23932264</t>
  </si>
  <si>
    <t>$132.17 CAD</t>
  </si>
  <si>
    <t>MO78091656</t>
  </si>
  <si>
    <t>$115.44 CAD</t>
  </si>
  <si>
    <t>UF-23931342</t>
  </si>
  <si>
    <t>$89.77 CAD</t>
  </si>
  <si>
    <t>$74.94 CAD</t>
  </si>
  <si>
    <t>UF-23923676</t>
  </si>
  <si>
    <t>$332.41 CAD</t>
  </si>
  <si>
    <t>UF-23923665</t>
  </si>
  <si>
    <t>$561.67 CAD</t>
  </si>
  <si>
    <t>IBV1058373066</t>
  </si>
  <si>
    <t>$34.76 CAD</t>
  </si>
  <si>
    <t>IBV1058526339</t>
  </si>
  <si>
    <t>$248.21 CAD</t>
  </si>
  <si>
    <t>UF-23884140</t>
  </si>
  <si>
    <t>Funco Fang</t>
  </si>
  <si>
    <t>$28.66 CAD</t>
  </si>
  <si>
    <t>UF-23869887</t>
  </si>
  <si>
    <t>$19.41 CAD</t>
  </si>
  <si>
    <t>UF-23869846</t>
  </si>
  <si>
    <t>Sen Li</t>
  </si>
  <si>
    <t>$75.53 CAD</t>
  </si>
  <si>
    <t>UF-23869798</t>
  </si>
  <si>
    <t>$186.04 USD</t>
  </si>
  <si>
    <t>UF-23869736</t>
  </si>
  <si>
    <t>$219.62 USD</t>
  </si>
  <si>
    <t>UF-23825256</t>
  </si>
  <si>
    <t>Jing (敬） Li（李）</t>
  </si>
  <si>
    <t>CHN</t>
  </si>
  <si>
    <t>¥658.00 CNY</t>
  </si>
  <si>
    <t>UF-23819227</t>
  </si>
  <si>
    <t>$45.02 CAD</t>
  </si>
  <si>
    <t>UF-23819185</t>
  </si>
  <si>
    <t>$37.89 CAD</t>
  </si>
  <si>
    <t>UF-23804261</t>
  </si>
  <si>
    <t>$182.07 CAD</t>
  </si>
  <si>
    <t>UF-23803203</t>
  </si>
  <si>
    <t>$229.90 USD</t>
  </si>
  <si>
    <t>UF-23803073</t>
  </si>
  <si>
    <t>$215.22 CAD</t>
  </si>
  <si>
    <t>IBV135045628</t>
  </si>
  <si>
    <t>$67.90 CAD</t>
  </si>
  <si>
    <t>RO77394792</t>
  </si>
  <si>
    <t>$-115.86 CAD</t>
  </si>
  <si>
    <t>IBV1808966482</t>
  </si>
  <si>
    <t>$115.86 CAD</t>
  </si>
  <si>
    <t>UF-23729018</t>
  </si>
  <si>
    <t>$113.17 CAD</t>
  </si>
  <si>
    <t>UF-23725864</t>
  </si>
  <si>
    <t>Dan Mu</t>
  </si>
  <si>
    <t>$34.53 CAD</t>
  </si>
  <si>
    <t>UF-23713690</t>
  </si>
  <si>
    <t>$150.80 CAD</t>
  </si>
  <si>
    <t>IBV7875069426</t>
  </si>
  <si>
    <t>$127.20 CAD</t>
  </si>
  <si>
    <t>IBV7850694318</t>
  </si>
  <si>
    <t>UF-23676728</t>
  </si>
  <si>
    <t>Yali Sun</t>
  </si>
  <si>
    <t>$38.55 CAD</t>
  </si>
  <si>
    <t>$381.03 CAD</t>
  </si>
  <si>
    <t>UF-23666631</t>
  </si>
  <si>
    <t>$23.71 CAD</t>
  </si>
  <si>
    <t>UF-23660387</t>
  </si>
  <si>
    <t>Suchun Zhang</t>
  </si>
  <si>
    <t>$524.60 CAD</t>
  </si>
  <si>
    <t>UF-23655831</t>
  </si>
  <si>
    <t>$42.46 CAD</t>
  </si>
  <si>
    <t>UF-23655782</t>
  </si>
  <si>
    <t>Jing(敬） Li（李）</t>
  </si>
  <si>
    <t>¥709.00 CNY</t>
  </si>
  <si>
    <t>MO77445372</t>
  </si>
  <si>
    <t>$691.02 CAD</t>
  </si>
  <si>
    <t>UF-23641027</t>
  </si>
  <si>
    <t>COA</t>
  </si>
  <si>
    <t>$30.64 CAD</t>
  </si>
  <si>
    <t>MO77329472</t>
  </si>
  <si>
    <t>$711.90 USD</t>
  </si>
  <si>
    <t>UF-23615615</t>
  </si>
  <si>
    <t>$555.52 USD</t>
  </si>
  <si>
    <t>UF-23551182</t>
  </si>
  <si>
    <t>UF-23543020</t>
  </si>
  <si>
    <t>$72.79 CAD</t>
  </si>
  <si>
    <t>UF-23542864</t>
  </si>
  <si>
    <t>YIJIE CHEN</t>
  </si>
  <si>
    <t>UF-23538026</t>
  </si>
  <si>
    <t>$56.98 CAD</t>
  </si>
  <si>
    <t>UF-23527059</t>
  </si>
  <si>
    <t>$9.51 CAD</t>
  </si>
  <si>
    <t>UF-23527049</t>
  </si>
  <si>
    <t>$424.17 USD</t>
  </si>
  <si>
    <t>UF-23527016</t>
  </si>
  <si>
    <t>$393.01 USD</t>
  </si>
  <si>
    <t>UF-23526949</t>
  </si>
  <si>
    <t>$357.95 CAD</t>
  </si>
  <si>
    <t>MO77087412</t>
  </si>
  <si>
    <t>$556.90 USD</t>
  </si>
  <si>
    <t>MO77087398</t>
  </si>
  <si>
    <t>$518.15 USD</t>
  </si>
  <si>
    <t>UF-23519916</t>
  </si>
  <si>
    <t>$88.17 CAD</t>
  </si>
  <si>
    <t>MO77056861</t>
  </si>
  <si>
    <t>$203.70 USD</t>
  </si>
  <si>
    <t>UF-23509651</t>
  </si>
  <si>
    <t>$153.47 USD</t>
  </si>
  <si>
    <t>MO77037345</t>
  </si>
  <si>
    <t>Zhiping She</t>
  </si>
  <si>
    <t>$376.60 CAD</t>
  </si>
  <si>
    <t>UF-23507863</t>
  </si>
  <si>
    <t>$284.19 CAD</t>
  </si>
  <si>
    <t>IBV5227.3....36663</t>
  </si>
  <si>
    <t>$70.10 CAD</t>
  </si>
  <si>
    <t>UF-23445695</t>
  </si>
  <si>
    <t>$376.15 CAD</t>
  </si>
  <si>
    <t>UF-23445626</t>
  </si>
  <si>
    <t>Shi Chen</t>
  </si>
  <si>
    <t>$69.30 CAD</t>
  </si>
  <si>
    <t>IBVT15100...943126</t>
  </si>
  <si>
    <t>$197.75 CAD</t>
  </si>
  <si>
    <t>UF-23437469</t>
  </si>
  <si>
    <t>$585.37 CAD</t>
  </si>
  <si>
    <t>訂單已取消。</t>
  </si>
  <si>
    <t>$344.23 CAD</t>
  </si>
  <si>
    <t>UF-23431346</t>
  </si>
  <si>
    <t>Lin Wang</t>
  </si>
  <si>
    <t>$57.40 CAD</t>
  </si>
  <si>
    <t>UF-23430858</t>
  </si>
  <si>
    <t>Angela Zhu</t>
  </si>
  <si>
    <t>UF-23430345</t>
  </si>
  <si>
    <t>zhongyun Sun</t>
  </si>
  <si>
    <t>$516.10 USD</t>
  </si>
  <si>
    <t>UF-23429020</t>
  </si>
  <si>
    <t>Zhongyun Sun</t>
  </si>
  <si>
    <t>$747.59 USD</t>
  </si>
  <si>
    <t>UF-23420650</t>
  </si>
  <si>
    <t>$89.72 CAD</t>
  </si>
  <si>
    <t>UF-23420591</t>
  </si>
  <si>
    <t>$236.90 CAD</t>
  </si>
  <si>
    <t>2018.1.1-2018.12.31</t>
  </si>
  <si>
    <t>UF-23399392</t>
  </si>
  <si>
    <t>$165.20 CAD</t>
  </si>
  <si>
    <t>IBV1054055494</t>
  </si>
  <si>
    <t>$123.82 CAD</t>
  </si>
  <si>
    <t>RO 76493741</t>
  </si>
  <si>
    <t>yuchun chen</t>
  </si>
  <si>
    <t>$-83.66 CAD</t>
  </si>
  <si>
    <t>RO 74749298</t>
  </si>
  <si>
    <t>敬 李</t>
  </si>
  <si>
    <t>¥-1250.00 CNY</t>
  </si>
  <si>
    <t>UF-23332519</t>
  </si>
  <si>
    <t>$114.26 CAD</t>
  </si>
  <si>
    <t>UF-23329531</t>
  </si>
  <si>
    <t>$798.34 CAD</t>
  </si>
  <si>
    <t>UF-23329493</t>
  </si>
  <si>
    <t>$811.31 CAD</t>
  </si>
  <si>
    <t>UF-23329461</t>
  </si>
  <si>
    <t>$832.17 CAD</t>
  </si>
  <si>
    <t>UF-23329426</t>
  </si>
  <si>
    <t>Yuchun Chen</t>
  </si>
  <si>
    <t>$642.92 CAD</t>
  </si>
  <si>
    <t>IBV620225290</t>
  </si>
  <si>
    <t>$2324.56 CAD</t>
  </si>
  <si>
    <t>IBV3435.3....51879</t>
  </si>
  <si>
    <t>$378.54 CAD</t>
  </si>
  <si>
    <t>UF-23277356</t>
  </si>
  <si>
    <t>$172.84 CAD</t>
  </si>
  <si>
    <t>UF-23268449</t>
  </si>
  <si>
    <t>Vicky Jiang</t>
  </si>
  <si>
    <t>$34.78 CAD</t>
  </si>
  <si>
    <t>UF-23249368</t>
  </si>
  <si>
    <t>$172.10 USD</t>
  </si>
  <si>
    <t>IBV7459254699</t>
  </si>
  <si>
    <t>$66.00 CAD</t>
  </si>
  <si>
    <t>IBVECC-00953018</t>
  </si>
  <si>
    <t>UF-23196850</t>
  </si>
  <si>
    <t>$61.45 CAD</t>
  </si>
  <si>
    <t>UF-23187012</t>
  </si>
  <si>
    <t>$101.36 USD</t>
  </si>
  <si>
    <t>UF-23153165</t>
  </si>
  <si>
    <t>$101.22 CAD</t>
  </si>
  <si>
    <t>UF-23152431</t>
  </si>
  <si>
    <t>$89.39 CAD</t>
  </si>
  <si>
    <t>$372.24 CAD</t>
  </si>
  <si>
    <t>UF-23131758</t>
  </si>
  <si>
    <t>$79.35 CAD</t>
  </si>
  <si>
    <t>UF-23100951</t>
  </si>
  <si>
    <t>$218.75 CAD</t>
  </si>
  <si>
    <t>UF-23087339</t>
  </si>
  <si>
    <t>$228.29 USD</t>
  </si>
  <si>
    <t>MO75742625</t>
  </si>
  <si>
    <t>$281.63 USD</t>
  </si>
  <si>
    <t>MO75605919</t>
  </si>
  <si>
    <t>$489.85 USD</t>
  </si>
  <si>
    <t>UF-23039395</t>
  </si>
  <si>
    <t>$379.82 USD</t>
  </si>
  <si>
    <t>ICOF-15921</t>
  </si>
  <si>
    <t>不明</t>
  </si>
  <si>
    <t>IBV1054607607</t>
  </si>
  <si>
    <t>$125.71 CAD</t>
  </si>
  <si>
    <t>IBV1054600763</t>
  </si>
  <si>
    <t>$50.48 CAD</t>
  </si>
  <si>
    <t>IBVW528851147</t>
  </si>
  <si>
    <t>$238.59 CAD</t>
  </si>
  <si>
    <t>IBV1054540733</t>
  </si>
  <si>
    <t>$647.56 CAD</t>
  </si>
  <si>
    <t>IBV1054348821</t>
  </si>
  <si>
    <t>$355.80 CAD</t>
  </si>
  <si>
    <t>IBV1054060068</t>
  </si>
  <si>
    <t>$133.03 CAD</t>
  </si>
  <si>
    <t>IBV1054054799</t>
  </si>
  <si>
    <t>$230.29 CAD</t>
  </si>
  <si>
    <t>IBV1054033964</t>
  </si>
  <si>
    <t>$189.84 CAD</t>
  </si>
  <si>
    <t>IBV2017.3...234847</t>
  </si>
  <si>
    <t>MO75487914</t>
  </si>
  <si>
    <t>$33.90 USD</t>
  </si>
  <si>
    <t>UF-23002490</t>
  </si>
  <si>
    <t>$31.11 USD</t>
  </si>
  <si>
    <t>UF-22977121</t>
  </si>
  <si>
    <t>$381.51 USD</t>
  </si>
  <si>
    <t>UF-22977065</t>
  </si>
  <si>
    <t>$258.50 CAD</t>
  </si>
  <si>
    <t>MO75347034</t>
  </si>
  <si>
    <t>$481.35 USD</t>
  </si>
  <si>
    <t>UF-22973245</t>
  </si>
  <si>
    <t>Winnie Yu / Fre...</t>
  </si>
  <si>
    <t>$138.33 USD</t>
  </si>
  <si>
    <t>$356.08 CAD</t>
  </si>
  <si>
    <t>UF-22926803</t>
  </si>
  <si>
    <t>$810.62 CAD</t>
  </si>
  <si>
    <t>UF-22926649</t>
  </si>
  <si>
    <t>$819.65 CAD</t>
  </si>
  <si>
    <t>UF-22921188</t>
  </si>
  <si>
    <t>$766.41 CAD</t>
  </si>
  <si>
    <t>UF-22921116</t>
  </si>
  <si>
    <t>$788.34 CAD</t>
  </si>
  <si>
    <t>MO75160798</t>
  </si>
  <si>
    <t>$987.30 CAD</t>
  </si>
  <si>
    <t>UF-22900296</t>
  </si>
  <si>
    <t>$113.20 CAD</t>
  </si>
  <si>
    <t>UF-22882092</t>
  </si>
  <si>
    <t>$56.90 CAD</t>
  </si>
  <si>
    <t>UF-22868829</t>
  </si>
  <si>
    <t>Lin Sandy Wang</t>
  </si>
  <si>
    <t>$137.13 USD</t>
  </si>
  <si>
    <t>UF-22868293</t>
  </si>
  <si>
    <t>$239.52 USD</t>
  </si>
  <si>
    <t>UF-22868188</t>
  </si>
  <si>
    <t>LIN Wang</t>
  </si>
  <si>
    <t>$309.21 CAD</t>
  </si>
  <si>
    <t>UF-22868019</t>
  </si>
  <si>
    <t>$158.35 CAD</t>
  </si>
  <si>
    <t>IBV1053126958</t>
  </si>
  <si>
    <t>$110.86 CAD</t>
  </si>
  <si>
    <t>IBVW493512674</t>
  </si>
  <si>
    <t>$247.26 CAD</t>
  </si>
  <si>
    <t>IBV95901803</t>
  </si>
  <si>
    <t>$109.12 CAD</t>
  </si>
  <si>
    <t>IBV95919147</t>
  </si>
  <si>
    <t>$220.08 CAD</t>
  </si>
  <si>
    <t>UF-22830332</t>
  </si>
  <si>
    <t>$152.10 USD</t>
  </si>
  <si>
    <t>UF-22821438</t>
  </si>
  <si>
    <t>$188.43 CAD</t>
  </si>
  <si>
    <t>UF-22794151</t>
  </si>
  <si>
    <t>¥1250.00 CNY</t>
  </si>
  <si>
    <t>UF-22790504</t>
  </si>
  <si>
    <t>$189.68 CAD</t>
  </si>
  <si>
    <t>UF-22776763</t>
  </si>
  <si>
    <t>$248.66 USD</t>
  </si>
  <si>
    <t>金额</t>
  </si>
  <si>
    <t>订单盈利</t>
  </si>
  <si>
    <t>paper</t>
  </si>
  <si>
    <t>seal</t>
  </si>
  <si>
    <t>Parking</t>
  </si>
  <si>
    <t>Shell</t>
  </si>
  <si>
    <t>ChatTime</t>
  </si>
  <si>
    <t>A&amp;W</t>
  </si>
  <si>
    <t>subway</t>
  </si>
  <si>
    <t>30%</t>
  </si>
  <si>
    <t>分年分摊 2017是1st year。2018 is second yr.</t>
  </si>
  <si>
    <t>Commission</t>
  </si>
  <si>
    <t>Meals and Entertainments</t>
  </si>
  <si>
    <t>Ownership Renew</t>
  </si>
  <si>
    <t>Membership</t>
  </si>
  <si>
    <t>Management and Administraition Fee</t>
  </si>
  <si>
    <t>Office Expensed</t>
  </si>
  <si>
    <t>Travel Expenses</t>
  </si>
  <si>
    <t>CUFMS:超連鎖管理系統 超連鎖管理系統</t>
  </si>
  <si>
    <t>SubTotal</t>
  </si>
  <si>
    <t>Utilities</t>
  </si>
  <si>
    <t>Delivery Freight Expenses</t>
  </si>
  <si>
    <t>Motoviecle expenses</t>
  </si>
  <si>
    <t>AD</t>
  </si>
  <si>
    <t>Meal *50%, Party</t>
  </si>
  <si>
    <t>Mobile Monthly Plan</t>
  </si>
  <si>
    <t>Shipping</t>
  </si>
  <si>
    <t>Gas * 50%</t>
  </si>
  <si>
    <t>Details</t>
  </si>
  <si>
    <t>CRA#</t>
  </si>
  <si>
    <t>GrossIncome + Commission</t>
  </si>
  <si>
    <t>Gross  Income</t>
  </si>
  <si>
    <t>Gross Sale</t>
  </si>
  <si>
    <t>date</t>
  </si>
  <si>
    <t>Purhase</t>
  </si>
  <si>
    <t>Purchase during the Year</t>
  </si>
  <si>
    <t>shipping</t>
  </si>
  <si>
    <t>Pioneer Gas Station</t>
  </si>
  <si>
    <t xml:space="preserve">Esso </t>
  </si>
  <si>
    <t>Food court</t>
  </si>
  <si>
    <t>Frank Tomatto's</t>
  </si>
  <si>
    <t>Dumplings and Szechuan</t>
  </si>
  <si>
    <t>The PINT Public House</t>
  </si>
  <si>
    <t>Silver Star BBQ</t>
  </si>
  <si>
    <t>Costo Dinner</t>
  </si>
  <si>
    <t>UMI Sushi Express</t>
  </si>
  <si>
    <t>Saint Germain Bakery</t>
  </si>
  <si>
    <t>Magasin General</t>
  </si>
  <si>
    <t>Coffee Culture Markham</t>
  </si>
  <si>
    <t>Pizza Hut</t>
  </si>
  <si>
    <t>LCBO</t>
  </si>
  <si>
    <t>Beer Store</t>
  </si>
  <si>
    <t>Hero Certified Burgers</t>
  </si>
  <si>
    <t>Premier Ballroom</t>
  </si>
  <si>
    <t>Public Cafeteria</t>
  </si>
  <si>
    <t>Kung Pao Wok Woodbury</t>
  </si>
  <si>
    <t>Turkey</t>
  </si>
  <si>
    <t>Wetzel's Pretzels</t>
  </si>
  <si>
    <t>CoCo Fresh Tea&amp;Juice</t>
  </si>
  <si>
    <t>Telus- Dec 2018</t>
  </si>
  <si>
    <t>Telus -Jan, 2019</t>
  </si>
  <si>
    <t>Telus -Feb, 2019</t>
  </si>
  <si>
    <t>Telus -Mar, 2019</t>
  </si>
  <si>
    <t>Telus - Apr, 2019</t>
  </si>
  <si>
    <t>Telus -May, 2019</t>
  </si>
  <si>
    <t>Telus - June, 2019</t>
  </si>
  <si>
    <t>Telus - July 2019</t>
  </si>
  <si>
    <t>Telus - aug, 2019</t>
  </si>
  <si>
    <t>TBS11083387TOR452</t>
  </si>
  <si>
    <t>TBS10076855TOR452</t>
  </si>
  <si>
    <t>TBS10078832TOR452</t>
  </si>
  <si>
    <t>TBS10079900TOR452</t>
  </si>
  <si>
    <t>TBS10073940TOR452</t>
  </si>
  <si>
    <t>TBS10075049TOR452</t>
  </si>
  <si>
    <t>TBS10074867TOR452</t>
  </si>
  <si>
    <t>TBS10074868TOR452</t>
  </si>
  <si>
    <t>TBS10072209TOR452</t>
  </si>
  <si>
    <t>TBS10072211TOR452</t>
  </si>
  <si>
    <t>TBS10071064TOR452</t>
  </si>
  <si>
    <t>Yinghui He</t>
  </si>
  <si>
    <t>Xiang Yu</t>
  </si>
  <si>
    <t>USD</t>
  </si>
  <si>
    <t>SHULIN 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</si>
</sst>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mmmm\ d\,\ yyyy;@"/>
    <numFmt numFmtId="165" formatCode="m/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rgb="FFFF000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2" borderId="0" xfId="0" applyNumberFormat="1" applyFill="1"/>
    <xf numFmtId="8" fontId="0" fillId="0" borderId="0" xfId="0" applyNumberFormat="1"/>
    <xf numFmtId="2" fontId="0" fillId="2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40" fontId="0" fillId="0" borderId="0" xfId="0" applyNumberFormat="1"/>
    <xf numFmtId="2" fontId="0" fillId="6" borderId="0" xfId="0" applyNumberFormat="1" applyFill="1"/>
    <xf numFmtId="2" fontId="0" fillId="7" borderId="0" xfId="0" applyNumberFormat="1" applyFill="1"/>
    <xf numFmtId="49" fontId="3" fillId="0" borderId="6" xfId="0" applyNumberFormat="1" applyFont="1" applyBorder="1" applyAlignment="1">
      <alignment vertical="center" wrapText="1"/>
    </xf>
    <xf numFmtId="0" fontId="2" fillId="0" borderId="0" xfId="0" applyFont="1"/>
    <xf numFmtId="0" fontId="2" fillId="6" borderId="0" xfId="0" applyFont="1" applyFill="1"/>
    <xf numFmtId="14" fontId="2" fillId="6" borderId="0" xfId="0" applyNumberFormat="1" applyFont="1" applyFill="1"/>
    <xf numFmtId="0" fontId="2" fillId="7" borderId="0" xfId="0" applyFont="1" applyFill="1"/>
    <xf numFmtId="14" fontId="2" fillId="0" borderId="0" xfId="0" applyNumberFormat="1" applyFont="1"/>
    <xf numFmtId="2" fontId="2" fillId="0" borderId="0" xfId="0" applyNumberFormat="1" applyFont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65" fontId="4" fillId="3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5" fontId="6" fillId="5" borderId="1" xfId="0" applyNumberFormat="1" applyFont="1" applyFill="1" applyBorder="1" applyAlignment="1">
      <alignment vertical="center" wrapText="1"/>
    </xf>
    <xf numFmtId="2" fontId="6" fillId="5" borderId="1" xfId="0" applyNumberFormat="1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vertical="center" wrapText="1"/>
    </xf>
    <xf numFmtId="0" fontId="6" fillId="5" borderId="6" xfId="0" applyFont="1" applyFill="1" applyBorder="1" applyAlignment="1">
      <alignment vertical="center" wrapText="1"/>
    </xf>
    <xf numFmtId="0" fontId="5" fillId="0" borderId="0" xfId="0" applyFont="1" applyAlignment="1">
      <alignment wrapText="1"/>
    </xf>
    <xf numFmtId="165" fontId="5" fillId="0" borderId="1" xfId="0" applyNumberFormat="1" applyFont="1" applyBorder="1" applyAlignment="1">
      <alignment vertical="center" wrapText="1"/>
    </xf>
    <xf numFmtId="2" fontId="5" fillId="4" borderId="1" xfId="0" applyNumberFormat="1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vertical="center" wrapText="1"/>
    </xf>
    <xf numFmtId="165" fontId="5" fillId="0" borderId="1" xfId="0" applyNumberFormat="1" applyFont="1" applyBorder="1" applyAlignment="1">
      <alignment horizontal="right" vertical="center" wrapText="1"/>
    </xf>
    <xf numFmtId="0" fontId="6" fillId="0" borderId="5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4" fontId="5" fillId="0" borderId="1" xfId="0" applyNumberFormat="1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9" fontId="5" fillId="0" borderId="6" xfId="0" applyNumberFormat="1" applyFont="1" applyBorder="1" applyAlignment="1">
      <alignment vertical="center" wrapText="1"/>
    </xf>
    <xf numFmtId="165" fontId="5" fillId="0" borderId="8" xfId="0" applyNumberFormat="1" applyFont="1" applyBorder="1" applyAlignment="1">
      <alignment vertical="center" wrapText="1"/>
    </xf>
    <xf numFmtId="2" fontId="5" fillId="4" borderId="8" xfId="0" applyNumberFormat="1" applyFont="1" applyFill="1" applyBorder="1" applyAlignment="1">
      <alignment vertical="center" wrapText="1"/>
    </xf>
    <xf numFmtId="49" fontId="5" fillId="0" borderId="8" xfId="0" applyNumberFormat="1" applyFont="1" applyBorder="1" applyAlignment="1">
      <alignment vertical="center" wrapText="1"/>
    </xf>
    <xf numFmtId="49" fontId="3" fillId="0" borderId="9" xfId="0" applyNumberFormat="1" applyFont="1" applyBorder="1" applyAlignment="1">
      <alignment vertical="center" wrapText="1"/>
    </xf>
    <xf numFmtId="0" fontId="6" fillId="0" borderId="0" xfId="0" applyFont="1" applyAlignment="1">
      <alignment horizontal="left" vertical="top" wrapText="1"/>
    </xf>
    <xf numFmtId="165" fontId="5" fillId="0" borderId="0" xfId="0" applyNumberFormat="1" applyFont="1" applyAlignment="1">
      <alignment vertical="center" wrapText="1"/>
    </xf>
    <xf numFmtId="2" fontId="5" fillId="4" borderId="0" xfId="0" applyNumberFormat="1" applyFont="1" applyFill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49" fontId="5" fillId="0" borderId="0" xfId="0" applyNumberFormat="1" applyFont="1" applyAlignment="1">
      <alignment horizontal="left" vertical="center" wrapText="1"/>
    </xf>
    <xf numFmtId="0" fontId="1" fillId="7" borderId="0" xfId="0" applyFont="1" applyFill="1"/>
    <xf numFmtId="49" fontId="5" fillId="0" borderId="9" xfId="0" applyNumberFormat="1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165" fontId="6" fillId="2" borderId="1" xfId="0" applyNumberFormat="1" applyFont="1" applyFill="1" applyBorder="1" applyAlignment="1">
      <alignment vertical="center" wrapText="1"/>
    </xf>
    <xf numFmtId="2" fontId="6" fillId="2" borderId="1" xfId="0" applyNumberFormat="1" applyFont="1" applyFill="1" applyBorder="1" applyAlignment="1">
      <alignment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5" fillId="2" borderId="0" xfId="0" applyFont="1" applyFill="1" applyAlignment="1">
      <alignment wrapText="1"/>
    </xf>
    <xf numFmtId="165" fontId="5" fillId="2" borderId="1" xfId="0" applyNumberFormat="1" applyFont="1" applyFill="1" applyBorder="1" applyAlignment="1">
      <alignment vertical="center" wrapText="1"/>
    </xf>
    <xf numFmtId="2" fontId="5" fillId="2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 wrapText="1"/>
    </xf>
    <xf numFmtId="14" fontId="5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6" fillId="0" borderId="5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76200</xdr:rowOff>
        </xdr:to>
        <xdr:sp macro="" textlink="">
          <xdr:nvSpPr>
            <xdr:cNvPr id="5125" name="Control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2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76200</xdr:rowOff>
        </xdr:to>
        <xdr:sp macro="" textlink="">
          <xdr:nvSpPr>
            <xdr:cNvPr id="5126" name="Control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2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76200</xdr:rowOff>
        </xdr:to>
        <xdr:sp macro="" textlink="">
          <xdr:nvSpPr>
            <xdr:cNvPr id="5127" name="Control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2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76200</xdr:rowOff>
        </xdr:to>
        <xdr:sp macro="" textlink="">
          <xdr:nvSpPr>
            <xdr:cNvPr id="5128" name="Control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2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7" Type="http://schemas.openxmlformats.org/officeDocument/2006/relationships/control" Target="../activeX/activeX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M224"/>
  <sheetViews>
    <sheetView workbookViewId="0">
      <selection activeCell="B223" sqref="B223"/>
    </sheetView>
  </sheetViews>
  <sheetFormatPr defaultRowHeight="15" x14ac:dyDescent="0.25"/>
  <cols>
    <col min="1" max="1" width="11.7109375" bestFit="1" customWidth="1"/>
    <col min="2" max="2" width="18" bestFit="1" customWidth="1"/>
    <col min="3" max="3" width="15.7109375" bestFit="1" customWidth="1"/>
    <col min="4" max="4" width="15.5703125" customWidth="1"/>
    <col min="5" max="5" width="20.5703125" bestFit="1" customWidth="1"/>
    <col min="6" max="6" width="16.42578125" customWidth="1"/>
    <col min="7" max="8" width="14" bestFit="1" customWidth="1"/>
    <col min="9" max="11" width="12.5703125" bestFit="1" customWidth="1"/>
    <col min="13" max="13" width="9.85546875" bestFit="1" customWidth="1"/>
  </cols>
  <sheetData>
    <row r="1" spans="1:13" x14ac:dyDescent="0.25">
      <c r="A1" s="67" t="s">
        <v>348</v>
      </c>
      <c r="B1" s="67"/>
      <c r="C1" s="67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480</v>
      </c>
      <c r="L2" t="s">
        <v>28</v>
      </c>
      <c r="M2" t="s">
        <v>481</v>
      </c>
    </row>
    <row r="3" spans="1:13" x14ac:dyDescent="0.25">
      <c r="A3">
        <v>83595544</v>
      </c>
      <c r="B3">
        <v>6391639</v>
      </c>
      <c r="C3" t="s">
        <v>44</v>
      </c>
      <c r="D3" t="s">
        <v>10</v>
      </c>
      <c r="E3" t="s">
        <v>11</v>
      </c>
      <c r="F3" s="1">
        <v>43465</v>
      </c>
      <c r="G3" t="s">
        <v>12</v>
      </c>
      <c r="H3" t="s">
        <v>13</v>
      </c>
      <c r="I3" t="s">
        <v>14</v>
      </c>
      <c r="J3" t="s">
        <v>45</v>
      </c>
      <c r="K3">
        <v>193.47</v>
      </c>
      <c r="L3" s="2">
        <f>K3</f>
        <v>193.47</v>
      </c>
    </row>
    <row r="4" spans="1:13" hidden="1" x14ac:dyDescent="0.25">
      <c r="A4">
        <v>82834914</v>
      </c>
      <c r="C4" t="s">
        <v>46</v>
      </c>
      <c r="D4" t="s">
        <v>47</v>
      </c>
      <c r="E4" t="s">
        <v>22</v>
      </c>
      <c r="F4" s="1">
        <v>43465</v>
      </c>
      <c r="G4" t="s">
        <v>21</v>
      </c>
      <c r="H4" t="s">
        <v>13</v>
      </c>
      <c r="I4" t="s">
        <v>14</v>
      </c>
      <c r="J4" t="s">
        <v>48</v>
      </c>
      <c r="K4" t="s">
        <v>48</v>
      </c>
    </row>
    <row r="5" spans="1:13" hidden="1" x14ac:dyDescent="0.25">
      <c r="A5">
        <v>81925049</v>
      </c>
      <c r="C5" t="s">
        <v>49</v>
      </c>
      <c r="D5" t="s">
        <v>47</v>
      </c>
      <c r="E5" t="s">
        <v>22</v>
      </c>
      <c r="F5" s="1">
        <v>43465</v>
      </c>
      <c r="G5" t="s">
        <v>21</v>
      </c>
      <c r="H5" t="s">
        <v>13</v>
      </c>
      <c r="I5" t="s">
        <v>14</v>
      </c>
      <c r="J5" t="s">
        <v>50</v>
      </c>
      <c r="K5" t="s">
        <v>50</v>
      </c>
    </row>
    <row r="6" spans="1:13" hidden="1" x14ac:dyDescent="0.25">
      <c r="A6" s="3">
        <v>83451237</v>
      </c>
      <c r="B6" s="3"/>
      <c r="C6" s="3" t="s">
        <v>15</v>
      </c>
      <c r="D6" s="3" t="s">
        <v>16</v>
      </c>
      <c r="E6" s="3" t="s">
        <v>51</v>
      </c>
      <c r="F6" s="4">
        <v>43459</v>
      </c>
      <c r="G6" s="3" t="s">
        <v>12</v>
      </c>
      <c r="H6" s="3" t="s">
        <v>13</v>
      </c>
      <c r="I6" s="3" t="s">
        <v>14</v>
      </c>
      <c r="J6" s="3" t="s">
        <v>52</v>
      </c>
      <c r="K6" s="3">
        <v>28.8</v>
      </c>
      <c r="L6" s="3">
        <f>K6-28.8</f>
        <v>0</v>
      </c>
    </row>
    <row r="7" spans="1:13" hidden="1" x14ac:dyDescent="0.25">
      <c r="A7">
        <v>83379154</v>
      </c>
      <c r="C7" t="s">
        <v>53</v>
      </c>
      <c r="D7" t="s">
        <v>10</v>
      </c>
      <c r="E7" t="s">
        <v>20</v>
      </c>
      <c r="F7" s="1">
        <v>43455</v>
      </c>
      <c r="G7" t="s">
        <v>21</v>
      </c>
      <c r="H7" t="s">
        <v>13</v>
      </c>
      <c r="I7" t="s">
        <v>14</v>
      </c>
      <c r="J7" t="s">
        <v>54</v>
      </c>
      <c r="K7" t="s">
        <v>54</v>
      </c>
    </row>
    <row r="8" spans="1:13" hidden="1" x14ac:dyDescent="0.25">
      <c r="A8">
        <v>81766688</v>
      </c>
      <c r="C8" t="s">
        <v>55</v>
      </c>
      <c r="D8" t="s">
        <v>10</v>
      </c>
      <c r="E8" t="s">
        <v>22</v>
      </c>
      <c r="F8" s="1">
        <v>43455</v>
      </c>
      <c r="G8" t="s">
        <v>21</v>
      </c>
      <c r="H8" t="s">
        <v>13</v>
      </c>
      <c r="I8" t="s">
        <v>14</v>
      </c>
      <c r="J8" t="s">
        <v>56</v>
      </c>
      <c r="K8" t="s">
        <v>56</v>
      </c>
    </row>
    <row r="9" spans="1:13" hidden="1" x14ac:dyDescent="0.25">
      <c r="A9">
        <v>79669701</v>
      </c>
      <c r="C9" t="s">
        <v>57</v>
      </c>
      <c r="D9" t="s">
        <v>10</v>
      </c>
      <c r="E9" t="s">
        <v>22</v>
      </c>
      <c r="F9" s="1">
        <v>43453</v>
      </c>
      <c r="G9" t="s">
        <v>21</v>
      </c>
      <c r="H9" t="s">
        <v>13</v>
      </c>
      <c r="I9" t="s">
        <v>14</v>
      </c>
      <c r="J9" t="s">
        <v>58</v>
      </c>
      <c r="K9" t="s">
        <v>58</v>
      </c>
    </row>
    <row r="10" spans="1:13" x14ac:dyDescent="0.25">
      <c r="A10">
        <v>82983917</v>
      </c>
      <c r="B10">
        <v>6262969</v>
      </c>
      <c r="C10" t="s">
        <v>59</v>
      </c>
      <c r="D10" t="s">
        <v>10</v>
      </c>
      <c r="E10" t="s">
        <v>11</v>
      </c>
      <c r="F10" s="1">
        <v>43444</v>
      </c>
      <c r="G10" t="s">
        <v>12</v>
      </c>
      <c r="H10" t="s">
        <v>13</v>
      </c>
      <c r="I10" t="s">
        <v>14</v>
      </c>
      <c r="J10" t="s">
        <v>60</v>
      </c>
      <c r="K10">
        <v>413.09</v>
      </c>
      <c r="L10" s="2">
        <f t="shared" ref="L10:L11" si="0">K10</f>
        <v>413.09</v>
      </c>
    </row>
    <row r="11" spans="1:13" x14ac:dyDescent="0.25">
      <c r="A11">
        <v>82780554</v>
      </c>
      <c r="B11">
        <v>6196496</v>
      </c>
      <c r="C11" t="s">
        <v>61</v>
      </c>
      <c r="D11" t="s">
        <v>10</v>
      </c>
      <c r="E11" t="s">
        <v>11</v>
      </c>
      <c r="F11" s="1">
        <v>43432</v>
      </c>
      <c r="G11" t="s">
        <v>12</v>
      </c>
      <c r="H11" t="s">
        <v>13</v>
      </c>
      <c r="I11" t="s">
        <v>14</v>
      </c>
      <c r="J11" t="s">
        <v>62</v>
      </c>
      <c r="K11">
        <v>263.01</v>
      </c>
      <c r="L11" s="2">
        <f t="shared" si="0"/>
        <v>263.01</v>
      </c>
    </row>
    <row r="12" spans="1:13" s="7" customFormat="1" x14ac:dyDescent="0.25">
      <c r="A12" s="7">
        <v>82780196</v>
      </c>
      <c r="C12" s="7" t="s">
        <v>63</v>
      </c>
      <c r="D12" s="7" t="s">
        <v>64</v>
      </c>
      <c r="E12" s="7" t="s">
        <v>11</v>
      </c>
      <c r="F12" s="8">
        <v>43432</v>
      </c>
      <c r="G12" s="7" t="s">
        <v>21</v>
      </c>
      <c r="H12" s="7" t="s">
        <v>13</v>
      </c>
      <c r="I12" s="7" t="s">
        <v>19</v>
      </c>
      <c r="J12" s="7" t="s">
        <v>65</v>
      </c>
      <c r="K12" s="7">
        <v>284.89999999999998</v>
      </c>
      <c r="L12" s="12">
        <f>K12*1.3</f>
        <v>370.37</v>
      </c>
      <c r="M12" s="7">
        <f>L12-L13</f>
        <v>88.464999999999975</v>
      </c>
    </row>
    <row r="13" spans="1:13" s="7" customFormat="1" x14ac:dyDescent="0.25">
      <c r="A13" s="7">
        <v>82780195</v>
      </c>
      <c r="B13" s="7">
        <v>6196061</v>
      </c>
      <c r="C13" s="7" t="s">
        <v>66</v>
      </c>
      <c r="D13" s="7" t="s">
        <v>64</v>
      </c>
      <c r="E13" s="7" t="s">
        <v>11</v>
      </c>
      <c r="F13" s="8">
        <v>43432</v>
      </c>
      <c r="G13" s="7" t="s">
        <v>12</v>
      </c>
      <c r="H13" s="7" t="s">
        <v>13</v>
      </c>
      <c r="I13" s="7" t="s">
        <v>19</v>
      </c>
      <c r="J13" s="7" t="s">
        <v>67</v>
      </c>
      <c r="K13" s="7">
        <v>216.85</v>
      </c>
      <c r="L13" s="12">
        <f>K13*1.3</f>
        <v>281.90500000000003</v>
      </c>
    </row>
    <row r="14" spans="1:13" x14ac:dyDescent="0.25">
      <c r="A14">
        <v>82605021</v>
      </c>
      <c r="B14">
        <v>6149909</v>
      </c>
      <c r="C14" t="s">
        <v>68</v>
      </c>
      <c r="D14" t="s">
        <v>10</v>
      </c>
      <c r="E14" t="s">
        <v>11</v>
      </c>
      <c r="F14" s="1">
        <v>43425</v>
      </c>
      <c r="G14" t="s">
        <v>12</v>
      </c>
      <c r="H14" t="s">
        <v>13</v>
      </c>
      <c r="I14" t="s">
        <v>14</v>
      </c>
      <c r="J14" t="s">
        <v>69</v>
      </c>
      <c r="K14">
        <v>227.74</v>
      </c>
      <c r="L14" s="2">
        <f t="shared" ref="L14" si="1">K14</f>
        <v>227.74</v>
      </c>
    </row>
    <row r="15" spans="1:13" hidden="1" x14ac:dyDescent="0.25">
      <c r="A15" s="3">
        <v>82513164</v>
      </c>
      <c r="B15" s="3">
        <v>6138966</v>
      </c>
      <c r="C15" s="3" t="s">
        <v>15</v>
      </c>
      <c r="D15" s="3" t="s">
        <v>16</v>
      </c>
      <c r="E15" s="3" t="s">
        <v>51</v>
      </c>
      <c r="F15" s="4">
        <v>43424</v>
      </c>
      <c r="G15" s="3" t="s">
        <v>12</v>
      </c>
      <c r="H15" s="3" t="s">
        <v>13</v>
      </c>
      <c r="I15" s="3" t="s">
        <v>14</v>
      </c>
      <c r="J15" s="3" t="s">
        <v>70</v>
      </c>
      <c r="K15" s="3">
        <v>80.739999999999995</v>
      </c>
      <c r="L15" s="3">
        <f>K15-28.8</f>
        <v>51.94</v>
      </c>
    </row>
    <row r="16" spans="1:13" s="9" customFormat="1" x14ac:dyDescent="0.25">
      <c r="A16" s="9">
        <v>82401973</v>
      </c>
      <c r="C16" s="9" t="s">
        <v>71</v>
      </c>
      <c r="D16" s="9" t="s">
        <v>64</v>
      </c>
      <c r="E16" s="9" t="s">
        <v>11</v>
      </c>
      <c r="F16" s="10">
        <v>43417</v>
      </c>
      <c r="G16" s="9" t="s">
        <v>21</v>
      </c>
      <c r="H16" s="9" t="s">
        <v>13</v>
      </c>
      <c r="I16" s="9" t="s">
        <v>19</v>
      </c>
      <c r="J16" s="9" t="s">
        <v>72</v>
      </c>
      <c r="K16" s="9">
        <v>138.35</v>
      </c>
      <c r="L16" s="13">
        <f t="shared" ref="L16:L17" si="2">K16*1.3</f>
        <v>179.85499999999999</v>
      </c>
      <c r="M16" s="9">
        <f>L16-L17</f>
        <v>39.220999999999975</v>
      </c>
    </row>
    <row r="17" spans="1:13" s="9" customFormat="1" x14ac:dyDescent="0.25">
      <c r="A17" s="9">
        <v>82401972</v>
      </c>
      <c r="B17" s="9">
        <v>6096353</v>
      </c>
      <c r="C17" s="9" t="s">
        <v>73</v>
      </c>
      <c r="D17" s="9" t="s">
        <v>64</v>
      </c>
      <c r="E17" s="9" t="s">
        <v>11</v>
      </c>
      <c r="F17" s="10">
        <v>43417</v>
      </c>
      <c r="G17" s="9" t="s">
        <v>12</v>
      </c>
      <c r="H17" s="9" t="s">
        <v>13</v>
      </c>
      <c r="I17" s="9" t="s">
        <v>19</v>
      </c>
      <c r="J17" s="9" t="s">
        <v>74</v>
      </c>
      <c r="K17" s="9">
        <v>108.18</v>
      </c>
      <c r="L17" s="13">
        <f t="shared" si="2"/>
        <v>140.63400000000001</v>
      </c>
    </row>
    <row r="18" spans="1:13" x14ac:dyDescent="0.25">
      <c r="A18">
        <v>82153474</v>
      </c>
      <c r="B18">
        <v>6030706</v>
      </c>
      <c r="C18" t="s">
        <v>75</v>
      </c>
      <c r="D18" t="s">
        <v>10</v>
      </c>
      <c r="E18" t="s">
        <v>11</v>
      </c>
      <c r="F18" s="1">
        <v>43409</v>
      </c>
      <c r="G18" t="s">
        <v>12</v>
      </c>
      <c r="H18" t="s">
        <v>13</v>
      </c>
      <c r="I18" t="s">
        <v>14</v>
      </c>
      <c r="J18" t="s">
        <v>76</v>
      </c>
      <c r="K18">
        <v>111.37</v>
      </c>
      <c r="L18" s="2">
        <f t="shared" ref="L18:L27" si="3">K18</f>
        <v>111.37</v>
      </c>
    </row>
    <row r="19" spans="1:13" x14ac:dyDescent="0.25">
      <c r="A19">
        <v>81999759</v>
      </c>
      <c r="B19">
        <v>6001165</v>
      </c>
      <c r="C19" t="s">
        <v>77</v>
      </c>
      <c r="D19" t="s">
        <v>10</v>
      </c>
      <c r="E19" t="s">
        <v>11</v>
      </c>
      <c r="F19" s="1">
        <v>43403</v>
      </c>
      <c r="G19" t="s">
        <v>12</v>
      </c>
      <c r="H19" t="s">
        <v>13</v>
      </c>
      <c r="I19" t="s">
        <v>14</v>
      </c>
      <c r="J19" t="s">
        <v>78</v>
      </c>
      <c r="K19">
        <v>289.29000000000002</v>
      </c>
      <c r="L19" s="2">
        <f t="shared" si="3"/>
        <v>289.29000000000002</v>
      </c>
    </row>
    <row r="20" spans="1:13" x14ac:dyDescent="0.25">
      <c r="A20">
        <v>81867657</v>
      </c>
      <c r="B20">
        <v>5954410</v>
      </c>
      <c r="C20" t="s">
        <v>79</v>
      </c>
      <c r="D20" t="s">
        <v>10</v>
      </c>
      <c r="E20" t="s">
        <v>11</v>
      </c>
      <c r="F20" s="1">
        <v>43396</v>
      </c>
      <c r="G20" t="s">
        <v>12</v>
      </c>
      <c r="H20" t="s">
        <v>13</v>
      </c>
      <c r="I20" t="s">
        <v>14</v>
      </c>
      <c r="J20" t="s">
        <v>80</v>
      </c>
      <c r="K20">
        <v>104.56</v>
      </c>
      <c r="L20" s="2">
        <f t="shared" si="3"/>
        <v>104.56</v>
      </c>
    </row>
    <row r="21" spans="1:13" hidden="1" x14ac:dyDescent="0.25">
      <c r="A21" s="3">
        <v>81794429</v>
      </c>
      <c r="B21" s="3">
        <v>5949793</v>
      </c>
      <c r="C21" s="3" t="s">
        <v>15</v>
      </c>
      <c r="D21" s="3" t="s">
        <v>16</v>
      </c>
      <c r="E21" s="3" t="s">
        <v>51</v>
      </c>
      <c r="F21" s="4">
        <v>43396</v>
      </c>
      <c r="G21" s="3" t="s">
        <v>12</v>
      </c>
      <c r="H21" s="3" t="s">
        <v>13</v>
      </c>
      <c r="I21" s="3" t="s">
        <v>14</v>
      </c>
      <c r="J21" s="3" t="s">
        <v>70</v>
      </c>
      <c r="K21" s="3">
        <v>80.739999999999995</v>
      </c>
      <c r="L21" s="3">
        <f>K21-28.8</f>
        <v>51.94</v>
      </c>
    </row>
    <row r="22" spans="1:13" x14ac:dyDescent="0.25">
      <c r="A22">
        <v>81774467</v>
      </c>
      <c r="B22">
        <v>5925141</v>
      </c>
      <c r="C22" t="s">
        <v>81</v>
      </c>
      <c r="D22" t="s">
        <v>10</v>
      </c>
      <c r="E22" t="s">
        <v>11</v>
      </c>
      <c r="F22" s="1">
        <v>43392</v>
      </c>
      <c r="G22" t="s">
        <v>17</v>
      </c>
      <c r="H22" t="s">
        <v>13</v>
      </c>
      <c r="I22" t="s">
        <v>14</v>
      </c>
      <c r="J22" t="s">
        <v>82</v>
      </c>
      <c r="K22">
        <v>496.25</v>
      </c>
      <c r="L22" s="2">
        <f t="shared" si="3"/>
        <v>496.25</v>
      </c>
    </row>
    <row r="23" spans="1:13" x14ac:dyDescent="0.25">
      <c r="A23">
        <v>81766827</v>
      </c>
      <c r="B23">
        <v>5923204</v>
      </c>
      <c r="C23" t="s">
        <v>83</v>
      </c>
      <c r="D23" t="s">
        <v>10</v>
      </c>
      <c r="E23" t="s">
        <v>11</v>
      </c>
      <c r="F23" s="1">
        <v>43392</v>
      </c>
      <c r="G23" t="s">
        <v>12</v>
      </c>
      <c r="H23" t="s">
        <v>13</v>
      </c>
      <c r="I23" t="s">
        <v>14</v>
      </c>
      <c r="J23" t="s">
        <v>84</v>
      </c>
      <c r="K23">
        <v>101.82</v>
      </c>
      <c r="L23" s="2">
        <f t="shared" si="3"/>
        <v>101.82</v>
      </c>
    </row>
    <row r="24" spans="1:13" s="7" customFormat="1" x14ac:dyDescent="0.25">
      <c r="A24" s="7">
        <v>81749594</v>
      </c>
      <c r="C24" s="7" t="s">
        <v>85</v>
      </c>
      <c r="D24" s="7" t="s">
        <v>86</v>
      </c>
      <c r="E24" s="7" t="s">
        <v>11</v>
      </c>
      <c r="F24" s="8">
        <v>43391</v>
      </c>
      <c r="G24" s="7" t="s">
        <v>21</v>
      </c>
      <c r="H24" s="7" t="s">
        <v>13</v>
      </c>
      <c r="I24" s="7" t="s">
        <v>14</v>
      </c>
      <c r="J24" s="7" t="s">
        <v>87</v>
      </c>
      <c r="K24" s="7">
        <v>66.540000000000006</v>
      </c>
      <c r="L24" s="12">
        <f t="shared" si="3"/>
        <v>66.540000000000006</v>
      </c>
      <c r="M24" s="7">
        <f>L24-L25</f>
        <v>16.810000000000009</v>
      </c>
    </row>
    <row r="25" spans="1:13" s="7" customFormat="1" x14ac:dyDescent="0.25">
      <c r="A25" s="7">
        <v>81749593</v>
      </c>
      <c r="B25" s="7">
        <v>5918604</v>
      </c>
      <c r="C25" s="7" t="s">
        <v>88</v>
      </c>
      <c r="D25" s="7" t="s">
        <v>86</v>
      </c>
      <c r="E25" s="7" t="s">
        <v>11</v>
      </c>
      <c r="F25" s="8">
        <v>43391</v>
      </c>
      <c r="G25" s="7" t="s">
        <v>89</v>
      </c>
      <c r="H25" s="7" t="s">
        <v>13</v>
      </c>
      <c r="I25" s="7" t="s">
        <v>14</v>
      </c>
      <c r="J25" s="7" t="s">
        <v>90</v>
      </c>
      <c r="K25" s="7">
        <v>49.73</v>
      </c>
      <c r="L25" s="12">
        <f t="shared" si="3"/>
        <v>49.73</v>
      </c>
    </row>
    <row r="26" spans="1:13" x14ac:dyDescent="0.25">
      <c r="A26">
        <v>81749541</v>
      </c>
      <c r="B26">
        <v>5918588</v>
      </c>
      <c r="C26" t="s">
        <v>91</v>
      </c>
      <c r="D26" t="s">
        <v>10</v>
      </c>
      <c r="E26" t="s">
        <v>11</v>
      </c>
      <c r="F26" s="1">
        <v>43391</v>
      </c>
      <c r="G26" t="s">
        <v>12</v>
      </c>
      <c r="H26" t="s">
        <v>13</v>
      </c>
      <c r="I26" t="s">
        <v>14</v>
      </c>
      <c r="J26" t="s">
        <v>92</v>
      </c>
      <c r="K26">
        <v>340.28</v>
      </c>
      <c r="L26" s="2">
        <f t="shared" si="3"/>
        <v>340.28</v>
      </c>
    </row>
    <row r="27" spans="1:13" x14ac:dyDescent="0.25">
      <c r="A27">
        <v>81644942</v>
      </c>
      <c r="B27">
        <v>5886165</v>
      </c>
      <c r="C27" t="s">
        <v>93</v>
      </c>
      <c r="D27" t="s">
        <v>10</v>
      </c>
      <c r="E27" t="s">
        <v>11</v>
      </c>
      <c r="F27" s="1">
        <v>43388</v>
      </c>
      <c r="G27" t="s">
        <v>12</v>
      </c>
      <c r="H27" t="s">
        <v>13</v>
      </c>
      <c r="I27" t="s">
        <v>14</v>
      </c>
      <c r="J27" t="s">
        <v>94</v>
      </c>
      <c r="K27">
        <v>502.9</v>
      </c>
      <c r="L27" s="2">
        <f t="shared" si="3"/>
        <v>502.9</v>
      </c>
    </row>
    <row r="28" spans="1:13" hidden="1" x14ac:dyDescent="0.25">
      <c r="A28">
        <v>79203765</v>
      </c>
      <c r="C28" t="s">
        <v>95</v>
      </c>
      <c r="D28" t="s">
        <v>10</v>
      </c>
      <c r="E28" t="s">
        <v>22</v>
      </c>
      <c r="F28" s="1">
        <v>43370</v>
      </c>
      <c r="G28" t="s">
        <v>21</v>
      </c>
      <c r="H28" t="s">
        <v>13</v>
      </c>
      <c r="I28" t="s">
        <v>14</v>
      </c>
      <c r="J28" t="s">
        <v>96</v>
      </c>
      <c r="K28" t="s">
        <v>96</v>
      </c>
    </row>
    <row r="29" spans="1:13" hidden="1" x14ac:dyDescent="0.25">
      <c r="A29" s="3">
        <v>81184581</v>
      </c>
      <c r="B29" s="3">
        <v>5765418</v>
      </c>
      <c r="C29" s="3" t="s">
        <v>15</v>
      </c>
      <c r="D29" s="3" t="s">
        <v>16</v>
      </c>
      <c r="E29" s="3" t="s">
        <v>51</v>
      </c>
      <c r="F29" s="4">
        <v>43368</v>
      </c>
      <c r="G29" s="3" t="s">
        <v>12</v>
      </c>
      <c r="H29" s="3" t="s">
        <v>13</v>
      </c>
      <c r="I29" s="3" t="s">
        <v>14</v>
      </c>
      <c r="J29" s="3" t="s">
        <v>97</v>
      </c>
      <c r="K29" s="3">
        <v>74.77</v>
      </c>
      <c r="L29" s="3">
        <f>K29-28.8</f>
        <v>45.97</v>
      </c>
    </row>
    <row r="30" spans="1:13" x14ac:dyDescent="0.25">
      <c r="A30">
        <v>81209043</v>
      </c>
      <c r="B30">
        <v>5756277</v>
      </c>
      <c r="C30" t="s">
        <v>98</v>
      </c>
      <c r="D30" t="s">
        <v>10</v>
      </c>
      <c r="E30" t="s">
        <v>11</v>
      </c>
      <c r="F30" s="1">
        <v>43367</v>
      </c>
      <c r="G30" t="s">
        <v>12</v>
      </c>
      <c r="H30" t="s">
        <v>13</v>
      </c>
      <c r="I30" t="s">
        <v>14</v>
      </c>
      <c r="J30" t="s">
        <v>99</v>
      </c>
      <c r="K30">
        <v>288.87</v>
      </c>
      <c r="L30" s="2">
        <f t="shared" ref="L30" si="4">K30</f>
        <v>288.87</v>
      </c>
    </row>
    <row r="31" spans="1:13" s="9" customFormat="1" x14ac:dyDescent="0.25">
      <c r="A31" s="9">
        <v>81164090</v>
      </c>
      <c r="C31" s="9" t="s">
        <v>100</v>
      </c>
      <c r="D31" s="9" t="s">
        <v>64</v>
      </c>
      <c r="E31" s="9" t="s">
        <v>11</v>
      </c>
      <c r="F31" s="10">
        <v>43364</v>
      </c>
      <c r="G31" s="9" t="s">
        <v>21</v>
      </c>
      <c r="H31" s="9" t="s">
        <v>13</v>
      </c>
      <c r="I31" s="9" t="s">
        <v>19</v>
      </c>
      <c r="J31" s="9" t="s">
        <v>101</v>
      </c>
      <c r="K31" s="9">
        <v>111.8</v>
      </c>
      <c r="L31" s="13">
        <f t="shared" ref="L31:L32" si="5">K31*1.3</f>
        <v>145.34</v>
      </c>
      <c r="M31" s="9">
        <f>L31-L32</f>
        <v>29.405999999999992</v>
      </c>
    </row>
    <row r="32" spans="1:13" s="9" customFormat="1" x14ac:dyDescent="0.25">
      <c r="A32" s="9">
        <v>81164089</v>
      </c>
      <c r="B32" s="9">
        <v>5745417</v>
      </c>
      <c r="C32" s="9" t="s">
        <v>102</v>
      </c>
      <c r="D32" s="9" t="s">
        <v>64</v>
      </c>
      <c r="E32" s="9" t="s">
        <v>11</v>
      </c>
      <c r="F32" s="10">
        <v>43364</v>
      </c>
      <c r="G32" s="9" t="s">
        <v>12</v>
      </c>
      <c r="H32" s="9" t="s">
        <v>13</v>
      </c>
      <c r="I32" s="9" t="s">
        <v>19</v>
      </c>
      <c r="J32" s="9" t="s">
        <v>103</v>
      </c>
      <c r="K32" s="9">
        <v>89.18</v>
      </c>
      <c r="L32" s="13">
        <f t="shared" si="5"/>
        <v>115.93400000000001</v>
      </c>
    </row>
    <row r="33" spans="1:13" x14ac:dyDescent="0.25">
      <c r="A33">
        <v>81164012</v>
      </c>
      <c r="B33">
        <v>5745381</v>
      </c>
      <c r="C33" t="s">
        <v>104</v>
      </c>
      <c r="D33" t="s">
        <v>10</v>
      </c>
      <c r="E33" t="s">
        <v>11</v>
      </c>
      <c r="F33" s="1">
        <v>43364</v>
      </c>
      <c r="G33" t="s">
        <v>12</v>
      </c>
      <c r="H33" t="s">
        <v>13</v>
      </c>
      <c r="I33" t="s">
        <v>14</v>
      </c>
      <c r="J33" t="s">
        <v>105</v>
      </c>
      <c r="K33">
        <v>486.9</v>
      </c>
      <c r="L33" s="2">
        <f t="shared" ref="L33:L35" si="6">K33</f>
        <v>486.9</v>
      </c>
    </row>
    <row r="34" spans="1:13" x14ac:dyDescent="0.25">
      <c r="A34">
        <v>81157007</v>
      </c>
      <c r="B34">
        <v>5743638</v>
      </c>
      <c r="C34" t="s">
        <v>106</v>
      </c>
      <c r="D34" t="s">
        <v>10</v>
      </c>
      <c r="E34" t="s">
        <v>11</v>
      </c>
      <c r="F34" s="1">
        <v>43364</v>
      </c>
      <c r="G34" t="s">
        <v>12</v>
      </c>
      <c r="H34" t="s">
        <v>13</v>
      </c>
      <c r="I34" t="s">
        <v>14</v>
      </c>
      <c r="J34" t="s">
        <v>107</v>
      </c>
      <c r="K34">
        <v>222.46</v>
      </c>
      <c r="L34" s="2">
        <f t="shared" si="6"/>
        <v>222.46</v>
      </c>
    </row>
    <row r="35" spans="1:13" x14ac:dyDescent="0.25">
      <c r="A35">
        <v>81066394</v>
      </c>
      <c r="B35">
        <v>5712110</v>
      </c>
      <c r="C35" t="s">
        <v>108</v>
      </c>
      <c r="D35" t="s">
        <v>10</v>
      </c>
      <c r="E35" t="s">
        <v>11</v>
      </c>
      <c r="F35" s="1">
        <v>43360</v>
      </c>
      <c r="G35" t="s">
        <v>12</v>
      </c>
      <c r="H35" t="s">
        <v>13</v>
      </c>
      <c r="I35" t="s">
        <v>14</v>
      </c>
      <c r="J35" t="s">
        <v>109</v>
      </c>
      <c r="K35">
        <v>935.21</v>
      </c>
      <c r="L35" s="2">
        <f t="shared" si="6"/>
        <v>935.21</v>
      </c>
    </row>
    <row r="36" spans="1:13" s="7" customFormat="1" x14ac:dyDescent="0.25">
      <c r="A36" s="7">
        <v>81047421</v>
      </c>
      <c r="B36" s="7">
        <v>5705232</v>
      </c>
      <c r="C36" s="7" t="s">
        <v>110</v>
      </c>
      <c r="D36" s="7" t="s">
        <v>64</v>
      </c>
      <c r="E36" s="7" t="s">
        <v>11</v>
      </c>
      <c r="F36" s="8">
        <v>43360</v>
      </c>
      <c r="G36" s="7" t="s">
        <v>12</v>
      </c>
      <c r="H36" s="7" t="s">
        <v>13</v>
      </c>
      <c r="I36" s="7" t="s">
        <v>19</v>
      </c>
      <c r="J36" s="7" t="s">
        <v>111</v>
      </c>
      <c r="K36" s="7">
        <v>266.39</v>
      </c>
      <c r="L36" s="12">
        <f t="shared" ref="L36:L37" si="7">K36*1.3</f>
        <v>346.30700000000002</v>
      </c>
    </row>
    <row r="37" spans="1:13" s="7" customFormat="1" x14ac:dyDescent="0.25">
      <c r="A37" s="7">
        <v>81047424</v>
      </c>
      <c r="C37" s="7" t="s">
        <v>112</v>
      </c>
      <c r="D37" s="7" t="s">
        <v>64</v>
      </c>
      <c r="E37" s="7" t="s">
        <v>11</v>
      </c>
      <c r="F37" s="8">
        <v>43359</v>
      </c>
      <c r="G37" s="7" t="s">
        <v>21</v>
      </c>
      <c r="H37" s="7" t="s">
        <v>13</v>
      </c>
      <c r="I37" s="7" t="s">
        <v>19</v>
      </c>
      <c r="J37" s="7" t="s">
        <v>113</v>
      </c>
      <c r="K37" s="7">
        <v>343.45</v>
      </c>
      <c r="L37" s="12">
        <f t="shared" si="7"/>
        <v>446.48500000000001</v>
      </c>
      <c r="M37" s="7">
        <f>L37-L36</f>
        <v>100.178</v>
      </c>
    </row>
    <row r="38" spans="1:13" hidden="1" x14ac:dyDescent="0.25">
      <c r="A38">
        <v>79225808</v>
      </c>
      <c r="C38" t="s">
        <v>114</v>
      </c>
      <c r="D38" t="s">
        <v>10</v>
      </c>
      <c r="E38" t="s">
        <v>20</v>
      </c>
      <c r="F38" s="1">
        <v>43356</v>
      </c>
      <c r="G38" t="s">
        <v>21</v>
      </c>
      <c r="H38" t="s">
        <v>13</v>
      </c>
      <c r="I38" t="s">
        <v>14</v>
      </c>
      <c r="J38" t="s">
        <v>115</v>
      </c>
      <c r="K38" t="s">
        <v>115</v>
      </c>
    </row>
    <row r="39" spans="1:13" hidden="1" x14ac:dyDescent="0.25">
      <c r="A39">
        <v>78512729</v>
      </c>
      <c r="C39" t="s">
        <v>116</v>
      </c>
      <c r="D39" t="s">
        <v>10</v>
      </c>
      <c r="E39" t="s">
        <v>22</v>
      </c>
      <c r="F39" s="1">
        <v>43356</v>
      </c>
      <c r="G39" t="s">
        <v>21</v>
      </c>
      <c r="H39" t="s">
        <v>13</v>
      </c>
      <c r="I39" t="s">
        <v>14</v>
      </c>
      <c r="J39" t="s">
        <v>117</v>
      </c>
      <c r="K39" t="s">
        <v>117</v>
      </c>
    </row>
    <row r="40" spans="1:13" hidden="1" x14ac:dyDescent="0.25">
      <c r="A40">
        <v>78512473</v>
      </c>
      <c r="C40" t="s">
        <v>118</v>
      </c>
      <c r="D40" t="s">
        <v>10</v>
      </c>
      <c r="E40" t="s">
        <v>22</v>
      </c>
      <c r="F40" s="1">
        <v>43356</v>
      </c>
      <c r="G40" t="s">
        <v>21</v>
      </c>
      <c r="H40" t="s">
        <v>13</v>
      </c>
      <c r="I40" t="s">
        <v>14</v>
      </c>
      <c r="J40" t="s">
        <v>119</v>
      </c>
      <c r="K40" t="s">
        <v>119</v>
      </c>
    </row>
    <row r="41" spans="1:13" hidden="1" x14ac:dyDescent="0.25">
      <c r="A41">
        <v>76352095</v>
      </c>
      <c r="C41" t="s">
        <v>120</v>
      </c>
      <c r="D41" t="s">
        <v>10</v>
      </c>
      <c r="E41" t="s">
        <v>22</v>
      </c>
      <c r="F41" s="1">
        <v>43356</v>
      </c>
      <c r="G41" t="s">
        <v>21</v>
      </c>
      <c r="H41" t="s">
        <v>13</v>
      </c>
      <c r="I41" t="s">
        <v>14</v>
      </c>
      <c r="J41" t="s">
        <v>121</v>
      </c>
      <c r="K41" t="s">
        <v>121</v>
      </c>
    </row>
    <row r="42" spans="1:13" hidden="1" x14ac:dyDescent="0.25">
      <c r="A42">
        <v>76352085</v>
      </c>
      <c r="C42" t="s">
        <v>122</v>
      </c>
      <c r="D42" t="s">
        <v>10</v>
      </c>
      <c r="E42" t="s">
        <v>22</v>
      </c>
      <c r="F42" s="1">
        <v>43356</v>
      </c>
      <c r="G42" t="s">
        <v>21</v>
      </c>
      <c r="H42" t="s">
        <v>13</v>
      </c>
      <c r="I42" t="s">
        <v>14</v>
      </c>
      <c r="J42" t="s">
        <v>121</v>
      </c>
      <c r="K42" t="s">
        <v>121</v>
      </c>
    </row>
    <row r="43" spans="1:13" hidden="1" x14ac:dyDescent="0.25">
      <c r="A43">
        <v>76352010</v>
      </c>
      <c r="C43" t="s">
        <v>123</v>
      </c>
      <c r="D43" t="s">
        <v>10</v>
      </c>
      <c r="E43" t="s">
        <v>22</v>
      </c>
      <c r="F43" s="1">
        <v>43356</v>
      </c>
      <c r="G43" t="s">
        <v>21</v>
      </c>
      <c r="H43" t="s">
        <v>13</v>
      </c>
      <c r="I43" t="s">
        <v>14</v>
      </c>
      <c r="J43" t="s">
        <v>124</v>
      </c>
      <c r="K43" t="s">
        <v>124</v>
      </c>
    </row>
    <row r="44" spans="1:13" x14ac:dyDescent="0.25">
      <c r="A44">
        <v>80943862</v>
      </c>
      <c r="B44">
        <v>5665876</v>
      </c>
      <c r="C44" t="s">
        <v>125</v>
      </c>
      <c r="D44" t="s">
        <v>10</v>
      </c>
      <c r="E44" t="s">
        <v>11</v>
      </c>
      <c r="F44" s="1">
        <v>43353</v>
      </c>
      <c r="G44" t="s">
        <v>12</v>
      </c>
      <c r="H44" t="s">
        <v>13</v>
      </c>
      <c r="I44" t="s">
        <v>14</v>
      </c>
      <c r="J44" t="s">
        <v>126</v>
      </c>
      <c r="K44">
        <v>497.19</v>
      </c>
      <c r="L44" s="2">
        <f>K44</f>
        <v>497.19</v>
      </c>
    </row>
    <row r="45" spans="1:13" hidden="1" x14ac:dyDescent="0.25">
      <c r="A45">
        <v>79827017</v>
      </c>
      <c r="C45" t="s">
        <v>127</v>
      </c>
      <c r="D45" t="s">
        <v>10</v>
      </c>
      <c r="E45" t="s">
        <v>22</v>
      </c>
      <c r="F45" s="1">
        <v>43348</v>
      </c>
      <c r="G45" t="s">
        <v>21</v>
      </c>
      <c r="H45" t="s">
        <v>13</v>
      </c>
      <c r="I45" t="s">
        <v>14</v>
      </c>
      <c r="J45" t="s">
        <v>128</v>
      </c>
      <c r="K45" t="s">
        <v>128</v>
      </c>
    </row>
    <row r="46" spans="1:13" hidden="1" x14ac:dyDescent="0.25">
      <c r="A46">
        <v>80017136</v>
      </c>
      <c r="C46" t="s">
        <v>129</v>
      </c>
      <c r="D46" t="s">
        <v>10</v>
      </c>
      <c r="E46" t="s">
        <v>22</v>
      </c>
      <c r="F46" s="1">
        <v>43336</v>
      </c>
      <c r="G46" t="s">
        <v>21</v>
      </c>
      <c r="H46" t="s">
        <v>13</v>
      </c>
      <c r="I46" t="s">
        <v>14</v>
      </c>
      <c r="J46" t="s">
        <v>130</v>
      </c>
      <c r="K46" t="s">
        <v>130</v>
      </c>
    </row>
    <row r="47" spans="1:13" hidden="1" x14ac:dyDescent="0.25">
      <c r="A47">
        <v>79511990</v>
      </c>
      <c r="C47" t="s">
        <v>129</v>
      </c>
      <c r="D47" t="s">
        <v>10</v>
      </c>
      <c r="E47" t="s">
        <v>22</v>
      </c>
      <c r="F47" s="1">
        <v>43336</v>
      </c>
      <c r="G47" t="s">
        <v>21</v>
      </c>
      <c r="H47" t="s">
        <v>13</v>
      </c>
      <c r="I47" t="s">
        <v>14</v>
      </c>
      <c r="J47" t="s">
        <v>130</v>
      </c>
      <c r="K47" t="s">
        <v>130</v>
      </c>
    </row>
    <row r="48" spans="1:13" hidden="1" x14ac:dyDescent="0.25">
      <c r="A48">
        <v>76352021</v>
      </c>
      <c r="C48" t="s">
        <v>131</v>
      </c>
      <c r="D48" t="s">
        <v>10</v>
      </c>
      <c r="E48" t="s">
        <v>22</v>
      </c>
      <c r="F48" s="1">
        <v>43336</v>
      </c>
      <c r="G48" t="s">
        <v>21</v>
      </c>
      <c r="H48" t="s">
        <v>13</v>
      </c>
      <c r="I48" t="s">
        <v>14</v>
      </c>
      <c r="J48" t="s">
        <v>132</v>
      </c>
      <c r="K48" t="s">
        <v>132</v>
      </c>
    </row>
    <row r="49" spans="1:13" hidden="1" x14ac:dyDescent="0.25">
      <c r="A49">
        <v>76352018</v>
      </c>
      <c r="C49" t="s">
        <v>133</v>
      </c>
      <c r="D49" t="s">
        <v>10</v>
      </c>
      <c r="E49" t="s">
        <v>22</v>
      </c>
      <c r="F49" s="1">
        <v>43336</v>
      </c>
      <c r="G49" t="s">
        <v>21</v>
      </c>
      <c r="H49" t="s">
        <v>13</v>
      </c>
      <c r="I49" t="s">
        <v>14</v>
      </c>
      <c r="J49" t="s">
        <v>132</v>
      </c>
      <c r="K49" t="s">
        <v>132</v>
      </c>
    </row>
    <row r="50" spans="1:13" hidden="1" x14ac:dyDescent="0.25">
      <c r="A50">
        <v>76241879</v>
      </c>
      <c r="C50" t="s">
        <v>134</v>
      </c>
      <c r="D50" t="s">
        <v>10</v>
      </c>
      <c r="E50" t="s">
        <v>22</v>
      </c>
      <c r="F50" s="1">
        <v>43336</v>
      </c>
      <c r="G50" t="s">
        <v>21</v>
      </c>
      <c r="H50" t="s">
        <v>13</v>
      </c>
      <c r="I50" t="s">
        <v>14</v>
      </c>
      <c r="J50" t="s">
        <v>135</v>
      </c>
      <c r="K50" t="s">
        <v>135</v>
      </c>
    </row>
    <row r="51" spans="1:13" hidden="1" x14ac:dyDescent="0.25">
      <c r="A51">
        <v>76241876</v>
      </c>
      <c r="C51" t="s">
        <v>136</v>
      </c>
      <c r="D51" t="s">
        <v>10</v>
      </c>
      <c r="E51" t="s">
        <v>22</v>
      </c>
      <c r="F51" s="1">
        <v>43336</v>
      </c>
      <c r="G51" t="s">
        <v>21</v>
      </c>
      <c r="H51" t="s">
        <v>13</v>
      </c>
      <c r="I51" t="s">
        <v>14</v>
      </c>
      <c r="J51" t="s">
        <v>137</v>
      </c>
      <c r="K51" t="s">
        <v>137</v>
      </c>
    </row>
    <row r="52" spans="1:13" x14ac:dyDescent="0.25">
      <c r="A52">
        <v>80554924</v>
      </c>
      <c r="B52">
        <v>5562524</v>
      </c>
      <c r="C52" t="s">
        <v>138</v>
      </c>
      <c r="D52" t="s">
        <v>139</v>
      </c>
      <c r="E52" t="s">
        <v>11</v>
      </c>
      <c r="F52" s="1">
        <v>43335</v>
      </c>
      <c r="G52" t="s">
        <v>89</v>
      </c>
      <c r="H52" t="s">
        <v>13</v>
      </c>
      <c r="I52" t="s">
        <v>14</v>
      </c>
      <c r="J52" t="s">
        <v>140</v>
      </c>
      <c r="K52">
        <v>9.7200000000000006</v>
      </c>
      <c r="L52" s="2">
        <f t="shared" ref="L52:L53" si="8">K52</f>
        <v>9.7200000000000006</v>
      </c>
      <c r="M52">
        <f>13.09-L52</f>
        <v>3.3699999999999992</v>
      </c>
    </row>
    <row r="53" spans="1:13" x14ac:dyDescent="0.25">
      <c r="A53">
        <v>80389792</v>
      </c>
      <c r="B53">
        <v>5552211</v>
      </c>
      <c r="C53" t="s">
        <v>141</v>
      </c>
      <c r="D53" t="s">
        <v>10</v>
      </c>
      <c r="E53" t="s">
        <v>11</v>
      </c>
      <c r="F53" s="1">
        <v>43333</v>
      </c>
      <c r="G53" t="s">
        <v>12</v>
      </c>
      <c r="H53" t="s">
        <v>13</v>
      </c>
      <c r="I53" t="s">
        <v>14</v>
      </c>
      <c r="J53" t="s">
        <v>142</v>
      </c>
      <c r="K53">
        <v>329.76</v>
      </c>
      <c r="L53" s="2">
        <f t="shared" si="8"/>
        <v>329.76</v>
      </c>
    </row>
    <row r="54" spans="1:13" hidden="1" x14ac:dyDescent="0.25">
      <c r="A54" s="3">
        <v>80319338</v>
      </c>
      <c r="B54" s="3">
        <v>5544100</v>
      </c>
      <c r="C54" s="3" t="s">
        <v>15</v>
      </c>
      <c r="D54" s="3" t="s">
        <v>16</v>
      </c>
      <c r="E54" s="3" t="s">
        <v>51</v>
      </c>
      <c r="F54" s="4">
        <v>43333</v>
      </c>
      <c r="G54" s="3" t="s">
        <v>12</v>
      </c>
      <c r="H54" s="3" t="s">
        <v>13</v>
      </c>
      <c r="I54" s="3" t="s">
        <v>14</v>
      </c>
      <c r="J54" s="3" t="s">
        <v>143</v>
      </c>
      <c r="K54" s="3">
        <v>382.92</v>
      </c>
      <c r="L54" s="3">
        <f>K54-28.8</f>
        <v>354.12</v>
      </c>
    </row>
    <row r="55" spans="1:13" hidden="1" x14ac:dyDescent="0.25">
      <c r="A55">
        <v>80379109</v>
      </c>
      <c r="B55">
        <v>5555189</v>
      </c>
      <c r="C55" t="s">
        <v>144</v>
      </c>
      <c r="D55" t="s">
        <v>145</v>
      </c>
      <c r="E55" t="s">
        <v>146</v>
      </c>
      <c r="F55" s="1">
        <v>43323</v>
      </c>
      <c r="G55" t="s">
        <v>21</v>
      </c>
      <c r="H55" t="s">
        <v>13</v>
      </c>
      <c r="I55" t="s">
        <v>19</v>
      </c>
      <c r="J55" t="s">
        <v>147</v>
      </c>
      <c r="K55" t="s">
        <v>147</v>
      </c>
    </row>
    <row r="56" spans="1:13" x14ac:dyDescent="0.25">
      <c r="A56">
        <v>80138090</v>
      </c>
      <c r="B56">
        <v>5475381</v>
      </c>
      <c r="C56" t="s">
        <v>148</v>
      </c>
      <c r="D56" t="s">
        <v>149</v>
      </c>
      <c r="E56" t="s">
        <v>11</v>
      </c>
      <c r="F56" s="1">
        <v>43321</v>
      </c>
      <c r="G56" t="s">
        <v>12</v>
      </c>
      <c r="H56" t="s">
        <v>13</v>
      </c>
      <c r="I56" t="s">
        <v>19</v>
      </c>
      <c r="J56" t="s">
        <v>150</v>
      </c>
      <c r="K56">
        <v>59.29</v>
      </c>
      <c r="L56" s="2">
        <f t="shared" ref="L56:L57" si="9">K56*1.3</f>
        <v>77.076999999999998</v>
      </c>
      <c r="M56">
        <f>(33.95*2*1.3-L56)</f>
        <v>11.193000000000012</v>
      </c>
    </row>
    <row r="57" spans="1:13" x14ac:dyDescent="0.25">
      <c r="A57">
        <v>80123156</v>
      </c>
      <c r="B57">
        <v>5470432</v>
      </c>
      <c r="C57" t="s">
        <v>151</v>
      </c>
      <c r="D57" t="s">
        <v>149</v>
      </c>
      <c r="E57" t="s">
        <v>11</v>
      </c>
      <c r="F57" s="1">
        <v>43320</v>
      </c>
      <c r="G57" t="s">
        <v>12</v>
      </c>
      <c r="H57" t="s">
        <v>13</v>
      </c>
      <c r="I57" t="s">
        <v>19</v>
      </c>
      <c r="J57" t="s">
        <v>152</v>
      </c>
      <c r="K57">
        <v>115.4</v>
      </c>
      <c r="L57" s="2">
        <f t="shared" si="9"/>
        <v>150.02000000000001</v>
      </c>
      <c r="M57">
        <f>(46.25*1.3+44.95*2*1.3-L57)</f>
        <v>26.974999999999994</v>
      </c>
    </row>
    <row r="58" spans="1:13" hidden="1" x14ac:dyDescent="0.25">
      <c r="A58">
        <v>80078553</v>
      </c>
      <c r="B58">
        <v>5452636</v>
      </c>
      <c r="C58" t="s">
        <v>153</v>
      </c>
      <c r="D58" t="s">
        <v>16</v>
      </c>
      <c r="E58" t="s">
        <v>18</v>
      </c>
      <c r="F58" s="1">
        <v>43318</v>
      </c>
      <c r="G58" t="s">
        <v>154</v>
      </c>
      <c r="H58" t="s">
        <v>13</v>
      </c>
      <c r="I58" t="s">
        <v>14</v>
      </c>
      <c r="J58" t="s">
        <v>155</v>
      </c>
      <c r="K58" t="s">
        <v>155</v>
      </c>
    </row>
    <row r="59" spans="1:13" x14ac:dyDescent="0.25">
      <c r="A59">
        <v>79926827</v>
      </c>
      <c r="B59">
        <v>5424344</v>
      </c>
      <c r="C59" t="s">
        <v>156</v>
      </c>
      <c r="D59" t="s">
        <v>10</v>
      </c>
      <c r="E59" t="s">
        <v>11</v>
      </c>
      <c r="F59" s="1">
        <v>43313</v>
      </c>
      <c r="G59" t="s">
        <v>12</v>
      </c>
      <c r="H59" t="s">
        <v>13</v>
      </c>
      <c r="I59" t="s">
        <v>14</v>
      </c>
      <c r="J59" t="s">
        <v>157</v>
      </c>
      <c r="K59">
        <v>141.18</v>
      </c>
      <c r="L59" s="2">
        <f>K59</f>
        <v>141.18</v>
      </c>
    </row>
    <row r="60" spans="1:13" hidden="1" x14ac:dyDescent="0.25">
      <c r="A60">
        <v>77938698</v>
      </c>
      <c r="C60" t="s">
        <v>158</v>
      </c>
      <c r="D60" t="s">
        <v>23</v>
      </c>
      <c r="E60" t="s">
        <v>22</v>
      </c>
      <c r="F60" s="1">
        <v>43313</v>
      </c>
      <c r="G60" t="s">
        <v>21</v>
      </c>
      <c r="H60" t="s">
        <v>13</v>
      </c>
      <c r="I60" t="s">
        <v>14</v>
      </c>
      <c r="J60" t="s">
        <v>159</v>
      </c>
      <c r="K60" t="s">
        <v>159</v>
      </c>
    </row>
    <row r="61" spans="1:13" hidden="1" x14ac:dyDescent="0.25">
      <c r="A61">
        <v>77339766</v>
      </c>
      <c r="C61" t="s">
        <v>160</v>
      </c>
      <c r="D61" t="s">
        <v>10</v>
      </c>
      <c r="E61" t="s">
        <v>22</v>
      </c>
      <c r="F61" s="1">
        <v>43313</v>
      </c>
      <c r="G61" t="s">
        <v>21</v>
      </c>
      <c r="H61" t="s">
        <v>13</v>
      </c>
      <c r="I61" t="s">
        <v>14</v>
      </c>
      <c r="J61" t="s">
        <v>161</v>
      </c>
      <c r="K61" t="s">
        <v>161</v>
      </c>
    </row>
    <row r="62" spans="1:13" hidden="1" x14ac:dyDescent="0.25">
      <c r="A62" s="3">
        <v>79655223</v>
      </c>
      <c r="B62" s="3"/>
      <c r="C62" s="3" t="s">
        <v>15</v>
      </c>
      <c r="D62" s="3" t="s">
        <v>16</v>
      </c>
      <c r="E62" s="3" t="s">
        <v>51</v>
      </c>
      <c r="F62" s="4">
        <v>43305</v>
      </c>
      <c r="G62" s="3" t="s">
        <v>12</v>
      </c>
      <c r="H62" s="3" t="s">
        <v>13</v>
      </c>
      <c r="I62" s="3" t="s">
        <v>14</v>
      </c>
      <c r="J62" s="3" t="s">
        <v>162</v>
      </c>
      <c r="K62" s="3">
        <v>26.24</v>
      </c>
      <c r="L62" s="3">
        <f>K62-28.8</f>
        <v>-2.5600000000000023</v>
      </c>
    </row>
    <row r="63" spans="1:13" x14ac:dyDescent="0.25">
      <c r="A63">
        <v>79515476</v>
      </c>
      <c r="B63">
        <v>5317688</v>
      </c>
      <c r="C63" t="s">
        <v>163</v>
      </c>
      <c r="D63" t="s">
        <v>10</v>
      </c>
      <c r="E63" t="s">
        <v>11</v>
      </c>
      <c r="F63" s="1">
        <v>43297</v>
      </c>
      <c r="G63" t="s">
        <v>12</v>
      </c>
      <c r="H63" t="s">
        <v>13</v>
      </c>
      <c r="I63" t="s">
        <v>14</v>
      </c>
      <c r="J63" t="s">
        <v>164</v>
      </c>
      <c r="K63">
        <v>393.76</v>
      </c>
      <c r="L63" s="2">
        <f t="shared" ref="L63" si="10">K63</f>
        <v>393.76</v>
      </c>
    </row>
    <row r="64" spans="1:13" s="9" customFormat="1" x14ac:dyDescent="0.25">
      <c r="A64" s="9">
        <v>79515226</v>
      </c>
      <c r="C64" s="9" t="s">
        <v>165</v>
      </c>
      <c r="D64" s="9" t="s">
        <v>64</v>
      </c>
      <c r="E64" s="9" t="s">
        <v>11</v>
      </c>
      <c r="F64" s="10">
        <v>43297</v>
      </c>
      <c r="G64" s="9" t="s">
        <v>21</v>
      </c>
      <c r="H64" s="9" t="s">
        <v>13</v>
      </c>
      <c r="I64" s="9" t="s">
        <v>19</v>
      </c>
      <c r="J64" s="9" t="s">
        <v>166</v>
      </c>
      <c r="K64" s="9">
        <v>251.55</v>
      </c>
      <c r="L64" s="13">
        <f t="shared" ref="L64:L67" si="11">K64*1.3</f>
        <v>327.01500000000004</v>
      </c>
      <c r="M64" s="9">
        <f>L64-L65</f>
        <v>68.003000000000043</v>
      </c>
    </row>
    <row r="65" spans="1:13" s="9" customFormat="1" x14ac:dyDescent="0.25">
      <c r="A65" s="9">
        <v>79515225</v>
      </c>
      <c r="B65" s="9">
        <v>5317607</v>
      </c>
      <c r="C65" s="9" t="s">
        <v>167</v>
      </c>
      <c r="D65" s="9" t="s">
        <v>64</v>
      </c>
      <c r="E65" s="9" t="s">
        <v>11</v>
      </c>
      <c r="F65" s="10">
        <v>43297</v>
      </c>
      <c r="G65" s="9" t="s">
        <v>12</v>
      </c>
      <c r="H65" s="9" t="s">
        <v>13</v>
      </c>
      <c r="I65" s="9" t="s">
        <v>19</v>
      </c>
      <c r="J65" s="9" t="s">
        <v>168</v>
      </c>
      <c r="K65" s="9">
        <v>199.24</v>
      </c>
      <c r="L65" s="13">
        <f t="shared" si="11"/>
        <v>259.012</v>
      </c>
    </row>
    <row r="66" spans="1:13" s="7" customFormat="1" x14ac:dyDescent="0.25">
      <c r="A66" s="7">
        <v>79514973</v>
      </c>
      <c r="C66" s="7" t="s">
        <v>169</v>
      </c>
      <c r="D66" s="7" t="s">
        <v>64</v>
      </c>
      <c r="E66" s="7" t="s">
        <v>11</v>
      </c>
      <c r="F66" s="8">
        <v>43297</v>
      </c>
      <c r="G66" s="7" t="s">
        <v>21</v>
      </c>
      <c r="H66" s="7" t="s">
        <v>13</v>
      </c>
      <c r="I66" s="7" t="s">
        <v>19</v>
      </c>
      <c r="J66" s="7" t="s">
        <v>166</v>
      </c>
      <c r="K66" s="7">
        <v>251.55</v>
      </c>
      <c r="L66" s="12">
        <f t="shared" si="11"/>
        <v>327.01500000000004</v>
      </c>
      <c r="M66" s="7">
        <f>L66-L67</f>
        <v>68.003000000000043</v>
      </c>
    </row>
    <row r="67" spans="1:13" s="7" customFormat="1" x14ac:dyDescent="0.25">
      <c r="A67" s="7">
        <v>79514972</v>
      </c>
      <c r="B67" s="7">
        <v>5317494</v>
      </c>
      <c r="C67" s="7" t="s">
        <v>170</v>
      </c>
      <c r="D67" s="7" t="s">
        <v>64</v>
      </c>
      <c r="E67" s="7" t="s">
        <v>11</v>
      </c>
      <c r="F67" s="8">
        <v>43297</v>
      </c>
      <c r="G67" s="7" t="s">
        <v>12</v>
      </c>
      <c r="H67" s="7" t="s">
        <v>13</v>
      </c>
      <c r="I67" s="7" t="s">
        <v>19</v>
      </c>
      <c r="J67" s="7" t="s">
        <v>168</v>
      </c>
      <c r="K67" s="7">
        <v>199.24</v>
      </c>
      <c r="L67" s="12">
        <f t="shared" si="11"/>
        <v>259.012</v>
      </c>
    </row>
    <row r="68" spans="1:13" x14ac:dyDescent="0.25">
      <c r="A68">
        <v>79269602</v>
      </c>
      <c r="B68">
        <v>5253373</v>
      </c>
      <c r="C68" t="s">
        <v>171</v>
      </c>
      <c r="D68" t="s">
        <v>10</v>
      </c>
      <c r="E68" t="s">
        <v>11</v>
      </c>
      <c r="F68" s="1">
        <v>43285</v>
      </c>
      <c r="G68" t="s">
        <v>12</v>
      </c>
      <c r="H68" t="s">
        <v>13</v>
      </c>
      <c r="I68" t="s">
        <v>14</v>
      </c>
      <c r="J68" t="s">
        <v>172</v>
      </c>
      <c r="K68">
        <v>41.16</v>
      </c>
      <c r="L68" s="2">
        <f>K68</f>
        <v>41.16</v>
      </c>
    </row>
    <row r="69" spans="1:13" hidden="1" x14ac:dyDescent="0.25">
      <c r="A69">
        <v>77640791</v>
      </c>
      <c r="C69" t="s">
        <v>173</v>
      </c>
      <c r="D69" t="s">
        <v>10</v>
      </c>
      <c r="E69" t="s">
        <v>22</v>
      </c>
      <c r="F69" s="1">
        <v>43284</v>
      </c>
      <c r="G69" t="s">
        <v>21</v>
      </c>
      <c r="H69" t="s">
        <v>13</v>
      </c>
      <c r="I69" t="s">
        <v>14</v>
      </c>
      <c r="J69" t="s">
        <v>174</v>
      </c>
      <c r="K69" t="s">
        <v>174</v>
      </c>
    </row>
    <row r="70" spans="1:13" hidden="1" x14ac:dyDescent="0.25">
      <c r="A70">
        <v>76673778</v>
      </c>
      <c r="C70" t="s">
        <v>175</v>
      </c>
      <c r="D70" t="s">
        <v>10</v>
      </c>
      <c r="E70" t="s">
        <v>22</v>
      </c>
      <c r="F70" s="1">
        <v>43284</v>
      </c>
      <c r="G70" t="s">
        <v>21</v>
      </c>
      <c r="H70" t="s">
        <v>13</v>
      </c>
      <c r="I70" t="s">
        <v>14</v>
      </c>
      <c r="J70" t="s">
        <v>176</v>
      </c>
      <c r="K70" t="s">
        <v>176</v>
      </c>
    </row>
    <row r="71" spans="1:13" x14ac:dyDescent="0.25">
      <c r="A71">
        <v>79171186</v>
      </c>
      <c r="B71">
        <v>5225748</v>
      </c>
      <c r="C71" t="s">
        <v>177</v>
      </c>
      <c r="D71" t="s">
        <v>10</v>
      </c>
      <c r="E71" t="s">
        <v>11</v>
      </c>
      <c r="F71" s="1">
        <v>43283</v>
      </c>
      <c r="G71" t="s">
        <v>12</v>
      </c>
      <c r="H71" t="s">
        <v>13</v>
      </c>
      <c r="I71" t="s">
        <v>14</v>
      </c>
      <c r="J71" t="s">
        <v>178</v>
      </c>
      <c r="K71">
        <v>40.229999999999997</v>
      </c>
      <c r="L71" s="2">
        <f t="shared" ref="L71:L73" si="12">K71</f>
        <v>40.229999999999997</v>
      </c>
    </row>
    <row r="72" spans="1:13" hidden="1" x14ac:dyDescent="0.25">
      <c r="A72" s="3">
        <v>78978229</v>
      </c>
      <c r="B72" s="3"/>
      <c r="C72" s="3" t="s">
        <v>15</v>
      </c>
      <c r="D72" s="3" t="s">
        <v>16</v>
      </c>
      <c r="E72" s="3" t="s">
        <v>51</v>
      </c>
      <c r="F72" s="4">
        <v>43277</v>
      </c>
      <c r="G72" s="3" t="s">
        <v>12</v>
      </c>
      <c r="H72" s="3" t="s">
        <v>13</v>
      </c>
      <c r="I72" s="3" t="s">
        <v>14</v>
      </c>
      <c r="J72" s="3" t="s">
        <v>179</v>
      </c>
      <c r="K72" s="3">
        <v>25.65</v>
      </c>
      <c r="L72" s="3">
        <f>K72-28.8</f>
        <v>-3.1500000000000021</v>
      </c>
    </row>
    <row r="73" spans="1:13" x14ac:dyDescent="0.25">
      <c r="A73">
        <v>78958964</v>
      </c>
      <c r="B73">
        <v>5183580</v>
      </c>
      <c r="C73" t="s">
        <v>180</v>
      </c>
      <c r="D73" t="s">
        <v>10</v>
      </c>
      <c r="E73" t="s">
        <v>11</v>
      </c>
      <c r="F73" s="1">
        <v>43276</v>
      </c>
      <c r="G73" t="s">
        <v>12</v>
      </c>
      <c r="H73" t="s">
        <v>13</v>
      </c>
      <c r="I73" t="s">
        <v>14</v>
      </c>
      <c r="J73" t="s">
        <v>181</v>
      </c>
      <c r="K73">
        <v>53.44</v>
      </c>
      <c r="L73" s="2">
        <f t="shared" si="12"/>
        <v>53.44</v>
      </c>
    </row>
    <row r="74" spans="1:13" hidden="1" x14ac:dyDescent="0.25">
      <c r="A74">
        <v>77474984</v>
      </c>
      <c r="C74" t="s">
        <v>182</v>
      </c>
      <c r="D74" t="s">
        <v>10</v>
      </c>
      <c r="E74" t="s">
        <v>22</v>
      </c>
      <c r="F74" s="1">
        <v>43271</v>
      </c>
      <c r="G74" t="s">
        <v>21</v>
      </c>
      <c r="H74" t="s">
        <v>13</v>
      </c>
      <c r="I74" t="s">
        <v>14</v>
      </c>
      <c r="J74" t="s">
        <v>183</v>
      </c>
      <c r="K74" t="s">
        <v>183</v>
      </c>
    </row>
    <row r="75" spans="1:13" hidden="1" x14ac:dyDescent="0.25">
      <c r="A75">
        <v>75858077</v>
      </c>
      <c r="C75" t="s">
        <v>184</v>
      </c>
      <c r="D75" t="s">
        <v>10</v>
      </c>
      <c r="E75" t="s">
        <v>22</v>
      </c>
      <c r="F75" s="1">
        <v>43271</v>
      </c>
      <c r="G75" t="s">
        <v>21</v>
      </c>
      <c r="H75" t="s">
        <v>13</v>
      </c>
      <c r="I75" t="s">
        <v>14</v>
      </c>
      <c r="J75" t="s">
        <v>185</v>
      </c>
      <c r="K75" t="s">
        <v>185</v>
      </c>
    </row>
    <row r="76" spans="1:13" x14ac:dyDescent="0.25">
      <c r="A76">
        <v>78816446</v>
      </c>
      <c r="B76">
        <v>5140702</v>
      </c>
      <c r="C76" t="s">
        <v>186</v>
      </c>
      <c r="D76" t="s">
        <v>10</v>
      </c>
      <c r="E76" t="s">
        <v>11</v>
      </c>
      <c r="F76" s="1">
        <v>43269</v>
      </c>
      <c r="G76" t="s">
        <v>12</v>
      </c>
      <c r="H76" t="s">
        <v>13</v>
      </c>
      <c r="I76" t="s">
        <v>14</v>
      </c>
      <c r="J76" t="s">
        <v>187</v>
      </c>
      <c r="K76">
        <v>328.09</v>
      </c>
      <c r="L76" s="2">
        <f t="shared" ref="L76:L77" si="13">K76</f>
        <v>328.09</v>
      </c>
    </row>
    <row r="77" spans="1:13" x14ac:dyDescent="0.25">
      <c r="A77">
        <v>78749715</v>
      </c>
      <c r="B77">
        <v>5131463</v>
      </c>
      <c r="C77" t="s">
        <v>188</v>
      </c>
      <c r="D77" t="s">
        <v>10</v>
      </c>
      <c r="E77" t="s">
        <v>11</v>
      </c>
      <c r="F77" s="1">
        <v>43265</v>
      </c>
      <c r="G77" t="s">
        <v>12</v>
      </c>
      <c r="H77" t="s">
        <v>13</v>
      </c>
      <c r="I77" t="s">
        <v>14</v>
      </c>
      <c r="J77" t="s">
        <v>189</v>
      </c>
      <c r="K77">
        <v>189.57</v>
      </c>
      <c r="L77" s="2">
        <f t="shared" si="13"/>
        <v>189.57</v>
      </c>
    </row>
    <row r="78" spans="1:13" s="9" customFormat="1" x14ac:dyDescent="0.25">
      <c r="A78" s="9">
        <v>78621230</v>
      </c>
      <c r="B78" s="9">
        <v>5098067</v>
      </c>
      <c r="C78" s="9" t="s">
        <v>190</v>
      </c>
      <c r="D78" s="9" t="s">
        <v>64</v>
      </c>
      <c r="E78" s="9" t="s">
        <v>11</v>
      </c>
      <c r="F78" s="10">
        <v>43262</v>
      </c>
      <c r="G78" s="9" t="s">
        <v>12</v>
      </c>
      <c r="H78" s="9" t="s">
        <v>13</v>
      </c>
      <c r="I78" s="9" t="s">
        <v>19</v>
      </c>
      <c r="J78" s="9" t="s">
        <v>191</v>
      </c>
      <c r="K78" s="9">
        <v>287.36</v>
      </c>
      <c r="L78" s="13">
        <f t="shared" ref="L78:L79" si="14">K78*1.3</f>
        <v>373.56800000000004</v>
      </c>
    </row>
    <row r="79" spans="1:13" s="9" customFormat="1" x14ac:dyDescent="0.25">
      <c r="A79" s="9">
        <v>78621232</v>
      </c>
      <c r="C79" s="9" t="s">
        <v>192</v>
      </c>
      <c r="D79" s="9" t="s">
        <v>64</v>
      </c>
      <c r="E79" s="9" t="s">
        <v>11</v>
      </c>
      <c r="F79" s="10">
        <v>43260</v>
      </c>
      <c r="G79" s="9" t="s">
        <v>21</v>
      </c>
      <c r="H79" s="9" t="s">
        <v>13</v>
      </c>
      <c r="I79" s="9" t="s">
        <v>19</v>
      </c>
      <c r="J79" s="9" t="s">
        <v>193</v>
      </c>
      <c r="K79" s="9">
        <v>367.4</v>
      </c>
      <c r="L79" s="13">
        <f t="shared" si="14"/>
        <v>477.62</v>
      </c>
      <c r="M79" s="9">
        <f>L79-L78</f>
        <v>104.05199999999996</v>
      </c>
    </row>
    <row r="80" spans="1:13" hidden="1" x14ac:dyDescent="0.25">
      <c r="A80">
        <v>74518166</v>
      </c>
      <c r="C80" t="s">
        <v>194</v>
      </c>
      <c r="D80" t="s">
        <v>10</v>
      </c>
      <c r="E80" t="s">
        <v>22</v>
      </c>
      <c r="F80" s="1">
        <v>43259</v>
      </c>
      <c r="G80" t="s">
        <v>21</v>
      </c>
      <c r="H80" t="s">
        <v>13</v>
      </c>
      <c r="I80" t="s">
        <v>14</v>
      </c>
      <c r="J80" t="s">
        <v>195</v>
      </c>
      <c r="K80" t="s">
        <v>195</v>
      </c>
    </row>
    <row r="81" spans="1:13" x14ac:dyDescent="0.25">
      <c r="A81">
        <v>78410143</v>
      </c>
      <c r="B81">
        <v>5055373</v>
      </c>
      <c r="C81" t="s">
        <v>196</v>
      </c>
      <c r="D81" t="s">
        <v>10</v>
      </c>
      <c r="E81" t="s">
        <v>11</v>
      </c>
      <c r="F81" s="1">
        <v>43255</v>
      </c>
      <c r="G81" t="s">
        <v>12</v>
      </c>
      <c r="H81" t="s">
        <v>13</v>
      </c>
      <c r="I81" t="s">
        <v>14</v>
      </c>
      <c r="J81" t="s">
        <v>197</v>
      </c>
      <c r="K81">
        <v>195.66</v>
      </c>
      <c r="L81" s="2">
        <f>K81</f>
        <v>195.66</v>
      </c>
    </row>
    <row r="82" spans="1:13" s="7" customFormat="1" x14ac:dyDescent="0.25">
      <c r="A82" s="7">
        <v>78216963</v>
      </c>
      <c r="C82" s="7" t="s">
        <v>198</v>
      </c>
      <c r="D82" s="7" t="s">
        <v>64</v>
      </c>
      <c r="E82" s="7" t="s">
        <v>11</v>
      </c>
      <c r="F82" s="8">
        <v>43248</v>
      </c>
      <c r="G82" s="7" t="s">
        <v>21</v>
      </c>
      <c r="H82" s="7" t="s">
        <v>13</v>
      </c>
      <c r="I82" s="7" t="s">
        <v>19</v>
      </c>
      <c r="J82" s="7" t="s">
        <v>199</v>
      </c>
      <c r="K82" s="7">
        <v>184.8</v>
      </c>
      <c r="L82" s="12">
        <f t="shared" ref="L82:L83" si="15">K82*1.3</f>
        <v>240.24</v>
      </c>
      <c r="M82" s="7">
        <f>L82-L83</f>
        <v>56.537000000000006</v>
      </c>
    </row>
    <row r="83" spans="1:13" s="7" customFormat="1" x14ac:dyDescent="0.25">
      <c r="A83" s="7">
        <v>78216962</v>
      </c>
      <c r="B83" s="7">
        <v>5019987</v>
      </c>
      <c r="C83" s="7" t="s">
        <v>200</v>
      </c>
      <c r="D83" s="7" t="s">
        <v>64</v>
      </c>
      <c r="E83" s="7" t="s">
        <v>11</v>
      </c>
      <c r="F83" s="8">
        <v>43248</v>
      </c>
      <c r="G83" s="7" t="s">
        <v>12</v>
      </c>
      <c r="H83" s="7" t="s">
        <v>13</v>
      </c>
      <c r="I83" s="7" t="s">
        <v>19</v>
      </c>
      <c r="J83" s="7" t="s">
        <v>201</v>
      </c>
      <c r="K83" s="7">
        <v>141.31</v>
      </c>
      <c r="L83" s="12">
        <f t="shared" si="15"/>
        <v>183.703</v>
      </c>
    </row>
    <row r="84" spans="1:13" hidden="1" x14ac:dyDescent="0.25">
      <c r="A84">
        <v>73386117</v>
      </c>
      <c r="C84" t="s">
        <v>202</v>
      </c>
      <c r="D84" t="s">
        <v>10</v>
      </c>
      <c r="E84" t="s">
        <v>22</v>
      </c>
      <c r="F84" s="1">
        <v>43245</v>
      </c>
      <c r="G84" t="s">
        <v>21</v>
      </c>
      <c r="H84" t="s">
        <v>13</v>
      </c>
      <c r="I84" t="s">
        <v>14</v>
      </c>
      <c r="J84" t="s">
        <v>203</v>
      </c>
      <c r="K84" t="s">
        <v>203</v>
      </c>
    </row>
    <row r="85" spans="1:13" x14ac:dyDescent="0.25">
      <c r="A85">
        <v>78158571</v>
      </c>
      <c r="B85">
        <v>5001143</v>
      </c>
      <c r="C85" t="s">
        <v>204</v>
      </c>
      <c r="D85" t="s">
        <v>10</v>
      </c>
      <c r="E85" t="s">
        <v>11</v>
      </c>
      <c r="F85" s="1">
        <v>43244</v>
      </c>
      <c r="G85" t="s">
        <v>12</v>
      </c>
      <c r="H85" t="s">
        <v>13</v>
      </c>
      <c r="I85" t="s">
        <v>14</v>
      </c>
      <c r="J85" t="s">
        <v>205</v>
      </c>
      <c r="K85">
        <v>156.24</v>
      </c>
      <c r="L85" s="2">
        <f>K85</f>
        <v>156.24</v>
      </c>
    </row>
    <row r="86" spans="1:13" s="9" customFormat="1" x14ac:dyDescent="0.25">
      <c r="A86" s="9">
        <v>78102440</v>
      </c>
      <c r="C86" s="9" t="s">
        <v>206</v>
      </c>
      <c r="D86" s="9" t="s">
        <v>64</v>
      </c>
      <c r="E86" s="9" t="s">
        <v>11</v>
      </c>
      <c r="F86" s="10">
        <v>43242</v>
      </c>
      <c r="G86" s="9" t="s">
        <v>21</v>
      </c>
      <c r="H86" s="9" t="s">
        <v>13</v>
      </c>
      <c r="I86" s="9" t="s">
        <v>19</v>
      </c>
      <c r="J86" s="9" t="s">
        <v>207</v>
      </c>
      <c r="K86" s="9">
        <v>91.2</v>
      </c>
      <c r="L86" s="13">
        <f t="shared" ref="L86:L87" si="16">K86*1.3</f>
        <v>118.56</v>
      </c>
      <c r="M86" s="9">
        <f>L86-L87</f>
        <v>18.980000000000004</v>
      </c>
    </row>
    <row r="87" spans="1:13" s="9" customFormat="1" x14ac:dyDescent="0.25">
      <c r="A87" s="9">
        <v>78102438</v>
      </c>
      <c r="B87" s="9">
        <v>4991316</v>
      </c>
      <c r="C87" s="9" t="s">
        <v>208</v>
      </c>
      <c r="D87" s="9" t="s">
        <v>64</v>
      </c>
      <c r="E87" s="9" t="s">
        <v>11</v>
      </c>
      <c r="F87" s="10">
        <v>43242</v>
      </c>
      <c r="G87" s="9" t="s">
        <v>12</v>
      </c>
      <c r="H87" s="9" t="s">
        <v>13</v>
      </c>
      <c r="I87" s="9" t="s">
        <v>19</v>
      </c>
      <c r="J87" s="9" t="s">
        <v>209</v>
      </c>
      <c r="K87" s="9">
        <v>76.599999999999994</v>
      </c>
      <c r="L87" s="13">
        <f t="shared" si="16"/>
        <v>99.58</v>
      </c>
    </row>
    <row r="88" spans="1:13" x14ac:dyDescent="0.25">
      <c r="A88">
        <v>78102233</v>
      </c>
      <c r="B88">
        <v>4991294</v>
      </c>
      <c r="C88" t="s">
        <v>210</v>
      </c>
      <c r="D88" t="s">
        <v>10</v>
      </c>
      <c r="E88" t="s">
        <v>11</v>
      </c>
      <c r="F88" s="1">
        <v>43242</v>
      </c>
      <c r="G88" t="s">
        <v>12</v>
      </c>
      <c r="H88" t="s">
        <v>13</v>
      </c>
      <c r="I88" t="s">
        <v>14</v>
      </c>
      <c r="J88" t="s">
        <v>211</v>
      </c>
      <c r="K88">
        <v>132.16999999999999</v>
      </c>
      <c r="L88" s="2">
        <f t="shared" ref="L88:L93" si="17">K88</f>
        <v>132.16999999999999</v>
      </c>
    </row>
    <row r="89" spans="1:13" s="7" customFormat="1" x14ac:dyDescent="0.25">
      <c r="A89" s="7">
        <v>78091657</v>
      </c>
      <c r="C89" s="7" t="s">
        <v>212</v>
      </c>
      <c r="D89" s="7" t="s">
        <v>86</v>
      </c>
      <c r="E89" s="7" t="s">
        <v>11</v>
      </c>
      <c r="F89" s="8">
        <v>43242</v>
      </c>
      <c r="G89" s="7" t="s">
        <v>21</v>
      </c>
      <c r="H89" s="7" t="s">
        <v>13</v>
      </c>
      <c r="I89" s="7" t="s">
        <v>14</v>
      </c>
      <c r="J89" s="7" t="s">
        <v>213</v>
      </c>
      <c r="K89" s="7">
        <v>115.44</v>
      </c>
      <c r="L89" s="12">
        <f t="shared" si="17"/>
        <v>115.44</v>
      </c>
      <c r="M89" s="7">
        <f>L89-L90</f>
        <v>25.67</v>
      </c>
    </row>
    <row r="90" spans="1:13" s="7" customFormat="1" x14ac:dyDescent="0.25">
      <c r="A90" s="7">
        <v>78091656</v>
      </c>
      <c r="B90" s="7">
        <v>4990545</v>
      </c>
      <c r="C90" s="7" t="s">
        <v>214</v>
      </c>
      <c r="D90" s="7" t="s">
        <v>86</v>
      </c>
      <c r="E90" s="7" t="s">
        <v>11</v>
      </c>
      <c r="F90" s="8">
        <v>43242</v>
      </c>
      <c r="G90" s="7" t="s">
        <v>12</v>
      </c>
      <c r="H90" s="7" t="s">
        <v>13</v>
      </c>
      <c r="I90" s="7" t="s">
        <v>14</v>
      </c>
      <c r="J90" s="7" t="s">
        <v>215</v>
      </c>
      <c r="K90" s="7">
        <v>89.77</v>
      </c>
      <c r="L90" s="12">
        <f t="shared" si="17"/>
        <v>89.77</v>
      </c>
    </row>
    <row r="91" spans="1:13" hidden="1" x14ac:dyDescent="0.25">
      <c r="A91" s="3">
        <v>78048138</v>
      </c>
      <c r="B91" s="3">
        <v>4985403</v>
      </c>
      <c r="C91" s="3" t="s">
        <v>15</v>
      </c>
      <c r="D91" s="3" t="s">
        <v>16</v>
      </c>
      <c r="E91" s="3" t="s">
        <v>51</v>
      </c>
      <c r="F91" s="4">
        <v>43242</v>
      </c>
      <c r="G91" s="3" t="s">
        <v>12</v>
      </c>
      <c r="H91" s="3" t="s">
        <v>13</v>
      </c>
      <c r="I91" s="3" t="s">
        <v>14</v>
      </c>
      <c r="J91" s="3" t="s">
        <v>216</v>
      </c>
      <c r="K91" s="3">
        <v>74.94</v>
      </c>
      <c r="L91" s="3">
        <f>K91-28.8</f>
        <v>46.14</v>
      </c>
    </row>
    <row r="92" spans="1:13" x14ac:dyDescent="0.25">
      <c r="A92">
        <v>78081721</v>
      </c>
      <c r="B92">
        <v>4981138</v>
      </c>
      <c r="C92" t="s">
        <v>217</v>
      </c>
      <c r="D92" t="s">
        <v>10</v>
      </c>
      <c r="E92" t="s">
        <v>11</v>
      </c>
      <c r="F92" s="1">
        <v>43241</v>
      </c>
      <c r="G92" t="s">
        <v>12</v>
      </c>
      <c r="H92" t="s">
        <v>13</v>
      </c>
      <c r="I92" t="s">
        <v>14</v>
      </c>
      <c r="J92" t="s">
        <v>218</v>
      </c>
      <c r="K92">
        <v>332.41</v>
      </c>
      <c r="L92" s="2">
        <f t="shared" si="17"/>
        <v>332.41</v>
      </c>
    </row>
    <row r="93" spans="1:13" x14ac:dyDescent="0.25">
      <c r="A93">
        <v>78081713</v>
      </c>
      <c r="B93">
        <v>4981132</v>
      </c>
      <c r="C93" t="s">
        <v>219</v>
      </c>
      <c r="D93" t="s">
        <v>10</v>
      </c>
      <c r="E93" t="s">
        <v>11</v>
      </c>
      <c r="F93" s="1">
        <v>43241</v>
      </c>
      <c r="G93" t="s">
        <v>17</v>
      </c>
      <c r="H93" t="s">
        <v>13</v>
      </c>
      <c r="I93" t="s">
        <v>14</v>
      </c>
      <c r="J93" t="s">
        <v>220</v>
      </c>
      <c r="K93">
        <v>561.66999999999996</v>
      </c>
      <c r="L93" s="2">
        <f t="shared" si="17"/>
        <v>561.66999999999996</v>
      </c>
    </row>
    <row r="94" spans="1:13" hidden="1" x14ac:dyDescent="0.25">
      <c r="A94">
        <v>75635468</v>
      </c>
      <c r="C94" t="s">
        <v>221</v>
      </c>
      <c r="D94" t="s">
        <v>10</v>
      </c>
      <c r="E94" t="s">
        <v>22</v>
      </c>
      <c r="F94" s="1">
        <v>43241</v>
      </c>
      <c r="G94" t="s">
        <v>21</v>
      </c>
      <c r="H94" t="s">
        <v>13</v>
      </c>
      <c r="I94" t="s">
        <v>14</v>
      </c>
      <c r="J94" t="s">
        <v>222</v>
      </c>
      <c r="K94" t="s">
        <v>222</v>
      </c>
    </row>
    <row r="95" spans="1:13" hidden="1" x14ac:dyDescent="0.25">
      <c r="A95">
        <v>75235384</v>
      </c>
      <c r="C95" t="s">
        <v>223</v>
      </c>
      <c r="D95" t="s">
        <v>10</v>
      </c>
      <c r="E95" t="s">
        <v>22</v>
      </c>
      <c r="F95" s="1">
        <v>43241</v>
      </c>
      <c r="G95" t="s">
        <v>21</v>
      </c>
      <c r="H95" t="s">
        <v>13</v>
      </c>
      <c r="I95" t="s">
        <v>14</v>
      </c>
      <c r="J95" t="s">
        <v>224</v>
      </c>
      <c r="K95" t="s">
        <v>224</v>
      </c>
    </row>
    <row r="96" spans="1:13" x14ac:dyDescent="0.25">
      <c r="A96">
        <v>77985915</v>
      </c>
      <c r="B96">
        <v>4954453</v>
      </c>
      <c r="C96" t="s">
        <v>225</v>
      </c>
      <c r="D96" t="s">
        <v>226</v>
      </c>
      <c r="E96" t="s">
        <v>11</v>
      </c>
      <c r="F96" s="1">
        <v>43236</v>
      </c>
      <c r="G96" t="s">
        <v>12</v>
      </c>
      <c r="H96" t="s">
        <v>13</v>
      </c>
      <c r="I96" t="s">
        <v>14</v>
      </c>
      <c r="J96" t="s">
        <v>227</v>
      </c>
      <c r="K96">
        <v>28.66</v>
      </c>
      <c r="L96" s="2">
        <f t="shared" ref="L96:L98" si="18">K96</f>
        <v>28.66</v>
      </c>
      <c r="M96">
        <f>39.39-L96</f>
        <v>10.73</v>
      </c>
    </row>
    <row r="97" spans="1:13" x14ac:dyDescent="0.25">
      <c r="A97">
        <v>77955052</v>
      </c>
      <c r="B97">
        <v>4947356</v>
      </c>
      <c r="C97" t="s">
        <v>228</v>
      </c>
      <c r="D97" t="s">
        <v>10</v>
      </c>
      <c r="E97" t="s">
        <v>11</v>
      </c>
      <c r="F97" s="1">
        <v>43235</v>
      </c>
      <c r="G97" t="s">
        <v>12</v>
      </c>
      <c r="H97" t="s">
        <v>13</v>
      </c>
      <c r="I97" t="s">
        <v>14</v>
      </c>
      <c r="J97" t="s">
        <v>229</v>
      </c>
      <c r="K97">
        <v>19.41</v>
      </c>
      <c r="L97" s="2">
        <f t="shared" si="18"/>
        <v>19.41</v>
      </c>
    </row>
    <row r="98" spans="1:13" x14ac:dyDescent="0.25">
      <c r="A98">
        <v>77955013</v>
      </c>
      <c r="B98">
        <v>4947331</v>
      </c>
      <c r="C98" t="s">
        <v>230</v>
      </c>
      <c r="D98" t="s">
        <v>231</v>
      </c>
      <c r="E98" t="s">
        <v>11</v>
      </c>
      <c r="F98" s="1">
        <v>43235</v>
      </c>
      <c r="G98" t="s">
        <v>17</v>
      </c>
      <c r="H98" t="s">
        <v>13</v>
      </c>
      <c r="I98" t="s">
        <v>14</v>
      </c>
      <c r="J98" t="s">
        <v>232</v>
      </c>
      <c r="K98">
        <v>75.53</v>
      </c>
      <c r="L98" s="2">
        <f t="shared" si="18"/>
        <v>75.53</v>
      </c>
      <c r="M98">
        <f>105.6-L98</f>
        <v>30.069999999999993</v>
      </c>
    </row>
    <row r="99" spans="1:13" s="3" customFormat="1" hidden="1" x14ac:dyDescent="0.25">
      <c r="A99" s="3">
        <v>77954950</v>
      </c>
      <c r="B99" s="3">
        <v>4947309</v>
      </c>
      <c r="C99" s="3" t="s">
        <v>233</v>
      </c>
      <c r="D99" s="3" t="s">
        <v>24</v>
      </c>
      <c r="E99" s="3" t="s">
        <v>25</v>
      </c>
      <c r="F99" s="4">
        <v>43235</v>
      </c>
      <c r="G99" s="3" t="s">
        <v>12</v>
      </c>
      <c r="H99" s="3" t="s">
        <v>13</v>
      </c>
      <c r="I99" s="3" t="s">
        <v>14</v>
      </c>
      <c r="J99" s="3" t="s">
        <v>234</v>
      </c>
      <c r="K99" s="3">
        <v>186.04</v>
      </c>
      <c r="L99" s="3">
        <f t="shared" ref="L99:L100" si="19">K99*1.3</f>
        <v>241.852</v>
      </c>
    </row>
    <row r="100" spans="1:13" s="3" customFormat="1" hidden="1" x14ac:dyDescent="0.25">
      <c r="A100" s="3">
        <v>77954926</v>
      </c>
      <c r="B100" s="3">
        <v>4947296</v>
      </c>
      <c r="C100" s="3" t="s">
        <v>235</v>
      </c>
      <c r="D100" s="3" t="s">
        <v>24</v>
      </c>
      <c r="E100" s="3" t="s">
        <v>25</v>
      </c>
      <c r="F100" s="4">
        <v>43235</v>
      </c>
      <c r="G100" s="3" t="s">
        <v>12</v>
      </c>
      <c r="H100" s="3" t="s">
        <v>13</v>
      </c>
      <c r="I100" s="3" t="s">
        <v>14</v>
      </c>
      <c r="J100" s="3" t="s">
        <v>236</v>
      </c>
      <c r="K100" s="3">
        <v>219.62</v>
      </c>
      <c r="L100" s="3">
        <f t="shared" si="19"/>
        <v>285.50600000000003</v>
      </c>
    </row>
    <row r="101" spans="1:13" s="3" customFormat="1" hidden="1" x14ac:dyDescent="0.25">
      <c r="A101" s="3">
        <v>77874894</v>
      </c>
      <c r="B101" s="3">
        <v>4915470</v>
      </c>
      <c r="C101" s="3" t="s">
        <v>237</v>
      </c>
      <c r="D101" s="3" t="s">
        <v>238</v>
      </c>
      <c r="E101" s="3" t="s">
        <v>25</v>
      </c>
      <c r="F101" s="4">
        <v>43230</v>
      </c>
      <c r="G101" s="3" t="s">
        <v>12</v>
      </c>
      <c r="H101" s="3" t="s">
        <v>13</v>
      </c>
      <c r="I101" s="3" t="s">
        <v>239</v>
      </c>
      <c r="J101" s="3" t="s">
        <v>240</v>
      </c>
      <c r="K101" s="3">
        <v>658</v>
      </c>
      <c r="L101" s="6">
        <f>K101/5.2</f>
        <v>126.53846153846153</v>
      </c>
    </row>
    <row r="102" spans="1:13" x14ac:dyDescent="0.25">
      <c r="A102">
        <v>77864294</v>
      </c>
      <c r="B102">
        <v>4912116</v>
      </c>
      <c r="C102" t="s">
        <v>241</v>
      </c>
      <c r="D102" t="s">
        <v>10</v>
      </c>
      <c r="E102" t="s">
        <v>11</v>
      </c>
      <c r="F102" s="1">
        <v>43229</v>
      </c>
      <c r="G102" t="s">
        <v>12</v>
      </c>
      <c r="H102" t="s">
        <v>13</v>
      </c>
      <c r="I102" t="s">
        <v>14</v>
      </c>
      <c r="J102" t="s">
        <v>242</v>
      </c>
      <c r="K102">
        <v>45.02</v>
      </c>
      <c r="L102" s="2">
        <f t="shared" ref="L102:L104" si="20">K102</f>
        <v>45.02</v>
      </c>
    </row>
    <row r="103" spans="1:13" x14ac:dyDescent="0.25">
      <c r="A103">
        <v>77864240</v>
      </c>
      <c r="B103">
        <v>4912097</v>
      </c>
      <c r="C103" t="s">
        <v>243</v>
      </c>
      <c r="D103" t="s">
        <v>10</v>
      </c>
      <c r="E103" t="s">
        <v>11</v>
      </c>
      <c r="F103" s="1">
        <v>43229</v>
      </c>
      <c r="G103" t="s">
        <v>12</v>
      </c>
      <c r="H103" t="s">
        <v>13</v>
      </c>
      <c r="I103" t="s">
        <v>14</v>
      </c>
      <c r="J103" t="s">
        <v>244</v>
      </c>
      <c r="K103">
        <v>37.89</v>
      </c>
      <c r="L103" s="2">
        <f t="shared" si="20"/>
        <v>37.89</v>
      </c>
    </row>
    <row r="104" spans="1:13" x14ac:dyDescent="0.25">
      <c r="A104">
        <v>77829938</v>
      </c>
      <c r="B104">
        <v>4904768</v>
      </c>
      <c r="C104" t="s">
        <v>245</v>
      </c>
      <c r="D104" t="s">
        <v>10</v>
      </c>
      <c r="E104" t="s">
        <v>11</v>
      </c>
      <c r="F104" s="1">
        <v>43228</v>
      </c>
      <c r="G104" t="s">
        <v>17</v>
      </c>
      <c r="H104" t="s">
        <v>13</v>
      </c>
      <c r="I104" t="s">
        <v>14</v>
      </c>
      <c r="J104" t="s">
        <v>246</v>
      </c>
      <c r="K104">
        <v>182.07</v>
      </c>
      <c r="L104" s="2">
        <f t="shared" si="20"/>
        <v>182.07</v>
      </c>
    </row>
    <row r="105" spans="1:13" s="3" customFormat="1" hidden="1" x14ac:dyDescent="0.25">
      <c r="A105" s="3">
        <v>77827508</v>
      </c>
      <c r="B105" s="3">
        <v>4904254</v>
      </c>
      <c r="C105" s="3" t="s">
        <v>247</v>
      </c>
      <c r="D105" s="3" t="s">
        <v>24</v>
      </c>
      <c r="E105" s="3" t="s">
        <v>25</v>
      </c>
      <c r="F105" s="4">
        <v>43228</v>
      </c>
      <c r="G105" s="3" t="s">
        <v>12</v>
      </c>
      <c r="H105" s="3" t="s">
        <v>13</v>
      </c>
      <c r="I105" s="3" t="s">
        <v>14</v>
      </c>
      <c r="J105" s="3" t="s">
        <v>248</v>
      </c>
      <c r="K105" s="3">
        <v>229.9</v>
      </c>
      <c r="L105" s="3">
        <f>K105*1.3</f>
        <v>298.87</v>
      </c>
    </row>
    <row r="106" spans="1:13" x14ac:dyDescent="0.25">
      <c r="A106">
        <v>77827319</v>
      </c>
      <c r="B106">
        <v>4904047</v>
      </c>
      <c r="C106" t="s">
        <v>249</v>
      </c>
      <c r="D106" t="s">
        <v>10</v>
      </c>
      <c r="E106" t="s">
        <v>11</v>
      </c>
      <c r="F106" s="1">
        <v>43228</v>
      </c>
      <c r="G106" t="s">
        <v>12</v>
      </c>
      <c r="H106" t="s">
        <v>13</v>
      </c>
      <c r="I106" t="s">
        <v>14</v>
      </c>
      <c r="J106" t="s">
        <v>250</v>
      </c>
      <c r="K106">
        <v>215.22</v>
      </c>
      <c r="L106" s="2">
        <f>K106</f>
        <v>215.22</v>
      </c>
    </row>
    <row r="107" spans="1:13" hidden="1" x14ac:dyDescent="0.25">
      <c r="A107">
        <v>73307201</v>
      </c>
      <c r="C107" t="s">
        <v>251</v>
      </c>
      <c r="D107" t="s">
        <v>10</v>
      </c>
      <c r="E107" t="s">
        <v>22</v>
      </c>
      <c r="F107" s="1">
        <v>43228</v>
      </c>
      <c r="G107" t="s">
        <v>21</v>
      </c>
      <c r="H107" t="s">
        <v>13</v>
      </c>
      <c r="I107" t="s">
        <v>14</v>
      </c>
      <c r="J107" t="s">
        <v>252</v>
      </c>
      <c r="K107" t="s">
        <v>252</v>
      </c>
    </row>
    <row r="108" spans="1:13" hidden="1" x14ac:dyDescent="0.25">
      <c r="A108">
        <v>77815215</v>
      </c>
      <c r="C108" t="s">
        <v>253</v>
      </c>
      <c r="D108" t="s">
        <v>10</v>
      </c>
      <c r="E108" t="s">
        <v>20</v>
      </c>
      <c r="F108" s="1">
        <v>43227</v>
      </c>
      <c r="G108" t="s">
        <v>21</v>
      </c>
      <c r="H108" t="s">
        <v>13</v>
      </c>
      <c r="I108" t="s">
        <v>14</v>
      </c>
      <c r="J108" t="s">
        <v>254</v>
      </c>
      <c r="K108" t="s">
        <v>254</v>
      </c>
    </row>
    <row r="109" spans="1:13" hidden="1" x14ac:dyDescent="0.25">
      <c r="A109">
        <v>77394792</v>
      </c>
      <c r="C109" t="s">
        <v>255</v>
      </c>
      <c r="D109" t="s">
        <v>10</v>
      </c>
      <c r="E109" t="s">
        <v>22</v>
      </c>
      <c r="F109" s="1">
        <v>43227</v>
      </c>
      <c r="G109" t="s">
        <v>21</v>
      </c>
      <c r="H109" t="s">
        <v>13</v>
      </c>
      <c r="I109" t="s">
        <v>14</v>
      </c>
      <c r="J109" t="s">
        <v>256</v>
      </c>
      <c r="K109" t="s">
        <v>256</v>
      </c>
    </row>
    <row r="110" spans="1:13" x14ac:dyDescent="0.25">
      <c r="A110">
        <v>77632480</v>
      </c>
      <c r="B110">
        <v>4849905</v>
      </c>
      <c r="C110" t="s">
        <v>257</v>
      </c>
      <c r="D110" t="s">
        <v>10</v>
      </c>
      <c r="E110" t="s">
        <v>11</v>
      </c>
      <c r="F110" s="1">
        <v>43220</v>
      </c>
      <c r="G110" t="s">
        <v>12</v>
      </c>
      <c r="H110" t="s">
        <v>13</v>
      </c>
      <c r="I110" t="s">
        <v>14</v>
      </c>
      <c r="J110" t="s">
        <v>258</v>
      </c>
      <c r="K110">
        <v>113.17</v>
      </c>
      <c r="L110" s="2">
        <f t="shared" ref="L110:L112" si="21">K110</f>
        <v>113.17</v>
      </c>
    </row>
    <row r="111" spans="1:13" x14ac:dyDescent="0.25">
      <c r="A111">
        <v>77629896</v>
      </c>
      <c r="B111">
        <v>4843729</v>
      </c>
      <c r="C111" t="s">
        <v>259</v>
      </c>
      <c r="D111" t="s">
        <v>260</v>
      </c>
      <c r="E111" t="s">
        <v>11</v>
      </c>
      <c r="F111" s="1">
        <v>43220</v>
      </c>
      <c r="G111" t="s">
        <v>12</v>
      </c>
      <c r="H111" t="s">
        <v>13</v>
      </c>
      <c r="I111" t="s">
        <v>14</v>
      </c>
      <c r="J111" t="s">
        <v>261</v>
      </c>
      <c r="K111">
        <v>34.53</v>
      </c>
      <c r="L111" s="2">
        <f t="shared" si="21"/>
        <v>34.53</v>
      </c>
      <c r="M111">
        <f>45.38-L111</f>
        <v>10.850000000000001</v>
      </c>
    </row>
    <row r="112" spans="1:13" x14ac:dyDescent="0.25">
      <c r="A112">
        <v>77597912</v>
      </c>
      <c r="B112">
        <v>4834299</v>
      </c>
      <c r="C112" t="s">
        <v>262</v>
      </c>
      <c r="D112" t="s">
        <v>231</v>
      </c>
      <c r="E112" t="s">
        <v>11</v>
      </c>
      <c r="F112" s="1">
        <v>43220</v>
      </c>
      <c r="G112" t="s">
        <v>17</v>
      </c>
      <c r="H112" t="s">
        <v>13</v>
      </c>
      <c r="I112" t="s">
        <v>14</v>
      </c>
      <c r="J112" t="s">
        <v>263</v>
      </c>
      <c r="K112">
        <v>150.80000000000001</v>
      </c>
      <c r="L112" s="2">
        <f t="shared" si="21"/>
        <v>150.80000000000001</v>
      </c>
      <c r="M112">
        <f>M98*2</f>
        <v>60.139999999999986</v>
      </c>
    </row>
    <row r="113" spans="1:13" hidden="1" x14ac:dyDescent="0.25">
      <c r="A113">
        <v>73634142</v>
      </c>
      <c r="C113" t="s">
        <v>264</v>
      </c>
      <c r="D113" t="s">
        <v>10</v>
      </c>
      <c r="E113" t="s">
        <v>22</v>
      </c>
      <c r="F113" s="1">
        <v>43216</v>
      </c>
      <c r="G113" t="s">
        <v>21</v>
      </c>
      <c r="H113" t="s">
        <v>13</v>
      </c>
      <c r="I113" t="s">
        <v>14</v>
      </c>
      <c r="J113" t="s">
        <v>265</v>
      </c>
      <c r="K113" t="s">
        <v>265</v>
      </c>
    </row>
    <row r="114" spans="1:13" hidden="1" x14ac:dyDescent="0.25">
      <c r="A114">
        <v>73466103</v>
      </c>
      <c r="C114" t="s">
        <v>266</v>
      </c>
      <c r="D114" t="s">
        <v>10</v>
      </c>
      <c r="E114" t="s">
        <v>22</v>
      </c>
      <c r="F114" s="1">
        <v>43216</v>
      </c>
      <c r="G114" t="s">
        <v>21</v>
      </c>
      <c r="H114" t="s">
        <v>13</v>
      </c>
      <c r="I114" t="s">
        <v>14</v>
      </c>
      <c r="J114" t="s">
        <v>265</v>
      </c>
      <c r="K114" t="s">
        <v>265</v>
      </c>
    </row>
    <row r="115" spans="1:13" x14ac:dyDescent="0.25">
      <c r="A115">
        <v>77499800</v>
      </c>
      <c r="B115">
        <v>4815515</v>
      </c>
      <c r="C115" t="s">
        <v>267</v>
      </c>
      <c r="D115" t="s">
        <v>268</v>
      </c>
      <c r="E115" t="s">
        <v>11</v>
      </c>
      <c r="F115" s="1">
        <v>43214</v>
      </c>
      <c r="G115" t="s">
        <v>12</v>
      </c>
      <c r="H115" t="s">
        <v>13</v>
      </c>
      <c r="I115" t="s">
        <v>14</v>
      </c>
      <c r="J115" t="s">
        <v>269</v>
      </c>
      <c r="K115">
        <v>38.549999999999997</v>
      </c>
      <c r="L115" s="2">
        <f t="shared" ref="L115:L119" si="22">K115</f>
        <v>38.549999999999997</v>
      </c>
      <c r="M115">
        <f>26.24*2-L115</f>
        <v>13.93</v>
      </c>
    </row>
    <row r="116" spans="1:13" hidden="1" x14ac:dyDescent="0.25">
      <c r="A116" s="3">
        <v>77455776</v>
      </c>
      <c r="B116" s="3">
        <v>4809511</v>
      </c>
      <c r="C116" s="3" t="s">
        <v>15</v>
      </c>
      <c r="D116" s="3" t="s">
        <v>16</v>
      </c>
      <c r="E116" s="3" t="s">
        <v>51</v>
      </c>
      <c r="F116" s="4">
        <v>43214</v>
      </c>
      <c r="G116" s="3" t="s">
        <v>12</v>
      </c>
      <c r="H116" s="3" t="s">
        <v>13</v>
      </c>
      <c r="I116" s="3" t="s">
        <v>14</v>
      </c>
      <c r="J116" s="3" t="s">
        <v>270</v>
      </c>
      <c r="K116" s="3">
        <v>381.03</v>
      </c>
      <c r="L116" s="3">
        <f>K116-28.8</f>
        <v>352.22999999999996</v>
      </c>
    </row>
    <row r="117" spans="1:13" x14ac:dyDescent="0.25">
      <c r="A117">
        <v>77474092</v>
      </c>
      <c r="B117">
        <v>4802871</v>
      </c>
      <c r="C117" t="s">
        <v>271</v>
      </c>
      <c r="D117" t="s">
        <v>10</v>
      </c>
      <c r="E117" t="s">
        <v>11</v>
      </c>
      <c r="F117" s="1">
        <v>43213</v>
      </c>
      <c r="G117" t="s">
        <v>12</v>
      </c>
      <c r="H117" t="s">
        <v>13</v>
      </c>
      <c r="I117" t="s">
        <v>14</v>
      </c>
      <c r="J117" t="s">
        <v>272</v>
      </c>
      <c r="K117">
        <v>23.71</v>
      </c>
      <c r="L117" s="2">
        <f t="shared" si="22"/>
        <v>23.71</v>
      </c>
    </row>
    <row r="118" spans="1:13" s="7" customFormat="1" x14ac:dyDescent="0.25">
      <c r="A118" s="7">
        <v>77445372</v>
      </c>
      <c r="B118" s="7">
        <v>4793474</v>
      </c>
      <c r="C118" s="7" t="s">
        <v>273</v>
      </c>
      <c r="D118" s="7" t="s">
        <v>274</v>
      </c>
      <c r="E118" s="7" t="s">
        <v>11</v>
      </c>
      <c r="F118" s="8">
        <v>43213</v>
      </c>
      <c r="G118" s="7" t="s">
        <v>17</v>
      </c>
      <c r="H118" s="7" t="s">
        <v>13</v>
      </c>
      <c r="I118" s="7" t="s">
        <v>14</v>
      </c>
      <c r="J118" s="7" t="s">
        <v>275</v>
      </c>
      <c r="K118" s="7">
        <v>524.6</v>
      </c>
      <c r="L118" s="12">
        <f t="shared" si="22"/>
        <v>524.6</v>
      </c>
    </row>
    <row r="119" spans="1:13" x14ac:dyDescent="0.25">
      <c r="A119">
        <v>77439468</v>
      </c>
      <c r="B119">
        <v>4791463</v>
      </c>
      <c r="C119" t="s">
        <v>276</v>
      </c>
      <c r="D119" t="s">
        <v>10</v>
      </c>
      <c r="E119" t="s">
        <v>11</v>
      </c>
      <c r="F119" s="1">
        <v>43213</v>
      </c>
      <c r="G119" t="s">
        <v>12</v>
      </c>
      <c r="H119" t="s">
        <v>13</v>
      </c>
      <c r="I119" t="s">
        <v>14</v>
      </c>
      <c r="J119" t="s">
        <v>277</v>
      </c>
      <c r="K119">
        <v>42.46</v>
      </c>
      <c r="L119" s="2">
        <f t="shared" si="22"/>
        <v>42.46</v>
      </c>
    </row>
    <row r="120" spans="1:13" s="3" customFormat="1" hidden="1" x14ac:dyDescent="0.25">
      <c r="A120" s="3">
        <v>77439458</v>
      </c>
      <c r="B120" s="3">
        <v>4791458</v>
      </c>
      <c r="C120" s="3" t="s">
        <v>278</v>
      </c>
      <c r="D120" s="3" t="s">
        <v>279</v>
      </c>
      <c r="E120" s="3" t="s">
        <v>25</v>
      </c>
      <c r="F120" s="4">
        <v>43213</v>
      </c>
      <c r="G120" s="3" t="s">
        <v>12</v>
      </c>
      <c r="H120" s="3" t="s">
        <v>13</v>
      </c>
      <c r="I120" s="3" t="s">
        <v>239</v>
      </c>
      <c r="J120" s="3" t="s">
        <v>280</v>
      </c>
      <c r="K120" s="3">
        <v>709</v>
      </c>
      <c r="L120" s="6">
        <f>K120/5.2</f>
        <v>136.34615384615384</v>
      </c>
    </row>
    <row r="121" spans="1:13" s="7" customFormat="1" x14ac:dyDescent="0.25">
      <c r="A121" s="7">
        <v>77445380</v>
      </c>
      <c r="C121" s="7" t="s">
        <v>281</v>
      </c>
      <c r="D121" s="7" t="s">
        <v>274</v>
      </c>
      <c r="E121" s="7" t="s">
        <v>11</v>
      </c>
      <c r="F121" s="8">
        <v>43212</v>
      </c>
      <c r="G121" s="7" t="s">
        <v>21</v>
      </c>
      <c r="H121" s="7" t="s">
        <v>13</v>
      </c>
      <c r="I121" s="7" t="s">
        <v>14</v>
      </c>
      <c r="J121" s="7" t="s">
        <v>282</v>
      </c>
      <c r="K121" s="7">
        <v>691.02</v>
      </c>
      <c r="L121" s="12">
        <f t="shared" ref="L121:L122" si="23">K121</f>
        <v>691.02</v>
      </c>
      <c r="M121" s="7">
        <f>L121-L118</f>
        <v>166.41999999999996</v>
      </c>
    </row>
    <row r="122" spans="1:13" x14ac:dyDescent="0.25">
      <c r="A122">
        <v>77411969</v>
      </c>
      <c r="B122">
        <v>4784143</v>
      </c>
      <c r="C122" t="s">
        <v>283</v>
      </c>
      <c r="D122" t="s">
        <v>10</v>
      </c>
      <c r="E122" t="s">
        <v>11</v>
      </c>
      <c r="F122" s="1">
        <v>43210</v>
      </c>
      <c r="G122" t="s">
        <v>284</v>
      </c>
      <c r="H122" t="s">
        <v>13</v>
      </c>
      <c r="I122" t="s">
        <v>14</v>
      </c>
      <c r="J122" t="s">
        <v>285</v>
      </c>
      <c r="K122">
        <v>30.64</v>
      </c>
      <c r="L122" s="2">
        <f t="shared" si="23"/>
        <v>30.64</v>
      </c>
    </row>
    <row r="123" spans="1:13" s="9" customFormat="1" x14ac:dyDescent="0.25">
      <c r="A123" s="9">
        <v>77329475</v>
      </c>
      <c r="C123" s="9" t="s">
        <v>286</v>
      </c>
      <c r="D123" s="9" t="s">
        <v>64</v>
      </c>
      <c r="E123" s="9" t="s">
        <v>11</v>
      </c>
      <c r="F123" s="10">
        <v>43207</v>
      </c>
      <c r="G123" s="9" t="s">
        <v>21</v>
      </c>
      <c r="H123" s="9" t="s">
        <v>13</v>
      </c>
      <c r="I123" s="9" t="s">
        <v>19</v>
      </c>
      <c r="J123" s="9" t="s">
        <v>287</v>
      </c>
      <c r="K123" s="9">
        <v>711.9</v>
      </c>
      <c r="L123" s="13">
        <f t="shared" ref="L123:L124" si="24">K123*1.3</f>
        <v>925.47</v>
      </c>
      <c r="M123" s="9">
        <f>L123-L124</f>
        <v>203.29399999999998</v>
      </c>
    </row>
    <row r="124" spans="1:13" s="9" customFormat="1" x14ac:dyDescent="0.25">
      <c r="A124" s="9">
        <v>77329472</v>
      </c>
      <c r="B124" s="9">
        <v>4771312</v>
      </c>
      <c r="C124" s="9" t="s">
        <v>288</v>
      </c>
      <c r="D124" s="9" t="s">
        <v>64</v>
      </c>
      <c r="E124" s="9" t="s">
        <v>11</v>
      </c>
      <c r="F124" s="10">
        <v>43207</v>
      </c>
      <c r="G124" s="9" t="s">
        <v>12</v>
      </c>
      <c r="H124" s="9" t="s">
        <v>13</v>
      </c>
      <c r="I124" s="9" t="s">
        <v>19</v>
      </c>
      <c r="J124" s="9" t="s">
        <v>289</v>
      </c>
      <c r="K124" s="9">
        <v>555.52</v>
      </c>
      <c r="L124" s="13">
        <f t="shared" si="24"/>
        <v>722.17600000000004</v>
      </c>
    </row>
    <row r="125" spans="1:13" x14ac:dyDescent="0.25">
      <c r="A125">
        <v>77148106</v>
      </c>
      <c r="B125">
        <v>4722833</v>
      </c>
      <c r="C125" t="s">
        <v>290</v>
      </c>
      <c r="D125" t="s">
        <v>10</v>
      </c>
      <c r="E125" t="s">
        <v>11</v>
      </c>
      <c r="F125" s="1">
        <v>43200</v>
      </c>
      <c r="G125" t="s">
        <v>12</v>
      </c>
      <c r="H125" t="s">
        <v>13</v>
      </c>
      <c r="I125" t="s">
        <v>14</v>
      </c>
      <c r="J125" t="s">
        <v>263</v>
      </c>
      <c r="K125">
        <v>150.80000000000001</v>
      </c>
      <c r="L125" s="2">
        <f t="shared" ref="L125:L129" si="25">K125</f>
        <v>150.80000000000001</v>
      </c>
    </row>
    <row r="126" spans="1:13" x14ac:dyDescent="0.25">
      <c r="A126">
        <v>77129704</v>
      </c>
      <c r="B126">
        <v>4713130</v>
      </c>
      <c r="C126" t="s">
        <v>291</v>
      </c>
      <c r="D126" t="s">
        <v>10</v>
      </c>
      <c r="E126" t="s">
        <v>11</v>
      </c>
      <c r="F126" s="1">
        <v>43199</v>
      </c>
      <c r="G126" t="s">
        <v>12</v>
      </c>
      <c r="H126" t="s">
        <v>13</v>
      </c>
      <c r="I126" t="s">
        <v>14</v>
      </c>
      <c r="J126" t="s">
        <v>292</v>
      </c>
      <c r="K126">
        <v>72.790000000000006</v>
      </c>
      <c r="L126" s="2">
        <f t="shared" si="25"/>
        <v>72.790000000000006</v>
      </c>
    </row>
    <row r="127" spans="1:13" x14ac:dyDescent="0.25">
      <c r="A127">
        <v>77129522</v>
      </c>
      <c r="B127">
        <v>4713066</v>
      </c>
      <c r="C127" t="s">
        <v>293</v>
      </c>
      <c r="D127" t="s">
        <v>294</v>
      </c>
      <c r="E127" t="s">
        <v>11</v>
      </c>
      <c r="F127" s="1">
        <v>43199</v>
      </c>
      <c r="G127" t="s">
        <v>12</v>
      </c>
      <c r="H127" t="s">
        <v>13</v>
      </c>
      <c r="I127" t="s">
        <v>14</v>
      </c>
      <c r="J127" t="s">
        <v>263</v>
      </c>
      <c r="K127">
        <v>150.80000000000001</v>
      </c>
      <c r="L127" s="2">
        <f t="shared" si="25"/>
        <v>150.80000000000001</v>
      </c>
      <c r="M127">
        <f>M112</f>
        <v>60.139999999999986</v>
      </c>
    </row>
    <row r="128" spans="1:13" x14ac:dyDescent="0.25">
      <c r="A128">
        <v>77118013</v>
      </c>
      <c r="B128">
        <v>4702178</v>
      </c>
      <c r="C128" t="s">
        <v>295</v>
      </c>
      <c r="D128" t="s">
        <v>10</v>
      </c>
      <c r="E128" t="s">
        <v>11</v>
      </c>
      <c r="F128" s="1">
        <v>43199</v>
      </c>
      <c r="G128" t="s">
        <v>12</v>
      </c>
      <c r="H128" t="s">
        <v>13</v>
      </c>
      <c r="I128" t="s">
        <v>14</v>
      </c>
      <c r="J128" t="s">
        <v>296</v>
      </c>
      <c r="K128">
        <v>56.98</v>
      </c>
      <c r="L128" s="2">
        <f t="shared" si="25"/>
        <v>56.98</v>
      </c>
    </row>
    <row r="129" spans="1:13" x14ac:dyDescent="0.25">
      <c r="A129">
        <v>77087420</v>
      </c>
      <c r="B129">
        <v>4695728</v>
      </c>
      <c r="C129" t="s">
        <v>297</v>
      </c>
      <c r="D129" t="s">
        <v>10</v>
      </c>
      <c r="E129" t="s">
        <v>11</v>
      </c>
      <c r="F129" s="1">
        <v>43199</v>
      </c>
      <c r="G129" t="s">
        <v>12</v>
      </c>
      <c r="H129" t="s">
        <v>13</v>
      </c>
      <c r="I129" t="s">
        <v>14</v>
      </c>
      <c r="J129" t="s">
        <v>298</v>
      </c>
      <c r="K129">
        <v>9.51</v>
      </c>
      <c r="L129" s="2">
        <f t="shared" si="25"/>
        <v>9.51</v>
      </c>
    </row>
    <row r="130" spans="1:13" s="7" customFormat="1" x14ac:dyDescent="0.25">
      <c r="A130" s="7">
        <v>77087412</v>
      </c>
      <c r="B130" s="7">
        <v>4695722</v>
      </c>
      <c r="C130" s="7" t="s">
        <v>299</v>
      </c>
      <c r="D130" s="7" t="s">
        <v>64</v>
      </c>
      <c r="E130" s="7" t="s">
        <v>11</v>
      </c>
      <c r="F130" s="8">
        <v>43199</v>
      </c>
      <c r="G130" s="7" t="s">
        <v>12</v>
      </c>
      <c r="H130" s="7" t="s">
        <v>13</v>
      </c>
      <c r="I130" s="7" t="s">
        <v>19</v>
      </c>
      <c r="J130" s="7" t="s">
        <v>300</v>
      </c>
      <c r="K130" s="7">
        <v>424.17</v>
      </c>
      <c r="L130" s="12">
        <f t="shared" ref="L130:L132" si="26">K130*1.3</f>
        <v>551.42100000000005</v>
      </c>
    </row>
    <row r="131" spans="1:13" s="7" customFormat="1" x14ac:dyDescent="0.25">
      <c r="A131" s="7">
        <v>77087413</v>
      </c>
      <c r="C131" s="7" t="s">
        <v>305</v>
      </c>
      <c r="D131" s="7" t="s">
        <v>64</v>
      </c>
      <c r="E131" s="7" t="s">
        <v>11</v>
      </c>
      <c r="F131" s="8">
        <v>43197</v>
      </c>
      <c r="G131" s="7" t="s">
        <v>21</v>
      </c>
      <c r="H131" s="7" t="s">
        <v>13</v>
      </c>
      <c r="I131" s="7" t="s">
        <v>19</v>
      </c>
      <c r="J131" s="7" t="s">
        <v>306</v>
      </c>
      <c r="K131" s="7">
        <v>556.9</v>
      </c>
      <c r="L131" s="12">
        <f>K131*1.3</f>
        <v>723.97</v>
      </c>
      <c r="M131" s="7">
        <f>L131-L130</f>
        <v>172.54899999999998</v>
      </c>
    </row>
    <row r="132" spans="1:13" s="9" customFormat="1" x14ac:dyDescent="0.25">
      <c r="A132" s="9">
        <v>77087398</v>
      </c>
      <c r="B132" s="9">
        <v>4695713</v>
      </c>
      <c r="C132" s="9" t="s">
        <v>301</v>
      </c>
      <c r="D132" s="9" t="s">
        <v>64</v>
      </c>
      <c r="E132" s="9" t="s">
        <v>11</v>
      </c>
      <c r="F132" s="10">
        <v>43199</v>
      </c>
      <c r="G132" s="9" t="s">
        <v>12</v>
      </c>
      <c r="H132" s="9" t="s">
        <v>13</v>
      </c>
      <c r="I132" s="9" t="s">
        <v>19</v>
      </c>
      <c r="J132" s="9" t="s">
        <v>302</v>
      </c>
      <c r="K132" s="9">
        <v>393.01</v>
      </c>
      <c r="L132" s="13">
        <f t="shared" si="26"/>
        <v>510.91300000000001</v>
      </c>
    </row>
    <row r="133" spans="1:13" x14ac:dyDescent="0.25">
      <c r="A133">
        <v>77087359</v>
      </c>
      <c r="B133">
        <v>4695685</v>
      </c>
      <c r="C133" t="s">
        <v>303</v>
      </c>
      <c r="D133" t="s">
        <v>10</v>
      </c>
      <c r="E133" t="s">
        <v>11</v>
      </c>
      <c r="F133" s="1">
        <v>43199</v>
      </c>
      <c r="G133" t="s">
        <v>12</v>
      </c>
      <c r="H133" t="s">
        <v>13</v>
      </c>
      <c r="I133" t="s">
        <v>14</v>
      </c>
      <c r="J133" t="s">
        <v>304</v>
      </c>
      <c r="K133">
        <v>357.95</v>
      </c>
      <c r="L133" s="2">
        <f>K133</f>
        <v>357.95</v>
      </c>
    </row>
    <row r="134" spans="1:13" s="9" customFormat="1" x14ac:dyDescent="0.25">
      <c r="A134" s="9">
        <v>77087399</v>
      </c>
      <c r="C134" s="9" t="s">
        <v>307</v>
      </c>
      <c r="D134" s="9" t="s">
        <v>64</v>
      </c>
      <c r="E134" s="9" t="s">
        <v>11</v>
      </c>
      <c r="F134" s="10">
        <v>43197</v>
      </c>
      <c r="G134" s="9" t="s">
        <v>21</v>
      </c>
      <c r="H134" s="9" t="s">
        <v>13</v>
      </c>
      <c r="I134" s="9" t="s">
        <v>19</v>
      </c>
      <c r="J134" s="9" t="s">
        <v>308</v>
      </c>
      <c r="K134" s="9">
        <v>518.15</v>
      </c>
      <c r="L134" s="13">
        <f t="shared" ref="L134" si="27">K134*1.3</f>
        <v>673.59500000000003</v>
      </c>
      <c r="M134" s="9">
        <f>L134-L132</f>
        <v>162.68200000000002</v>
      </c>
    </row>
    <row r="135" spans="1:13" x14ac:dyDescent="0.25">
      <c r="A135">
        <v>77080450</v>
      </c>
      <c r="B135">
        <v>4692472</v>
      </c>
      <c r="C135" t="s">
        <v>309</v>
      </c>
      <c r="D135" t="s">
        <v>10</v>
      </c>
      <c r="E135" t="s">
        <v>11</v>
      </c>
      <c r="F135" s="1">
        <v>43196</v>
      </c>
      <c r="G135" t="s">
        <v>12</v>
      </c>
      <c r="H135" t="s">
        <v>13</v>
      </c>
      <c r="I135" t="s">
        <v>14</v>
      </c>
      <c r="J135" t="s">
        <v>310</v>
      </c>
      <c r="K135">
        <v>88.17</v>
      </c>
      <c r="L135" s="2">
        <f>K135</f>
        <v>88.17</v>
      </c>
    </row>
    <row r="136" spans="1:13" s="7" customFormat="1" x14ac:dyDescent="0.25">
      <c r="A136" s="7">
        <v>77056863</v>
      </c>
      <c r="C136" s="7" t="s">
        <v>311</v>
      </c>
      <c r="D136" s="7" t="s">
        <v>64</v>
      </c>
      <c r="E136" s="7" t="s">
        <v>11</v>
      </c>
      <c r="F136" s="8">
        <v>43195</v>
      </c>
      <c r="G136" s="7" t="s">
        <v>21</v>
      </c>
      <c r="H136" s="7" t="s">
        <v>13</v>
      </c>
      <c r="I136" s="7" t="s">
        <v>19</v>
      </c>
      <c r="J136" s="7" t="s">
        <v>312</v>
      </c>
      <c r="K136" s="7">
        <v>203.7</v>
      </c>
      <c r="L136" s="12">
        <f t="shared" ref="L136:L137" si="28">K136*1.3</f>
        <v>264.81</v>
      </c>
      <c r="M136" s="7">
        <f>L136-L137</f>
        <v>65.299000000000007</v>
      </c>
    </row>
    <row r="137" spans="1:13" s="7" customFormat="1" x14ac:dyDescent="0.25">
      <c r="A137" s="7">
        <v>77056861</v>
      </c>
      <c r="B137" s="7">
        <v>4686605</v>
      </c>
      <c r="C137" s="7" t="s">
        <v>313</v>
      </c>
      <c r="D137" s="7" t="s">
        <v>64</v>
      </c>
      <c r="E137" s="7" t="s">
        <v>11</v>
      </c>
      <c r="F137" s="8">
        <v>43195</v>
      </c>
      <c r="G137" s="7" t="s">
        <v>12</v>
      </c>
      <c r="H137" s="7" t="s">
        <v>13</v>
      </c>
      <c r="I137" s="7" t="s">
        <v>19</v>
      </c>
      <c r="J137" s="7" t="s">
        <v>314</v>
      </c>
      <c r="K137" s="7">
        <v>153.47</v>
      </c>
      <c r="L137" s="12">
        <f t="shared" si="28"/>
        <v>199.511</v>
      </c>
    </row>
    <row r="138" spans="1:13" s="9" customFormat="1" x14ac:dyDescent="0.25">
      <c r="A138" s="9">
        <v>77037347</v>
      </c>
      <c r="C138" s="9" t="s">
        <v>315</v>
      </c>
      <c r="D138" s="9" t="s">
        <v>316</v>
      </c>
      <c r="E138" s="9" t="s">
        <v>11</v>
      </c>
      <c r="F138" s="10">
        <v>43195</v>
      </c>
      <c r="G138" s="9" t="s">
        <v>21</v>
      </c>
      <c r="H138" s="9" t="s">
        <v>13</v>
      </c>
      <c r="I138" s="9" t="s">
        <v>14</v>
      </c>
      <c r="J138" s="9" t="s">
        <v>317</v>
      </c>
      <c r="K138" s="9">
        <v>376.6</v>
      </c>
      <c r="L138" s="13">
        <f t="shared" ref="L138:L139" si="29">K138</f>
        <v>376.6</v>
      </c>
      <c r="M138" s="9">
        <f>L138-L139</f>
        <v>92.410000000000025</v>
      </c>
    </row>
    <row r="139" spans="1:13" s="9" customFormat="1" x14ac:dyDescent="0.25">
      <c r="A139" s="9">
        <v>77037345</v>
      </c>
      <c r="B139" s="9">
        <v>4685611</v>
      </c>
      <c r="C139" s="9" t="s">
        <v>318</v>
      </c>
      <c r="D139" s="9" t="s">
        <v>316</v>
      </c>
      <c r="E139" s="9" t="s">
        <v>11</v>
      </c>
      <c r="F139" s="10">
        <v>43195</v>
      </c>
      <c r="G139" s="9" t="s">
        <v>17</v>
      </c>
      <c r="H139" s="9" t="s">
        <v>13</v>
      </c>
      <c r="I139" s="9" t="s">
        <v>14</v>
      </c>
      <c r="J139" s="9" t="s">
        <v>319</v>
      </c>
      <c r="K139" s="9">
        <v>284.19</v>
      </c>
      <c r="L139" s="13">
        <f t="shared" si="29"/>
        <v>284.19</v>
      </c>
    </row>
    <row r="140" spans="1:13" hidden="1" x14ac:dyDescent="0.25">
      <c r="A140">
        <v>71662457</v>
      </c>
      <c r="C140" t="s">
        <v>320</v>
      </c>
      <c r="D140" t="s">
        <v>10</v>
      </c>
      <c r="E140" t="s">
        <v>22</v>
      </c>
      <c r="F140" s="1">
        <v>43188</v>
      </c>
      <c r="G140" t="s">
        <v>21</v>
      </c>
      <c r="H140" t="s">
        <v>13</v>
      </c>
      <c r="I140" t="s">
        <v>14</v>
      </c>
      <c r="J140" t="s">
        <v>321</v>
      </c>
      <c r="K140" t="s">
        <v>321</v>
      </c>
    </row>
    <row r="141" spans="1:13" x14ac:dyDescent="0.25">
      <c r="A141">
        <v>76846803</v>
      </c>
      <c r="B141">
        <v>4636448</v>
      </c>
      <c r="C141" t="s">
        <v>322</v>
      </c>
      <c r="D141" t="s">
        <v>10</v>
      </c>
      <c r="E141" t="s">
        <v>11</v>
      </c>
      <c r="F141" s="1">
        <v>43187</v>
      </c>
      <c r="G141" t="s">
        <v>12</v>
      </c>
      <c r="H141" t="s">
        <v>13</v>
      </c>
      <c r="I141" t="s">
        <v>14</v>
      </c>
      <c r="J141" t="s">
        <v>323</v>
      </c>
      <c r="K141">
        <v>376.15</v>
      </c>
      <c r="L141" s="2">
        <f t="shared" ref="L141:L142" si="30">K141</f>
        <v>376.15</v>
      </c>
    </row>
    <row r="142" spans="1:13" x14ac:dyDescent="0.25">
      <c r="A142">
        <v>76846672</v>
      </c>
      <c r="B142">
        <v>4636420</v>
      </c>
      <c r="C142" t="s">
        <v>324</v>
      </c>
      <c r="D142" t="s">
        <v>325</v>
      </c>
      <c r="E142" t="s">
        <v>11</v>
      </c>
      <c r="F142" s="1">
        <v>43187</v>
      </c>
      <c r="G142" t="s">
        <v>12</v>
      </c>
      <c r="H142" t="s">
        <v>13</v>
      </c>
      <c r="I142" t="s">
        <v>14</v>
      </c>
      <c r="J142" t="s">
        <v>326</v>
      </c>
      <c r="K142">
        <v>69.3</v>
      </c>
      <c r="L142" s="2">
        <f t="shared" si="30"/>
        <v>69.3</v>
      </c>
      <c r="M142">
        <f>45.38*2-L142</f>
        <v>21.460000000000008</v>
      </c>
    </row>
    <row r="143" spans="1:13" hidden="1" x14ac:dyDescent="0.25">
      <c r="A143">
        <v>73262238</v>
      </c>
      <c r="C143" t="s">
        <v>327</v>
      </c>
      <c r="D143" t="s">
        <v>10</v>
      </c>
      <c r="E143" t="s">
        <v>22</v>
      </c>
      <c r="F143" s="1">
        <v>43187</v>
      </c>
      <c r="G143" t="s">
        <v>21</v>
      </c>
      <c r="H143" t="s">
        <v>13</v>
      </c>
      <c r="I143" t="s">
        <v>14</v>
      </c>
      <c r="J143" t="s">
        <v>328</v>
      </c>
      <c r="K143" t="s">
        <v>328</v>
      </c>
    </row>
    <row r="144" spans="1:13" x14ac:dyDescent="0.25">
      <c r="A144">
        <v>76834132</v>
      </c>
      <c r="B144">
        <v>4632077</v>
      </c>
      <c r="C144" t="s">
        <v>329</v>
      </c>
      <c r="D144" t="s">
        <v>10</v>
      </c>
      <c r="E144" t="s">
        <v>11</v>
      </c>
      <c r="F144" s="1">
        <v>43186</v>
      </c>
      <c r="G144" t="s">
        <v>12</v>
      </c>
      <c r="H144" t="s">
        <v>13</v>
      </c>
      <c r="I144" t="s">
        <v>14</v>
      </c>
      <c r="J144" t="s">
        <v>330</v>
      </c>
      <c r="K144">
        <v>585.37</v>
      </c>
      <c r="L144" s="2">
        <f t="shared" ref="L144:L147" si="31">K144</f>
        <v>585.37</v>
      </c>
    </row>
    <row r="145" spans="1:13" hidden="1" x14ac:dyDescent="0.25">
      <c r="A145" s="3">
        <v>76773757</v>
      </c>
      <c r="B145" s="3"/>
      <c r="C145" s="3" t="s">
        <v>15</v>
      </c>
      <c r="D145" s="3" t="s">
        <v>16</v>
      </c>
      <c r="E145" s="3" t="s">
        <v>51</v>
      </c>
      <c r="F145" s="4">
        <v>43186</v>
      </c>
      <c r="G145" s="3" t="s">
        <v>12</v>
      </c>
      <c r="H145" s="3" t="s">
        <v>331</v>
      </c>
      <c r="I145" s="3" t="s">
        <v>14</v>
      </c>
      <c r="J145" s="3" t="s">
        <v>332</v>
      </c>
      <c r="K145" s="3">
        <v>344.23</v>
      </c>
      <c r="L145" s="3">
        <f>K145-28.8</f>
        <v>315.43</v>
      </c>
    </row>
    <row r="146" spans="1:13" x14ac:dyDescent="0.25">
      <c r="A146">
        <v>76796028</v>
      </c>
      <c r="B146">
        <v>4623333</v>
      </c>
      <c r="C146" t="s">
        <v>333</v>
      </c>
      <c r="D146" t="s">
        <v>334</v>
      </c>
      <c r="E146" t="s">
        <v>11</v>
      </c>
      <c r="F146" s="1">
        <v>43185</v>
      </c>
      <c r="G146" t="s">
        <v>12</v>
      </c>
      <c r="H146" t="s">
        <v>13</v>
      </c>
      <c r="I146" t="s">
        <v>14</v>
      </c>
      <c r="J146" t="s">
        <v>335</v>
      </c>
      <c r="K146">
        <v>57.4</v>
      </c>
      <c r="L146" s="2">
        <f t="shared" si="31"/>
        <v>57.4</v>
      </c>
      <c r="M146">
        <f>71.69-L146</f>
        <v>14.29</v>
      </c>
    </row>
    <row r="147" spans="1:13" x14ac:dyDescent="0.25">
      <c r="A147">
        <v>76795407</v>
      </c>
      <c r="B147">
        <v>4614660</v>
      </c>
      <c r="C147" t="s">
        <v>336</v>
      </c>
      <c r="D147" t="s">
        <v>337</v>
      </c>
      <c r="E147" t="s">
        <v>11</v>
      </c>
      <c r="F147" s="1">
        <v>43185</v>
      </c>
      <c r="G147" t="s">
        <v>12</v>
      </c>
      <c r="H147" t="s">
        <v>13</v>
      </c>
      <c r="I147" t="s">
        <v>14</v>
      </c>
      <c r="J147" t="s">
        <v>326</v>
      </c>
      <c r="K147">
        <v>69.3</v>
      </c>
      <c r="L147" s="2">
        <f t="shared" si="31"/>
        <v>69.3</v>
      </c>
      <c r="M147">
        <f>48.01*2-L147</f>
        <v>26.72</v>
      </c>
    </row>
    <row r="148" spans="1:13" x14ac:dyDescent="0.25">
      <c r="A148">
        <v>76794894</v>
      </c>
      <c r="B148">
        <v>4614548</v>
      </c>
      <c r="C148" t="s">
        <v>338</v>
      </c>
      <c r="D148" t="s">
        <v>339</v>
      </c>
      <c r="E148" t="s">
        <v>11</v>
      </c>
      <c r="F148" s="1">
        <v>43185</v>
      </c>
      <c r="G148" t="s">
        <v>12</v>
      </c>
      <c r="H148" t="s">
        <v>13</v>
      </c>
      <c r="I148" t="s">
        <v>19</v>
      </c>
      <c r="J148" t="s">
        <v>340</v>
      </c>
      <c r="K148">
        <v>516.1</v>
      </c>
      <c r="L148" s="2">
        <f t="shared" ref="L148:L149" si="32">K148*1.3</f>
        <v>670.93000000000006</v>
      </c>
      <c r="M148" s="11">
        <f>'Details of Orders'!H1</f>
        <v>0</v>
      </c>
    </row>
    <row r="149" spans="1:13" x14ac:dyDescent="0.25">
      <c r="A149">
        <v>76794715</v>
      </c>
      <c r="B149">
        <v>4614493</v>
      </c>
      <c r="C149" t="s">
        <v>341</v>
      </c>
      <c r="D149" t="s">
        <v>342</v>
      </c>
      <c r="E149" t="s">
        <v>11</v>
      </c>
      <c r="F149" s="1">
        <v>43185</v>
      </c>
      <c r="G149" t="s">
        <v>12</v>
      </c>
      <c r="H149" t="s">
        <v>13</v>
      </c>
      <c r="I149" t="s">
        <v>19</v>
      </c>
      <c r="J149" t="s">
        <v>343</v>
      </c>
      <c r="K149">
        <v>747.59</v>
      </c>
      <c r="L149" s="2">
        <f t="shared" si="32"/>
        <v>971.86700000000008</v>
      </c>
      <c r="M149" s="11">
        <f>'Details of Orders'!H6</f>
        <v>0</v>
      </c>
    </row>
    <row r="150" spans="1:13" x14ac:dyDescent="0.25">
      <c r="A150">
        <v>76759587</v>
      </c>
      <c r="B150">
        <v>4609192</v>
      </c>
      <c r="C150" t="s">
        <v>344</v>
      </c>
      <c r="D150" t="s">
        <v>10</v>
      </c>
      <c r="E150" t="s">
        <v>11</v>
      </c>
      <c r="F150" s="1">
        <v>43185</v>
      </c>
      <c r="G150" t="s">
        <v>12</v>
      </c>
      <c r="H150" t="s">
        <v>13</v>
      </c>
      <c r="I150" t="s">
        <v>14</v>
      </c>
      <c r="J150" t="s">
        <v>345</v>
      </c>
      <c r="K150">
        <v>89.72</v>
      </c>
      <c r="L150" s="2">
        <f t="shared" ref="L150:L153" si="33">K150</f>
        <v>89.72</v>
      </c>
    </row>
    <row r="151" spans="1:13" x14ac:dyDescent="0.25">
      <c r="A151">
        <v>76759536</v>
      </c>
      <c r="B151">
        <v>4609167</v>
      </c>
      <c r="C151" t="s">
        <v>346</v>
      </c>
      <c r="D151" t="s">
        <v>10</v>
      </c>
      <c r="E151" t="s">
        <v>11</v>
      </c>
      <c r="F151" s="1">
        <v>43185</v>
      </c>
      <c r="G151" t="s">
        <v>12</v>
      </c>
      <c r="H151" t="s">
        <v>13</v>
      </c>
      <c r="I151" t="s">
        <v>14</v>
      </c>
      <c r="J151" t="s">
        <v>347</v>
      </c>
      <c r="K151">
        <v>236.9</v>
      </c>
      <c r="L151" s="2">
        <f t="shared" si="33"/>
        <v>236.9</v>
      </c>
    </row>
    <row r="152" spans="1:13" x14ac:dyDescent="0.25">
      <c r="A152">
        <v>76796028</v>
      </c>
      <c r="B152">
        <v>4623333</v>
      </c>
      <c r="C152" t="s">
        <v>333</v>
      </c>
      <c r="D152" t="s">
        <v>334</v>
      </c>
      <c r="E152" t="s">
        <v>11</v>
      </c>
      <c r="F152" s="1">
        <v>43185</v>
      </c>
      <c r="G152" t="s">
        <v>12</v>
      </c>
      <c r="H152" t="s">
        <v>13</v>
      </c>
      <c r="I152" t="s">
        <v>14</v>
      </c>
      <c r="J152" t="s">
        <v>335</v>
      </c>
      <c r="K152">
        <v>57.4</v>
      </c>
      <c r="L152" s="2">
        <f t="shared" si="33"/>
        <v>57.4</v>
      </c>
      <c r="M152">
        <f>71.69-L152</f>
        <v>14.29</v>
      </c>
    </row>
    <row r="153" spans="1:13" x14ac:dyDescent="0.25">
      <c r="A153">
        <v>76795407</v>
      </c>
      <c r="B153">
        <v>4614660</v>
      </c>
      <c r="C153" t="s">
        <v>336</v>
      </c>
      <c r="D153" t="s">
        <v>337</v>
      </c>
      <c r="E153" t="s">
        <v>11</v>
      </c>
      <c r="F153" s="1">
        <v>43185</v>
      </c>
      <c r="G153" t="s">
        <v>12</v>
      </c>
      <c r="H153" t="s">
        <v>13</v>
      </c>
      <c r="I153" t="s">
        <v>14</v>
      </c>
      <c r="J153" t="s">
        <v>326</v>
      </c>
      <c r="K153">
        <v>69.3</v>
      </c>
      <c r="L153" s="2">
        <f t="shared" si="33"/>
        <v>69.3</v>
      </c>
      <c r="M153">
        <f>48.01*2-L153</f>
        <v>26.72</v>
      </c>
    </row>
    <row r="154" spans="1:13" x14ac:dyDescent="0.25">
      <c r="A154">
        <v>76759587</v>
      </c>
      <c r="B154">
        <v>4609192</v>
      </c>
      <c r="C154" t="s">
        <v>344</v>
      </c>
      <c r="D154" t="s">
        <v>10</v>
      </c>
      <c r="E154" t="s">
        <v>11</v>
      </c>
      <c r="F154" s="1">
        <v>43185</v>
      </c>
      <c r="G154" t="s">
        <v>12</v>
      </c>
      <c r="H154" t="s">
        <v>13</v>
      </c>
      <c r="I154" t="s">
        <v>14</v>
      </c>
      <c r="J154" t="s">
        <v>345</v>
      </c>
      <c r="K154">
        <v>89.72</v>
      </c>
      <c r="L154" s="2">
        <f t="shared" ref="L154:L156" si="34">K154</f>
        <v>89.72</v>
      </c>
    </row>
    <row r="155" spans="1:13" x14ac:dyDescent="0.25">
      <c r="A155">
        <v>76759536</v>
      </c>
      <c r="B155">
        <v>4609167</v>
      </c>
      <c r="C155" t="s">
        <v>346</v>
      </c>
      <c r="D155" t="s">
        <v>10</v>
      </c>
      <c r="E155" t="s">
        <v>11</v>
      </c>
      <c r="F155" s="1">
        <v>43185</v>
      </c>
      <c r="G155" t="s">
        <v>12</v>
      </c>
      <c r="H155" t="s">
        <v>13</v>
      </c>
      <c r="I155" t="s">
        <v>14</v>
      </c>
      <c r="J155" t="s">
        <v>347</v>
      </c>
      <c r="K155">
        <v>236.9</v>
      </c>
      <c r="L155" s="2">
        <f t="shared" si="34"/>
        <v>236.9</v>
      </c>
    </row>
    <row r="156" spans="1:13" x14ac:dyDescent="0.25">
      <c r="A156">
        <v>76706079</v>
      </c>
      <c r="B156">
        <v>4596532</v>
      </c>
      <c r="C156" t="s">
        <v>349</v>
      </c>
      <c r="D156" t="s">
        <v>10</v>
      </c>
      <c r="E156" t="s">
        <v>11</v>
      </c>
      <c r="F156" s="1">
        <v>43181</v>
      </c>
      <c r="G156" t="s">
        <v>17</v>
      </c>
      <c r="H156" t="s">
        <v>13</v>
      </c>
      <c r="I156" t="s">
        <v>14</v>
      </c>
      <c r="J156" t="s">
        <v>350</v>
      </c>
      <c r="K156">
        <v>165.2</v>
      </c>
      <c r="L156" s="2">
        <f t="shared" si="34"/>
        <v>165.2</v>
      </c>
    </row>
    <row r="157" spans="1:13" hidden="1" x14ac:dyDescent="0.25">
      <c r="A157">
        <v>73016059</v>
      </c>
      <c r="C157" t="s">
        <v>351</v>
      </c>
      <c r="D157" t="s">
        <v>10</v>
      </c>
      <c r="E157" t="s">
        <v>22</v>
      </c>
      <c r="F157" s="1">
        <v>43181</v>
      </c>
      <c r="G157" t="s">
        <v>21</v>
      </c>
      <c r="H157" t="s">
        <v>13</v>
      </c>
      <c r="I157" t="s">
        <v>14</v>
      </c>
      <c r="J157" t="s">
        <v>352</v>
      </c>
      <c r="K157" t="s">
        <v>352</v>
      </c>
    </row>
    <row r="158" spans="1:13" hidden="1" x14ac:dyDescent="0.25">
      <c r="A158">
        <v>76514867</v>
      </c>
      <c r="C158" t="s">
        <v>353</v>
      </c>
      <c r="D158" t="s">
        <v>354</v>
      </c>
      <c r="E158" t="s">
        <v>20</v>
      </c>
      <c r="F158" s="1">
        <v>43178</v>
      </c>
      <c r="G158" t="s">
        <v>12</v>
      </c>
      <c r="H158" t="s">
        <v>13</v>
      </c>
      <c r="I158" t="s">
        <v>14</v>
      </c>
      <c r="J158" t="s">
        <v>355</v>
      </c>
      <c r="K158" t="s">
        <v>355</v>
      </c>
    </row>
    <row r="159" spans="1:13" hidden="1" x14ac:dyDescent="0.25">
      <c r="A159">
        <v>76566593</v>
      </c>
      <c r="C159" t="s">
        <v>356</v>
      </c>
      <c r="D159" t="s">
        <v>357</v>
      </c>
      <c r="E159" t="s">
        <v>20</v>
      </c>
      <c r="F159" s="1">
        <v>43176</v>
      </c>
      <c r="G159" t="s">
        <v>12</v>
      </c>
      <c r="H159" t="s">
        <v>13</v>
      </c>
      <c r="I159" t="s">
        <v>239</v>
      </c>
      <c r="J159" t="s">
        <v>358</v>
      </c>
      <c r="K159" t="s">
        <v>358</v>
      </c>
    </row>
    <row r="160" spans="1:13" x14ac:dyDescent="0.25">
      <c r="A160">
        <v>76498729</v>
      </c>
      <c r="B160">
        <v>4547370</v>
      </c>
      <c r="C160" t="s">
        <v>359</v>
      </c>
      <c r="D160" t="s">
        <v>26</v>
      </c>
      <c r="E160" t="s">
        <v>11</v>
      </c>
      <c r="F160" s="1">
        <v>43174</v>
      </c>
      <c r="G160" t="s">
        <v>12</v>
      </c>
      <c r="H160" t="s">
        <v>13</v>
      </c>
      <c r="I160" t="s">
        <v>14</v>
      </c>
      <c r="J160" t="s">
        <v>360</v>
      </c>
      <c r="K160">
        <v>114.26</v>
      </c>
      <c r="L160" s="2">
        <f t="shared" ref="L160:L164" si="35">K160</f>
        <v>114.26</v>
      </c>
      <c r="M160">
        <f>71.69+26.24*3-L160</f>
        <v>36.149999999999991</v>
      </c>
    </row>
    <row r="161" spans="1:13" x14ac:dyDescent="0.25">
      <c r="A161">
        <v>76493689</v>
      </c>
      <c r="B161">
        <v>4545867</v>
      </c>
      <c r="C161" t="s">
        <v>361</v>
      </c>
      <c r="D161" t="s">
        <v>26</v>
      </c>
      <c r="E161" t="s">
        <v>11</v>
      </c>
      <c r="F161" s="1">
        <v>43173</v>
      </c>
      <c r="G161" t="s">
        <v>12</v>
      </c>
      <c r="H161" t="s">
        <v>13</v>
      </c>
      <c r="I161" t="s">
        <v>14</v>
      </c>
      <c r="J161" t="s">
        <v>362</v>
      </c>
      <c r="K161">
        <v>798.34</v>
      </c>
      <c r="L161" s="2">
        <f t="shared" si="35"/>
        <v>798.34</v>
      </c>
      <c r="M161" s="11">
        <f>'Details of Orders'!H8</f>
        <v>0</v>
      </c>
    </row>
    <row r="162" spans="1:13" x14ac:dyDescent="0.25">
      <c r="A162">
        <v>76493648</v>
      </c>
      <c r="B162">
        <v>4545846</v>
      </c>
      <c r="C162" t="s">
        <v>363</v>
      </c>
      <c r="D162" t="s">
        <v>26</v>
      </c>
      <c r="E162" t="s">
        <v>11</v>
      </c>
      <c r="F162" s="1">
        <v>43173</v>
      </c>
      <c r="G162" t="s">
        <v>12</v>
      </c>
      <c r="H162" t="s">
        <v>13</v>
      </c>
      <c r="I162" t="s">
        <v>14</v>
      </c>
      <c r="J162" t="s">
        <v>364</v>
      </c>
      <c r="K162">
        <v>811.31</v>
      </c>
      <c r="L162" s="2">
        <f t="shared" si="35"/>
        <v>811.31</v>
      </c>
      <c r="M162" s="11">
        <f>'Details of Orders'!H13</f>
        <v>0</v>
      </c>
    </row>
    <row r="163" spans="1:13" x14ac:dyDescent="0.25">
      <c r="A163">
        <v>76493596</v>
      </c>
      <c r="B163">
        <v>4545818</v>
      </c>
      <c r="C163" t="s">
        <v>365</v>
      </c>
      <c r="D163" t="s">
        <v>26</v>
      </c>
      <c r="E163" t="s">
        <v>11</v>
      </c>
      <c r="F163" s="1">
        <v>43173</v>
      </c>
      <c r="G163" t="s">
        <v>17</v>
      </c>
      <c r="H163" t="s">
        <v>13</v>
      </c>
      <c r="I163" t="s">
        <v>14</v>
      </c>
      <c r="J163" t="s">
        <v>366</v>
      </c>
      <c r="K163">
        <v>832.17</v>
      </c>
      <c r="L163" s="2">
        <f t="shared" si="35"/>
        <v>832.17</v>
      </c>
      <c r="M163" s="5">
        <f>'Details of Orders'!H17</f>
        <v>0</v>
      </c>
    </row>
    <row r="164" spans="1:13" x14ac:dyDescent="0.25">
      <c r="A164">
        <v>76493559</v>
      </c>
      <c r="B164">
        <v>4545805</v>
      </c>
      <c r="C164" t="s">
        <v>367</v>
      </c>
      <c r="D164" t="s">
        <v>368</v>
      </c>
      <c r="E164" t="s">
        <v>11</v>
      </c>
      <c r="F164" s="1">
        <v>43173</v>
      </c>
      <c r="G164" t="s">
        <v>12</v>
      </c>
      <c r="H164" t="s">
        <v>13</v>
      </c>
      <c r="I164" t="s">
        <v>14</v>
      </c>
      <c r="J164" t="s">
        <v>369</v>
      </c>
      <c r="K164">
        <v>642.91999999999996</v>
      </c>
      <c r="L164" s="2">
        <f t="shared" si="35"/>
        <v>642.91999999999996</v>
      </c>
      <c r="M164" s="5">
        <f>'Details of Orders'!H21</f>
        <v>0</v>
      </c>
    </row>
    <row r="165" spans="1:13" hidden="1" x14ac:dyDescent="0.25">
      <c r="A165">
        <v>74433414</v>
      </c>
      <c r="C165" t="s">
        <v>370</v>
      </c>
      <c r="D165" t="s">
        <v>10</v>
      </c>
      <c r="E165" t="s">
        <v>22</v>
      </c>
      <c r="F165" s="1">
        <v>43172</v>
      </c>
      <c r="G165" t="s">
        <v>21</v>
      </c>
      <c r="H165" t="s">
        <v>13</v>
      </c>
      <c r="I165" t="s">
        <v>14</v>
      </c>
      <c r="J165" t="s">
        <v>371</v>
      </c>
      <c r="K165" t="s">
        <v>371</v>
      </c>
    </row>
    <row r="166" spans="1:13" hidden="1" x14ac:dyDescent="0.25">
      <c r="A166">
        <v>72645144</v>
      </c>
      <c r="C166" t="s">
        <v>372</v>
      </c>
      <c r="D166" t="s">
        <v>10</v>
      </c>
      <c r="E166" t="s">
        <v>22</v>
      </c>
      <c r="F166" s="1">
        <v>43168</v>
      </c>
      <c r="G166" t="s">
        <v>21</v>
      </c>
      <c r="H166" t="s">
        <v>13</v>
      </c>
      <c r="I166" t="s">
        <v>14</v>
      </c>
      <c r="J166" t="s">
        <v>373</v>
      </c>
      <c r="K166" t="s">
        <v>373</v>
      </c>
    </row>
    <row r="167" spans="1:13" x14ac:dyDescent="0.25">
      <c r="A167">
        <v>76372031</v>
      </c>
      <c r="B167">
        <v>4498741</v>
      </c>
      <c r="C167" t="s">
        <v>374</v>
      </c>
      <c r="D167" t="s">
        <v>10</v>
      </c>
      <c r="E167" t="s">
        <v>11</v>
      </c>
      <c r="F167" s="1">
        <v>43166</v>
      </c>
      <c r="G167" t="s">
        <v>12</v>
      </c>
      <c r="H167" t="s">
        <v>13</v>
      </c>
      <c r="I167" t="s">
        <v>14</v>
      </c>
      <c r="J167" t="s">
        <v>375</v>
      </c>
      <c r="K167">
        <v>172.84</v>
      </c>
      <c r="L167" s="2">
        <f t="shared" ref="L167:L168" si="36">K167</f>
        <v>172.84</v>
      </c>
    </row>
    <row r="168" spans="1:13" x14ac:dyDescent="0.25">
      <c r="A168">
        <v>76356333</v>
      </c>
      <c r="B168">
        <v>4492261</v>
      </c>
      <c r="C168" t="s">
        <v>376</v>
      </c>
      <c r="D168" t="s">
        <v>377</v>
      </c>
      <c r="E168" t="s">
        <v>11</v>
      </c>
      <c r="F168" s="1">
        <v>43165</v>
      </c>
      <c r="G168" t="s">
        <v>17</v>
      </c>
      <c r="H168" t="s">
        <v>13</v>
      </c>
      <c r="I168" t="s">
        <v>14</v>
      </c>
      <c r="J168" t="s">
        <v>378</v>
      </c>
      <c r="K168">
        <v>34.78</v>
      </c>
      <c r="L168" s="2">
        <f t="shared" si="36"/>
        <v>34.78</v>
      </c>
      <c r="M168">
        <f>48.01-L168</f>
        <v>13.229999999999997</v>
      </c>
    </row>
    <row r="169" spans="1:13" s="3" customFormat="1" hidden="1" x14ac:dyDescent="0.25">
      <c r="A169" s="3">
        <v>76291832</v>
      </c>
      <c r="B169" s="3">
        <v>4467525</v>
      </c>
      <c r="C169" s="3" t="s">
        <v>379</v>
      </c>
      <c r="D169" s="3" t="s">
        <v>24</v>
      </c>
      <c r="E169" s="3" t="s">
        <v>25</v>
      </c>
      <c r="F169" s="4">
        <v>43164</v>
      </c>
      <c r="G169" s="3" t="s">
        <v>12</v>
      </c>
      <c r="H169" s="3" t="s">
        <v>13</v>
      </c>
      <c r="I169" s="3" t="s">
        <v>14</v>
      </c>
      <c r="J169" s="3" t="s">
        <v>380</v>
      </c>
      <c r="K169" s="3">
        <v>172.1</v>
      </c>
      <c r="L169" s="3">
        <f>K169*1.3</f>
        <v>223.73</v>
      </c>
    </row>
    <row r="170" spans="1:13" hidden="1" x14ac:dyDescent="0.25">
      <c r="A170">
        <v>72516525</v>
      </c>
      <c r="C170" t="s">
        <v>381</v>
      </c>
      <c r="D170" t="s">
        <v>10</v>
      </c>
      <c r="E170" t="s">
        <v>22</v>
      </c>
      <c r="F170" s="1">
        <v>43160</v>
      </c>
      <c r="G170" t="s">
        <v>21</v>
      </c>
      <c r="H170" t="s">
        <v>13</v>
      </c>
      <c r="I170" t="s">
        <v>14</v>
      </c>
      <c r="J170" t="s">
        <v>382</v>
      </c>
      <c r="K170" t="s">
        <v>382</v>
      </c>
    </row>
    <row r="171" spans="1:13" hidden="1" x14ac:dyDescent="0.25">
      <c r="A171">
        <v>71508148</v>
      </c>
      <c r="C171" t="s">
        <v>383</v>
      </c>
      <c r="D171" t="s">
        <v>10</v>
      </c>
      <c r="E171" t="s">
        <v>22</v>
      </c>
      <c r="F171" s="1">
        <v>43160</v>
      </c>
      <c r="G171" t="s">
        <v>21</v>
      </c>
      <c r="H171" t="s">
        <v>13</v>
      </c>
      <c r="I171" t="s">
        <v>14</v>
      </c>
      <c r="J171" t="s">
        <v>27</v>
      </c>
      <c r="K171" t="s">
        <v>27</v>
      </c>
    </row>
    <row r="172" spans="1:13" x14ac:dyDescent="0.25">
      <c r="A172">
        <v>76138556</v>
      </c>
      <c r="B172">
        <v>4435898</v>
      </c>
      <c r="C172" t="s">
        <v>384</v>
      </c>
      <c r="D172" t="s">
        <v>10</v>
      </c>
      <c r="E172" t="s">
        <v>11</v>
      </c>
      <c r="F172" s="1">
        <v>43158</v>
      </c>
      <c r="G172" t="s">
        <v>12</v>
      </c>
      <c r="H172" t="s">
        <v>13</v>
      </c>
      <c r="I172" t="s">
        <v>14</v>
      </c>
      <c r="J172" t="s">
        <v>385</v>
      </c>
      <c r="K172">
        <v>61.45</v>
      </c>
      <c r="L172" s="2">
        <f>K172</f>
        <v>61.45</v>
      </c>
    </row>
    <row r="173" spans="1:13" s="3" customFormat="1" hidden="1" x14ac:dyDescent="0.25">
      <c r="A173" s="3">
        <v>76116847</v>
      </c>
      <c r="B173" s="3">
        <v>4410992</v>
      </c>
      <c r="C173" s="3" t="s">
        <v>386</v>
      </c>
      <c r="D173" s="3" t="s">
        <v>24</v>
      </c>
      <c r="E173" s="3" t="s">
        <v>25</v>
      </c>
      <c r="F173" s="4">
        <v>43157</v>
      </c>
      <c r="G173" s="3" t="s">
        <v>12</v>
      </c>
      <c r="H173" s="3" t="s">
        <v>13</v>
      </c>
      <c r="I173" s="3" t="s">
        <v>14</v>
      </c>
      <c r="J173" s="3" t="s">
        <v>387</v>
      </c>
      <c r="K173" s="3">
        <v>101.36</v>
      </c>
      <c r="L173" s="3">
        <f>K173*1.3</f>
        <v>131.768</v>
      </c>
    </row>
    <row r="174" spans="1:13" x14ac:dyDescent="0.25">
      <c r="A174">
        <v>75986684</v>
      </c>
      <c r="B174">
        <v>4394328</v>
      </c>
      <c r="C174" t="s">
        <v>388</v>
      </c>
      <c r="D174" t="s">
        <v>10</v>
      </c>
      <c r="E174" t="s">
        <v>11</v>
      </c>
      <c r="F174" s="1">
        <v>43153</v>
      </c>
      <c r="G174" t="s">
        <v>12</v>
      </c>
      <c r="H174" t="s">
        <v>13</v>
      </c>
      <c r="I174" t="s">
        <v>14</v>
      </c>
      <c r="J174" t="s">
        <v>389</v>
      </c>
      <c r="K174">
        <v>101.22</v>
      </c>
      <c r="L174" s="2">
        <f t="shared" ref="L174:L178" si="37">K174</f>
        <v>101.22</v>
      </c>
    </row>
    <row r="175" spans="1:13" x14ac:dyDescent="0.25">
      <c r="A175">
        <v>75956307</v>
      </c>
      <c r="B175">
        <v>4393989</v>
      </c>
      <c r="C175" t="s">
        <v>390</v>
      </c>
      <c r="D175" t="s">
        <v>10</v>
      </c>
      <c r="E175" t="s">
        <v>11</v>
      </c>
      <c r="F175" s="1">
        <v>43153</v>
      </c>
      <c r="G175" t="s">
        <v>17</v>
      </c>
      <c r="H175" t="s">
        <v>13</v>
      </c>
      <c r="I175" t="s">
        <v>14</v>
      </c>
      <c r="J175" t="s">
        <v>391</v>
      </c>
      <c r="K175">
        <v>89.39</v>
      </c>
      <c r="L175" s="2">
        <f t="shared" si="37"/>
        <v>89.39</v>
      </c>
    </row>
    <row r="176" spans="1:13" hidden="1" x14ac:dyDescent="0.25">
      <c r="A176" s="3">
        <v>75879599</v>
      </c>
      <c r="B176" s="3">
        <v>4378558</v>
      </c>
      <c r="C176" s="3" t="s">
        <v>15</v>
      </c>
      <c r="D176" s="3" t="s">
        <v>16</v>
      </c>
      <c r="E176" s="3" t="s">
        <v>51</v>
      </c>
      <c r="F176" s="4">
        <v>43151</v>
      </c>
      <c r="G176" s="3" t="s">
        <v>12</v>
      </c>
      <c r="H176" s="3" t="s">
        <v>13</v>
      </c>
      <c r="I176" s="3" t="s">
        <v>14</v>
      </c>
      <c r="J176" s="3" t="s">
        <v>392</v>
      </c>
      <c r="K176" s="3">
        <v>372.24</v>
      </c>
      <c r="L176" s="3">
        <f>K176-28.8</f>
        <v>343.44</v>
      </c>
    </row>
    <row r="177" spans="1:13" x14ac:dyDescent="0.25">
      <c r="A177">
        <v>75900370</v>
      </c>
      <c r="B177">
        <v>4368017</v>
      </c>
      <c r="C177" t="s">
        <v>393</v>
      </c>
      <c r="D177" t="s">
        <v>10</v>
      </c>
      <c r="E177" t="s">
        <v>11</v>
      </c>
      <c r="F177" s="1">
        <v>43150</v>
      </c>
      <c r="G177" t="s">
        <v>89</v>
      </c>
      <c r="H177" t="s">
        <v>13</v>
      </c>
      <c r="I177" t="s">
        <v>14</v>
      </c>
      <c r="J177" t="s">
        <v>394</v>
      </c>
      <c r="K177">
        <v>79.349999999999994</v>
      </c>
      <c r="L177" s="2">
        <f t="shared" si="37"/>
        <v>79.349999999999994</v>
      </c>
    </row>
    <row r="178" spans="1:13" x14ac:dyDescent="0.25">
      <c r="A178">
        <v>75805119</v>
      </c>
      <c r="B178">
        <v>4350879</v>
      </c>
      <c r="C178" t="s">
        <v>395</v>
      </c>
      <c r="D178" t="s">
        <v>10</v>
      </c>
      <c r="E178" t="s">
        <v>11</v>
      </c>
      <c r="F178" s="1">
        <v>43144</v>
      </c>
      <c r="G178" t="s">
        <v>12</v>
      </c>
      <c r="H178" t="s">
        <v>13</v>
      </c>
      <c r="I178" t="s">
        <v>14</v>
      </c>
      <c r="J178" t="s">
        <v>396</v>
      </c>
      <c r="K178">
        <v>218.75</v>
      </c>
      <c r="L178" s="2">
        <f t="shared" si="37"/>
        <v>218.75</v>
      </c>
    </row>
    <row r="179" spans="1:13" s="7" customFormat="1" x14ac:dyDescent="0.25">
      <c r="A179" s="7">
        <v>75742625</v>
      </c>
      <c r="B179" s="7">
        <v>4325182</v>
      </c>
      <c r="C179" s="7" t="s">
        <v>397</v>
      </c>
      <c r="D179" s="7" t="s">
        <v>64</v>
      </c>
      <c r="E179" s="7" t="s">
        <v>11</v>
      </c>
      <c r="F179" s="8">
        <v>43143</v>
      </c>
      <c r="G179" s="7" t="s">
        <v>12</v>
      </c>
      <c r="H179" s="7" t="s">
        <v>13</v>
      </c>
      <c r="I179" s="7" t="s">
        <v>19</v>
      </c>
      <c r="J179" s="7" t="s">
        <v>398</v>
      </c>
      <c r="K179" s="7">
        <v>228.29</v>
      </c>
      <c r="L179" s="12">
        <f t="shared" ref="L179:L182" si="38">K179*1.3</f>
        <v>296.77699999999999</v>
      </c>
    </row>
    <row r="180" spans="1:13" s="7" customFormat="1" x14ac:dyDescent="0.25">
      <c r="A180" s="7">
        <v>75742626</v>
      </c>
      <c r="C180" s="7" t="s">
        <v>399</v>
      </c>
      <c r="D180" s="7" t="s">
        <v>64</v>
      </c>
      <c r="E180" s="7" t="s">
        <v>11</v>
      </c>
      <c r="F180" s="8">
        <v>43142</v>
      </c>
      <c r="G180" s="7" t="s">
        <v>21</v>
      </c>
      <c r="H180" s="7" t="s">
        <v>13</v>
      </c>
      <c r="I180" s="7" t="s">
        <v>19</v>
      </c>
      <c r="J180" s="7" t="s">
        <v>400</v>
      </c>
      <c r="K180" s="7">
        <v>281.63</v>
      </c>
      <c r="L180" s="12">
        <f t="shared" si="38"/>
        <v>366.11900000000003</v>
      </c>
      <c r="M180" s="7">
        <f>L180-L179</f>
        <v>69.342000000000041</v>
      </c>
    </row>
    <row r="181" spans="1:13" s="9" customFormat="1" x14ac:dyDescent="0.25">
      <c r="A181" s="9">
        <v>75605920</v>
      </c>
      <c r="C181" s="9" t="s">
        <v>401</v>
      </c>
      <c r="D181" s="9" t="s">
        <v>64</v>
      </c>
      <c r="E181" s="9" t="s">
        <v>11</v>
      </c>
      <c r="F181" s="10">
        <v>43136</v>
      </c>
      <c r="G181" s="9" t="s">
        <v>21</v>
      </c>
      <c r="H181" s="9" t="s">
        <v>13</v>
      </c>
      <c r="I181" s="9" t="s">
        <v>19</v>
      </c>
      <c r="J181" s="9" t="s">
        <v>402</v>
      </c>
      <c r="K181" s="9">
        <v>489.85</v>
      </c>
      <c r="L181" s="13">
        <f t="shared" si="38"/>
        <v>636.80500000000006</v>
      </c>
      <c r="M181" s="9">
        <f>L181-L182</f>
        <v>143.03900000000004</v>
      </c>
    </row>
    <row r="182" spans="1:13" s="9" customFormat="1" x14ac:dyDescent="0.25">
      <c r="A182" s="9">
        <v>75605919</v>
      </c>
      <c r="B182" s="9">
        <v>4283449</v>
      </c>
      <c r="C182" s="9" t="s">
        <v>403</v>
      </c>
      <c r="D182" s="9" t="s">
        <v>64</v>
      </c>
      <c r="E182" s="9" t="s">
        <v>11</v>
      </c>
      <c r="F182" s="10">
        <v>43136</v>
      </c>
      <c r="G182" s="9" t="s">
        <v>12</v>
      </c>
      <c r="H182" s="9" t="s">
        <v>13</v>
      </c>
      <c r="I182" s="9" t="s">
        <v>19</v>
      </c>
      <c r="J182" s="9" t="s">
        <v>404</v>
      </c>
      <c r="K182" s="9">
        <v>379.82</v>
      </c>
      <c r="L182" s="13">
        <f t="shared" si="38"/>
        <v>493.76600000000002</v>
      </c>
    </row>
    <row r="183" spans="1:13" hidden="1" x14ac:dyDescent="0.25">
      <c r="A183">
        <v>76643656</v>
      </c>
      <c r="B183">
        <v>4594493</v>
      </c>
      <c r="C183" t="s">
        <v>405</v>
      </c>
      <c r="D183" t="s">
        <v>145</v>
      </c>
      <c r="E183" t="s">
        <v>406</v>
      </c>
      <c r="F183" s="1">
        <v>43133</v>
      </c>
      <c r="G183" t="s">
        <v>21</v>
      </c>
      <c r="H183" t="s">
        <v>13</v>
      </c>
      <c r="I183" t="s">
        <v>19</v>
      </c>
      <c r="J183" t="s">
        <v>147</v>
      </c>
      <c r="K183" t="s">
        <v>147</v>
      </c>
    </row>
    <row r="184" spans="1:13" hidden="1" x14ac:dyDescent="0.25">
      <c r="A184">
        <v>73309588</v>
      </c>
      <c r="C184" t="s">
        <v>407</v>
      </c>
      <c r="D184" t="s">
        <v>10</v>
      </c>
      <c r="E184" t="s">
        <v>22</v>
      </c>
      <c r="F184" s="1">
        <v>43133</v>
      </c>
      <c r="G184" t="s">
        <v>21</v>
      </c>
      <c r="H184" t="s">
        <v>13</v>
      </c>
      <c r="I184" t="s">
        <v>14</v>
      </c>
      <c r="J184" t="s">
        <v>408</v>
      </c>
      <c r="K184" t="s">
        <v>408</v>
      </c>
    </row>
    <row r="185" spans="1:13" hidden="1" x14ac:dyDescent="0.25">
      <c r="A185">
        <v>73309583</v>
      </c>
      <c r="C185" t="s">
        <v>409</v>
      </c>
      <c r="D185" t="s">
        <v>10</v>
      </c>
      <c r="E185" t="s">
        <v>22</v>
      </c>
      <c r="F185" s="1">
        <v>43133</v>
      </c>
      <c r="G185" t="s">
        <v>21</v>
      </c>
      <c r="H185" t="s">
        <v>13</v>
      </c>
      <c r="I185" t="s">
        <v>14</v>
      </c>
      <c r="J185" t="s">
        <v>410</v>
      </c>
      <c r="K185" t="s">
        <v>410</v>
      </c>
    </row>
    <row r="186" spans="1:13" hidden="1" x14ac:dyDescent="0.25">
      <c r="A186">
        <v>73257368</v>
      </c>
      <c r="C186" t="s">
        <v>411</v>
      </c>
      <c r="D186" t="s">
        <v>10</v>
      </c>
      <c r="E186" t="s">
        <v>22</v>
      </c>
      <c r="F186" s="1">
        <v>43133</v>
      </c>
      <c r="G186" t="s">
        <v>21</v>
      </c>
      <c r="H186" t="s">
        <v>13</v>
      </c>
      <c r="I186" t="s">
        <v>14</v>
      </c>
      <c r="J186" t="s">
        <v>412</v>
      </c>
      <c r="K186" t="s">
        <v>412</v>
      </c>
    </row>
    <row r="187" spans="1:13" hidden="1" x14ac:dyDescent="0.25">
      <c r="A187">
        <v>73256581</v>
      </c>
      <c r="C187" t="s">
        <v>413</v>
      </c>
      <c r="D187" t="s">
        <v>10</v>
      </c>
      <c r="E187" t="s">
        <v>22</v>
      </c>
      <c r="F187" s="1">
        <v>43133</v>
      </c>
      <c r="G187" t="s">
        <v>21</v>
      </c>
      <c r="H187" t="s">
        <v>13</v>
      </c>
      <c r="I187" t="s">
        <v>14</v>
      </c>
      <c r="J187" t="s">
        <v>414</v>
      </c>
      <c r="K187" t="s">
        <v>414</v>
      </c>
    </row>
    <row r="188" spans="1:13" hidden="1" x14ac:dyDescent="0.25">
      <c r="A188">
        <v>73123759</v>
      </c>
      <c r="C188" t="s">
        <v>415</v>
      </c>
      <c r="D188" t="s">
        <v>10</v>
      </c>
      <c r="E188" t="s">
        <v>22</v>
      </c>
      <c r="F188" s="1">
        <v>43133</v>
      </c>
      <c r="G188" t="s">
        <v>21</v>
      </c>
      <c r="H188" t="s">
        <v>13</v>
      </c>
      <c r="I188" t="s">
        <v>14</v>
      </c>
      <c r="J188" t="s">
        <v>416</v>
      </c>
      <c r="K188" t="s">
        <v>416</v>
      </c>
    </row>
    <row r="189" spans="1:13" hidden="1" x14ac:dyDescent="0.25">
      <c r="A189">
        <v>73016080</v>
      </c>
      <c r="C189" t="s">
        <v>417</v>
      </c>
      <c r="D189" t="s">
        <v>10</v>
      </c>
      <c r="E189" t="s">
        <v>22</v>
      </c>
      <c r="F189" s="1">
        <v>43133</v>
      </c>
      <c r="G189" t="s">
        <v>21</v>
      </c>
      <c r="H189" t="s">
        <v>13</v>
      </c>
      <c r="I189" t="s">
        <v>14</v>
      </c>
      <c r="J189" t="s">
        <v>418</v>
      </c>
      <c r="K189" t="s">
        <v>418</v>
      </c>
    </row>
    <row r="190" spans="1:13" hidden="1" x14ac:dyDescent="0.25">
      <c r="A190">
        <v>73016053</v>
      </c>
      <c r="C190" t="s">
        <v>419</v>
      </c>
      <c r="D190" t="s">
        <v>23</v>
      </c>
      <c r="E190" t="s">
        <v>22</v>
      </c>
      <c r="F190" s="1">
        <v>43133</v>
      </c>
      <c r="G190" t="s">
        <v>21</v>
      </c>
      <c r="H190" t="s">
        <v>13</v>
      </c>
      <c r="I190" t="s">
        <v>14</v>
      </c>
      <c r="J190" t="s">
        <v>420</v>
      </c>
      <c r="K190" t="s">
        <v>420</v>
      </c>
    </row>
    <row r="191" spans="1:13" hidden="1" x14ac:dyDescent="0.25">
      <c r="A191">
        <v>73016020</v>
      </c>
      <c r="C191" t="s">
        <v>421</v>
      </c>
      <c r="D191" t="s">
        <v>10</v>
      </c>
      <c r="E191" t="s">
        <v>22</v>
      </c>
      <c r="F191" s="1">
        <v>43133</v>
      </c>
      <c r="G191" t="s">
        <v>21</v>
      </c>
      <c r="H191" t="s">
        <v>13</v>
      </c>
      <c r="I191" t="s">
        <v>14</v>
      </c>
      <c r="J191" t="s">
        <v>422</v>
      </c>
      <c r="K191" t="s">
        <v>422</v>
      </c>
    </row>
    <row r="192" spans="1:13" hidden="1" x14ac:dyDescent="0.25">
      <c r="A192">
        <v>75377318</v>
      </c>
      <c r="C192" t="s">
        <v>423</v>
      </c>
      <c r="D192" t="s">
        <v>10</v>
      </c>
      <c r="E192" t="s">
        <v>22</v>
      </c>
      <c r="F192" s="1">
        <v>43131</v>
      </c>
      <c r="G192" t="s">
        <v>21</v>
      </c>
      <c r="H192" t="s">
        <v>13</v>
      </c>
      <c r="I192" t="s">
        <v>14</v>
      </c>
      <c r="J192" t="s">
        <v>155</v>
      </c>
      <c r="K192" t="s">
        <v>155</v>
      </c>
    </row>
    <row r="193" spans="1:13" s="7" customFormat="1" x14ac:dyDescent="0.25">
      <c r="A193" s="7">
        <v>75487915</v>
      </c>
      <c r="C193" s="7" t="s">
        <v>424</v>
      </c>
      <c r="D193" s="7" t="s">
        <v>64</v>
      </c>
      <c r="E193" s="7" t="s">
        <v>11</v>
      </c>
      <c r="F193" s="8">
        <v>43130</v>
      </c>
      <c r="G193" s="7" t="s">
        <v>21</v>
      </c>
      <c r="H193" s="7" t="s">
        <v>13</v>
      </c>
      <c r="I193" s="7" t="s">
        <v>19</v>
      </c>
      <c r="J193" s="7" t="s">
        <v>425</v>
      </c>
      <c r="K193" s="7">
        <v>33.9</v>
      </c>
      <c r="L193" s="12">
        <f t="shared" ref="L193:L195" si="39">K193*1.3</f>
        <v>44.07</v>
      </c>
      <c r="M193" s="7">
        <f>L193-L194</f>
        <v>3.6270000000000024</v>
      </c>
    </row>
    <row r="194" spans="1:13" s="7" customFormat="1" x14ac:dyDescent="0.25">
      <c r="A194" s="7">
        <v>75487914</v>
      </c>
      <c r="B194" s="7">
        <v>4260589</v>
      </c>
      <c r="C194" s="7" t="s">
        <v>426</v>
      </c>
      <c r="D194" s="7" t="s">
        <v>64</v>
      </c>
      <c r="E194" s="7" t="s">
        <v>11</v>
      </c>
      <c r="F194" s="8">
        <v>43130</v>
      </c>
      <c r="G194" s="7" t="s">
        <v>12</v>
      </c>
      <c r="H194" s="7" t="s">
        <v>13</v>
      </c>
      <c r="I194" s="7" t="s">
        <v>19</v>
      </c>
      <c r="J194" s="7" t="s">
        <v>427</v>
      </c>
      <c r="K194" s="7">
        <v>31.11</v>
      </c>
      <c r="L194" s="12">
        <f t="shared" si="39"/>
        <v>40.442999999999998</v>
      </c>
    </row>
    <row r="195" spans="1:13" s="9" customFormat="1" x14ac:dyDescent="0.25">
      <c r="A195" s="9">
        <v>75347034</v>
      </c>
      <c r="B195" s="9">
        <v>4232747</v>
      </c>
      <c r="C195" s="9" t="s">
        <v>428</v>
      </c>
      <c r="D195" s="9" t="s">
        <v>64</v>
      </c>
      <c r="E195" s="9" t="s">
        <v>11</v>
      </c>
      <c r="F195" s="10">
        <v>43129</v>
      </c>
      <c r="G195" s="9" t="s">
        <v>12</v>
      </c>
      <c r="H195" s="9" t="s">
        <v>13</v>
      </c>
      <c r="I195" s="9" t="s">
        <v>19</v>
      </c>
      <c r="J195" s="9" t="s">
        <v>429</v>
      </c>
      <c r="K195" s="9">
        <v>381.51</v>
      </c>
      <c r="L195" s="13">
        <f t="shared" si="39"/>
        <v>495.96300000000002</v>
      </c>
    </row>
    <row r="196" spans="1:13" x14ac:dyDescent="0.25">
      <c r="A196">
        <v>75346962</v>
      </c>
      <c r="B196">
        <v>4232706</v>
      </c>
      <c r="C196" t="s">
        <v>430</v>
      </c>
      <c r="D196" t="s">
        <v>10</v>
      </c>
      <c r="E196" t="s">
        <v>11</v>
      </c>
      <c r="F196" s="1">
        <v>43129</v>
      </c>
      <c r="G196" t="s">
        <v>12</v>
      </c>
      <c r="H196" t="s">
        <v>13</v>
      </c>
      <c r="I196" t="s">
        <v>14</v>
      </c>
      <c r="J196" t="s">
        <v>431</v>
      </c>
      <c r="K196">
        <v>258.5</v>
      </c>
      <c r="L196" s="2">
        <f>K196</f>
        <v>258.5</v>
      </c>
    </row>
    <row r="197" spans="1:13" s="9" customFormat="1" x14ac:dyDescent="0.25">
      <c r="A197" s="9">
        <v>75347035</v>
      </c>
      <c r="C197" s="9" t="s">
        <v>432</v>
      </c>
      <c r="D197" s="9" t="s">
        <v>64</v>
      </c>
      <c r="E197" s="9" t="s">
        <v>11</v>
      </c>
      <c r="F197" s="10">
        <v>43127</v>
      </c>
      <c r="G197" s="9" t="s">
        <v>21</v>
      </c>
      <c r="H197" s="9" t="s">
        <v>13</v>
      </c>
      <c r="I197" s="9" t="s">
        <v>19</v>
      </c>
      <c r="J197" s="9" t="s">
        <v>433</v>
      </c>
      <c r="K197" s="9">
        <v>481.35</v>
      </c>
      <c r="L197" s="13">
        <f t="shared" ref="L197:L198" si="40">K197*1.3</f>
        <v>625.755</v>
      </c>
      <c r="M197" s="9">
        <f>L197-L195</f>
        <v>129.79199999999997</v>
      </c>
    </row>
    <row r="198" spans="1:13" s="3" customFormat="1" x14ac:dyDescent="0.25">
      <c r="A198" s="3">
        <v>75342485</v>
      </c>
      <c r="B198" s="3">
        <v>4230103</v>
      </c>
      <c r="C198" s="3" t="s">
        <v>434</v>
      </c>
      <c r="D198" s="3" t="s">
        <v>435</v>
      </c>
      <c r="E198" s="3" t="s">
        <v>11</v>
      </c>
      <c r="F198" s="4">
        <v>43126</v>
      </c>
      <c r="G198" s="3" t="s">
        <v>12</v>
      </c>
      <c r="H198" s="3" t="s">
        <v>13</v>
      </c>
      <c r="I198" s="3" t="s">
        <v>19</v>
      </c>
      <c r="J198" s="3" t="s">
        <v>436</v>
      </c>
      <c r="K198" s="3">
        <v>138.33000000000001</v>
      </c>
      <c r="L198" s="6">
        <f t="shared" si="40"/>
        <v>179.82900000000004</v>
      </c>
    </row>
    <row r="199" spans="1:13" hidden="1" x14ac:dyDescent="0.25">
      <c r="A199">
        <v>75188142</v>
      </c>
      <c r="C199" t="s">
        <v>423</v>
      </c>
      <c r="D199" t="s">
        <v>10</v>
      </c>
      <c r="E199" t="s">
        <v>22</v>
      </c>
      <c r="F199" s="1">
        <v>43124</v>
      </c>
      <c r="G199" t="s">
        <v>21</v>
      </c>
      <c r="H199" t="s">
        <v>13</v>
      </c>
      <c r="I199" t="s">
        <v>14</v>
      </c>
      <c r="J199" t="s">
        <v>155</v>
      </c>
      <c r="K199" t="s">
        <v>155</v>
      </c>
    </row>
    <row r="200" spans="1:13" hidden="1" x14ac:dyDescent="0.25">
      <c r="A200" s="3">
        <v>75179649</v>
      </c>
      <c r="B200" s="3">
        <v>4217599</v>
      </c>
      <c r="C200" s="3" t="s">
        <v>15</v>
      </c>
      <c r="D200" s="3" t="s">
        <v>16</v>
      </c>
      <c r="E200" s="3" t="s">
        <v>51</v>
      </c>
      <c r="F200" s="4">
        <v>43124</v>
      </c>
      <c r="G200" s="3" t="s">
        <v>12</v>
      </c>
      <c r="H200" s="3" t="s">
        <v>13</v>
      </c>
      <c r="I200" s="3" t="s">
        <v>14</v>
      </c>
      <c r="J200" s="3" t="s">
        <v>437</v>
      </c>
      <c r="K200" s="3">
        <v>356.08</v>
      </c>
      <c r="L200" s="3">
        <f>K200-28.8</f>
        <v>327.27999999999997</v>
      </c>
    </row>
    <row r="201" spans="1:13" x14ac:dyDescent="0.25">
      <c r="A201">
        <v>75184241</v>
      </c>
      <c r="B201">
        <v>4191452</v>
      </c>
      <c r="C201" t="s">
        <v>438</v>
      </c>
      <c r="D201" t="s">
        <v>10</v>
      </c>
      <c r="E201" t="s">
        <v>11</v>
      </c>
      <c r="F201" s="1">
        <v>43122</v>
      </c>
      <c r="G201" t="s">
        <v>12</v>
      </c>
      <c r="H201" t="s">
        <v>13</v>
      </c>
      <c r="I201" t="s">
        <v>14</v>
      </c>
      <c r="J201" t="s">
        <v>439</v>
      </c>
      <c r="K201">
        <v>810.62</v>
      </c>
      <c r="L201" s="2">
        <f t="shared" ref="L201:L206" si="41">K201</f>
        <v>810.62</v>
      </c>
    </row>
    <row r="202" spans="1:13" x14ac:dyDescent="0.25">
      <c r="A202">
        <v>75183650</v>
      </c>
      <c r="B202">
        <v>4191408</v>
      </c>
      <c r="C202" t="s">
        <v>440</v>
      </c>
      <c r="D202" t="s">
        <v>10</v>
      </c>
      <c r="E202" t="s">
        <v>11</v>
      </c>
      <c r="F202" s="1">
        <v>43122</v>
      </c>
      <c r="G202" t="s">
        <v>12</v>
      </c>
      <c r="H202" t="s">
        <v>13</v>
      </c>
      <c r="I202" t="s">
        <v>14</v>
      </c>
      <c r="J202" t="s">
        <v>441</v>
      </c>
      <c r="K202">
        <v>819.65</v>
      </c>
      <c r="L202" s="2">
        <f t="shared" si="41"/>
        <v>819.65</v>
      </c>
    </row>
    <row r="203" spans="1:13" s="7" customFormat="1" x14ac:dyDescent="0.25">
      <c r="A203" s="7">
        <v>75160798</v>
      </c>
      <c r="B203" s="7">
        <v>4188890</v>
      </c>
      <c r="C203" s="7" t="s">
        <v>442</v>
      </c>
      <c r="D203" s="7" t="s">
        <v>274</v>
      </c>
      <c r="E203" s="7" t="s">
        <v>11</v>
      </c>
      <c r="F203" s="8">
        <v>43122</v>
      </c>
      <c r="G203" s="7" t="s">
        <v>12</v>
      </c>
      <c r="H203" s="7" t="s">
        <v>13</v>
      </c>
      <c r="I203" s="7" t="s">
        <v>14</v>
      </c>
      <c r="J203" s="7" t="s">
        <v>443</v>
      </c>
      <c r="K203" s="7">
        <v>766.41</v>
      </c>
      <c r="L203" s="12">
        <f t="shared" si="41"/>
        <v>766.41</v>
      </c>
    </row>
    <row r="204" spans="1:13" x14ac:dyDescent="0.25">
      <c r="A204">
        <v>75160723</v>
      </c>
      <c r="B204">
        <v>4188854</v>
      </c>
      <c r="C204" t="s">
        <v>444</v>
      </c>
      <c r="D204" t="s">
        <v>10</v>
      </c>
      <c r="E204" t="s">
        <v>11</v>
      </c>
      <c r="F204" s="1">
        <v>43122</v>
      </c>
      <c r="G204" t="s">
        <v>12</v>
      </c>
      <c r="H204" t="s">
        <v>13</v>
      </c>
      <c r="I204" t="s">
        <v>14</v>
      </c>
      <c r="J204" t="s">
        <v>445</v>
      </c>
      <c r="K204">
        <v>788.34</v>
      </c>
      <c r="L204" s="2">
        <f t="shared" si="41"/>
        <v>788.34</v>
      </c>
    </row>
    <row r="205" spans="1:13" s="7" customFormat="1" x14ac:dyDescent="0.25">
      <c r="A205" s="7">
        <v>75160799</v>
      </c>
      <c r="C205" s="7" t="s">
        <v>446</v>
      </c>
      <c r="D205" s="7" t="s">
        <v>274</v>
      </c>
      <c r="E205" s="7" t="s">
        <v>11</v>
      </c>
      <c r="F205" s="8">
        <v>43120</v>
      </c>
      <c r="G205" s="7" t="s">
        <v>21</v>
      </c>
      <c r="H205" s="7" t="s">
        <v>13</v>
      </c>
      <c r="I205" s="7" t="s">
        <v>14</v>
      </c>
      <c r="J205" s="7" t="s">
        <v>447</v>
      </c>
      <c r="K205" s="7">
        <v>987.3</v>
      </c>
      <c r="L205" s="12">
        <f t="shared" si="41"/>
        <v>987.3</v>
      </c>
      <c r="M205" s="7">
        <f>L205-L203</f>
        <v>220.89</v>
      </c>
    </row>
    <row r="206" spans="1:13" x14ac:dyDescent="0.25">
      <c r="A206">
        <v>75115780</v>
      </c>
      <c r="B206">
        <v>4177812</v>
      </c>
      <c r="C206" t="s">
        <v>448</v>
      </c>
      <c r="D206" t="s">
        <v>10</v>
      </c>
      <c r="E206" t="s">
        <v>11</v>
      </c>
      <c r="F206" s="1">
        <v>43118</v>
      </c>
      <c r="G206" t="s">
        <v>12</v>
      </c>
      <c r="H206" t="s">
        <v>13</v>
      </c>
      <c r="I206" t="s">
        <v>14</v>
      </c>
      <c r="J206" t="s">
        <v>449</v>
      </c>
      <c r="K206">
        <v>113.2</v>
      </c>
      <c r="L206" s="2">
        <f t="shared" si="41"/>
        <v>113.2</v>
      </c>
    </row>
    <row r="207" spans="1:13" hidden="1" x14ac:dyDescent="0.25">
      <c r="A207">
        <v>75025450</v>
      </c>
      <c r="C207" t="s">
        <v>423</v>
      </c>
      <c r="D207" t="s">
        <v>10</v>
      </c>
      <c r="E207" t="s">
        <v>22</v>
      </c>
      <c r="F207" s="1">
        <v>43117</v>
      </c>
      <c r="G207" t="s">
        <v>21</v>
      </c>
      <c r="H207" t="s">
        <v>13</v>
      </c>
      <c r="I207" t="s">
        <v>14</v>
      </c>
      <c r="J207" t="s">
        <v>155</v>
      </c>
      <c r="K207" t="s">
        <v>155</v>
      </c>
    </row>
    <row r="208" spans="1:13" x14ac:dyDescent="0.25">
      <c r="A208">
        <v>75071965</v>
      </c>
      <c r="B208">
        <v>4168144</v>
      </c>
      <c r="C208" t="s">
        <v>450</v>
      </c>
      <c r="D208" t="s">
        <v>10</v>
      </c>
      <c r="E208" t="s">
        <v>11</v>
      </c>
      <c r="F208" s="1">
        <v>43116</v>
      </c>
      <c r="G208" t="s">
        <v>12</v>
      </c>
      <c r="H208" t="s">
        <v>13</v>
      </c>
      <c r="I208" t="s">
        <v>14</v>
      </c>
      <c r="J208" t="s">
        <v>451</v>
      </c>
      <c r="K208">
        <v>56.9</v>
      </c>
      <c r="L208" s="2">
        <f>K208</f>
        <v>56.9</v>
      </c>
    </row>
    <row r="209" spans="1:13" s="3" customFormat="1" hidden="1" x14ac:dyDescent="0.25">
      <c r="A209" s="3">
        <v>75003573</v>
      </c>
      <c r="B209" s="3">
        <v>4147905</v>
      </c>
      <c r="C209" s="3" t="s">
        <v>452</v>
      </c>
      <c r="D209" s="3" t="s">
        <v>453</v>
      </c>
      <c r="E209" s="3" t="s">
        <v>25</v>
      </c>
      <c r="F209" s="4">
        <v>43115</v>
      </c>
      <c r="G209" s="3" t="s">
        <v>12</v>
      </c>
      <c r="H209" s="3" t="s">
        <v>13</v>
      </c>
      <c r="I209" s="3" t="s">
        <v>14</v>
      </c>
      <c r="J209" s="3" t="s">
        <v>454</v>
      </c>
      <c r="K209" s="3">
        <v>137.13</v>
      </c>
      <c r="L209" s="3">
        <f t="shared" ref="L209:L210" si="42">K209*1.3</f>
        <v>178.26900000000001</v>
      </c>
    </row>
    <row r="210" spans="1:13" s="3" customFormat="1" hidden="1" x14ac:dyDescent="0.25">
      <c r="A210" s="3">
        <v>75002769</v>
      </c>
      <c r="B210" s="3">
        <v>4147722</v>
      </c>
      <c r="C210" s="3" t="s">
        <v>455</v>
      </c>
      <c r="D210" s="3" t="s">
        <v>24</v>
      </c>
      <c r="E210" s="3" t="s">
        <v>25</v>
      </c>
      <c r="F210" s="4">
        <v>43115</v>
      </c>
      <c r="G210" s="3" t="s">
        <v>12</v>
      </c>
      <c r="H210" s="3" t="s">
        <v>13</v>
      </c>
      <c r="I210" s="3" t="s">
        <v>14</v>
      </c>
      <c r="J210" s="3" t="s">
        <v>456</v>
      </c>
      <c r="K210" s="3">
        <v>239.52</v>
      </c>
      <c r="L210" s="3">
        <f t="shared" si="42"/>
        <v>311.37600000000003</v>
      </c>
    </row>
    <row r="211" spans="1:13" x14ac:dyDescent="0.25">
      <c r="A211">
        <v>75002620</v>
      </c>
      <c r="B211">
        <v>4147692</v>
      </c>
      <c r="C211" t="s">
        <v>457</v>
      </c>
      <c r="D211" t="s">
        <v>458</v>
      </c>
      <c r="E211" t="s">
        <v>11</v>
      </c>
      <c r="F211" s="1">
        <v>43115</v>
      </c>
      <c r="G211" t="s">
        <v>17</v>
      </c>
      <c r="H211" t="s">
        <v>13</v>
      </c>
      <c r="I211" t="s">
        <v>14</v>
      </c>
      <c r="J211" t="s">
        <v>459</v>
      </c>
      <c r="K211">
        <v>309.20999999999998</v>
      </c>
      <c r="L211" s="2">
        <f t="shared" ref="L211:L212" si="43">K211</f>
        <v>309.20999999999998</v>
      </c>
      <c r="M211" s="5">
        <f>'Details of Orders'!H25</f>
        <v>0</v>
      </c>
    </row>
    <row r="212" spans="1:13" x14ac:dyDescent="0.25">
      <c r="A212">
        <v>75002452</v>
      </c>
      <c r="B212">
        <v>4147614</v>
      </c>
      <c r="C212" t="s">
        <v>460</v>
      </c>
      <c r="D212" t="s">
        <v>10</v>
      </c>
      <c r="E212" t="s">
        <v>11</v>
      </c>
      <c r="F212" s="1">
        <v>43115</v>
      </c>
      <c r="G212" t="s">
        <v>12</v>
      </c>
      <c r="H212" t="s">
        <v>13</v>
      </c>
      <c r="I212" t="s">
        <v>14</v>
      </c>
      <c r="J212" t="s">
        <v>461</v>
      </c>
      <c r="K212">
        <v>158.35</v>
      </c>
      <c r="L212" s="2">
        <f t="shared" si="43"/>
        <v>158.35</v>
      </c>
    </row>
    <row r="213" spans="1:13" hidden="1" x14ac:dyDescent="0.25">
      <c r="A213">
        <v>74801896</v>
      </c>
      <c r="C213" t="s">
        <v>423</v>
      </c>
      <c r="D213" t="s">
        <v>10</v>
      </c>
      <c r="E213" t="s">
        <v>22</v>
      </c>
      <c r="F213" s="1">
        <v>43110</v>
      </c>
      <c r="G213" t="s">
        <v>21</v>
      </c>
      <c r="H213" t="s">
        <v>13</v>
      </c>
      <c r="I213" t="s">
        <v>14</v>
      </c>
      <c r="J213" t="s">
        <v>155</v>
      </c>
      <c r="K213" t="s">
        <v>155</v>
      </c>
    </row>
    <row r="214" spans="1:13" hidden="1" x14ac:dyDescent="0.25">
      <c r="A214">
        <v>72519273</v>
      </c>
      <c r="C214" t="s">
        <v>462</v>
      </c>
      <c r="D214" t="s">
        <v>10</v>
      </c>
      <c r="E214" t="s">
        <v>22</v>
      </c>
      <c r="F214" s="1">
        <v>43110</v>
      </c>
      <c r="G214" t="s">
        <v>21</v>
      </c>
      <c r="H214" t="s">
        <v>13</v>
      </c>
      <c r="I214" t="s">
        <v>14</v>
      </c>
      <c r="J214" t="s">
        <v>463</v>
      </c>
      <c r="K214" t="s">
        <v>463</v>
      </c>
    </row>
    <row r="215" spans="1:13" hidden="1" x14ac:dyDescent="0.25">
      <c r="A215">
        <v>72069006</v>
      </c>
      <c r="C215" t="s">
        <v>464</v>
      </c>
      <c r="D215" t="s">
        <v>23</v>
      </c>
      <c r="E215" t="s">
        <v>22</v>
      </c>
      <c r="F215" s="1">
        <v>43110</v>
      </c>
      <c r="G215" t="s">
        <v>21</v>
      </c>
      <c r="H215" t="s">
        <v>13</v>
      </c>
      <c r="I215" t="s">
        <v>14</v>
      </c>
      <c r="J215" t="s">
        <v>465</v>
      </c>
      <c r="K215" t="s">
        <v>465</v>
      </c>
    </row>
    <row r="216" spans="1:13" hidden="1" x14ac:dyDescent="0.25">
      <c r="A216">
        <v>70986044</v>
      </c>
      <c r="C216" t="s">
        <v>466</v>
      </c>
      <c r="D216" t="s">
        <v>10</v>
      </c>
      <c r="E216" t="s">
        <v>22</v>
      </c>
      <c r="F216" s="1">
        <v>43110</v>
      </c>
      <c r="G216" t="s">
        <v>21</v>
      </c>
      <c r="H216" t="s">
        <v>13</v>
      </c>
      <c r="I216" t="s">
        <v>14</v>
      </c>
      <c r="J216" t="s">
        <v>467</v>
      </c>
      <c r="K216" t="s">
        <v>467</v>
      </c>
    </row>
    <row r="217" spans="1:13" hidden="1" x14ac:dyDescent="0.25">
      <c r="A217">
        <v>70919485</v>
      </c>
      <c r="C217" t="s">
        <v>468</v>
      </c>
      <c r="D217" t="s">
        <v>10</v>
      </c>
      <c r="E217" t="s">
        <v>22</v>
      </c>
      <c r="F217" s="1">
        <v>43110</v>
      </c>
      <c r="G217" t="s">
        <v>21</v>
      </c>
      <c r="H217" t="s">
        <v>13</v>
      </c>
      <c r="I217" t="s">
        <v>14</v>
      </c>
      <c r="J217" t="s">
        <v>469</v>
      </c>
      <c r="K217" t="s">
        <v>469</v>
      </c>
    </row>
    <row r="218" spans="1:13" s="3" customFormat="1" hidden="1" x14ac:dyDescent="0.25">
      <c r="A218" s="3">
        <v>74900861</v>
      </c>
      <c r="B218" s="3">
        <v>4127028</v>
      </c>
      <c r="C218" s="3" t="s">
        <v>470</v>
      </c>
      <c r="D218" s="3" t="s">
        <v>24</v>
      </c>
      <c r="E218" s="3" t="s">
        <v>25</v>
      </c>
      <c r="F218" s="4">
        <v>43109</v>
      </c>
      <c r="G218" s="3" t="s">
        <v>12</v>
      </c>
      <c r="H218" s="3" t="s">
        <v>13</v>
      </c>
      <c r="I218" s="3" t="s">
        <v>14</v>
      </c>
      <c r="J218" s="3" t="s">
        <v>471</v>
      </c>
      <c r="K218" s="3">
        <v>152.1</v>
      </c>
      <c r="L218" s="3">
        <f>K218*1.3</f>
        <v>197.73</v>
      </c>
    </row>
    <row r="219" spans="1:13" x14ac:dyDescent="0.25">
      <c r="A219">
        <v>74831809</v>
      </c>
      <c r="B219">
        <v>4107923</v>
      </c>
      <c r="C219" t="s">
        <v>472</v>
      </c>
      <c r="D219" t="s">
        <v>10</v>
      </c>
      <c r="E219" t="s">
        <v>11</v>
      </c>
      <c r="F219" s="1">
        <v>43108</v>
      </c>
      <c r="G219" t="s">
        <v>12</v>
      </c>
      <c r="H219" t="s">
        <v>13</v>
      </c>
      <c r="I219" t="s">
        <v>14</v>
      </c>
      <c r="J219" t="s">
        <v>473</v>
      </c>
      <c r="K219">
        <v>188.43</v>
      </c>
      <c r="L219" s="2">
        <f>K219</f>
        <v>188.43</v>
      </c>
    </row>
    <row r="220" spans="1:13" s="3" customFormat="1" hidden="1" x14ac:dyDescent="0.25">
      <c r="A220" s="3">
        <v>74749298</v>
      </c>
      <c r="B220" s="3">
        <v>4092338</v>
      </c>
      <c r="C220" s="3" t="s">
        <v>474</v>
      </c>
      <c r="D220" s="3" t="s">
        <v>357</v>
      </c>
      <c r="E220" s="3" t="s">
        <v>25</v>
      </c>
      <c r="F220" s="4">
        <v>43104</v>
      </c>
      <c r="G220" s="3" t="s">
        <v>12</v>
      </c>
      <c r="H220" s="3" t="s">
        <v>13</v>
      </c>
      <c r="I220" s="3" t="s">
        <v>239</v>
      </c>
      <c r="J220" s="3" t="s">
        <v>475</v>
      </c>
      <c r="K220" s="3">
        <v>1250</v>
      </c>
      <c r="L220" s="6">
        <f>K220/5.2</f>
        <v>240.38461538461539</v>
      </c>
    </row>
    <row r="221" spans="1:13" x14ac:dyDescent="0.25">
      <c r="A221">
        <v>74737757</v>
      </c>
      <c r="B221">
        <v>4090961</v>
      </c>
      <c r="C221" t="s">
        <v>476</v>
      </c>
      <c r="D221" t="s">
        <v>10</v>
      </c>
      <c r="E221" t="s">
        <v>11</v>
      </c>
      <c r="F221" s="1">
        <v>43104</v>
      </c>
      <c r="G221" t="s">
        <v>12</v>
      </c>
      <c r="H221" t="s">
        <v>13</v>
      </c>
      <c r="I221" t="s">
        <v>14</v>
      </c>
      <c r="J221" t="s">
        <v>477</v>
      </c>
      <c r="K221">
        <v>189.68</v>
      </c>
      <c r="L221" s="2">
        <f>K221</f>
        <v>189.68</v>
      </c>
    </row>
    <row r="222" spans="1:13" s="3" customFormat="1" hidden="1" x14ac:dyDescent="0.25">
      <c r="A222" s="3">
        <v>74703035</v>
      </c>
      <c r="B222" s="3">
        <v>4082213</v>
      </c>
      <c r="C222" s="3" t="s">
        <v>478</v>
      </c>
      <c r="D222" s="3" t="s">
        <v>24</v>
      </c>
      <c r="E222" s="3" t="s">
        <v>25</v>
      </c>
      <c r="F222" s="4">
        <v>43102</v>
      </c>
      <c r="G222" s="3" t="s">
        <v>12</v>
      </c>
      <c r="H222" s="3" t="s">
        <v>13</v>
      </c>
      <c r="I222" s="3" t="s">
        <v>14</v>
      </c>
      <c r="J222" s="3" t="s">
        <v>479</v>
      </c>
      <c r="K222" s="3">
        <v>248.66</v>
      </c>
      <c r="L222" s="3">
        <f>K222*1.3</f>
        <v>323.25799999999998</v>
      </c>
    </row>
    <row r="223" spans="1:13" x14ac:dyDescent="0.25">
      <c r="M223">
        <f>SUM(M12:M211)</f>
        <v>2424.9270000000001</v>
      </c>
    </row>
    <row r="224" spans="1:13" x14ac:dyDescent="0.25">
      <c r="L224" s="2">
        <f>38321.49-L193-L181-L180-L138-L136-L131-L123-L121-L89-L86-L82-L79-L66-L64-L37-L31-L24-L16-L12</f>
        <v>31478.146000000004</v>
      </c>
    </row>
  </sheetData>
  <autoFilter ref="A2:M224" xr:uid="{00000000-0009-0000-0000-000000000000}">
    <filterColumn colId="4">
      <filters blank="1">
        <filter val="網絡超連鎖店主"/>
      </filters>
    </filterColumn>
  </autoFilter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C13"/>
  <sheetViews>
    <sheetView workbookViewId="0">
      <selection activeCell="E17" sqref="E17"/>
    </sheetView>
  </sheetViews>
  <sheetFormatPr defaultRowHeight="15" x14ac:dyDescent="0.25"/>
  <cols>
    <col min="1" max="1" width="10.7109375" bestFit="1" customWidth="1"/>
    <col min="2" max="2" width="11.85546875" bestFit="1" customWidth="1"/>
  </cols>
  <sheetData>
    <row r="1" spans="1:3" x14ac:dyDescent="0.25">
      <c r="A1" s="53" t="s">
        <v>513</v>
      </c>
      <c r="B1" s="53" t="s">
        <v>491</v>
      </c>
      <c r="C1" s="53"/>
    </row>
    <row r="2" spans="1:3" x14ac:dyDescent="0.25">
      <c r="A2" s="1"/>
      <c r="B2" s="5"/>
    </row>
    <row r="3" spans="1:3" x14ac:dyDescent="0.25">
      <c r="A3" s="1"/>
      <c r="B3" s="5"/>
    </row>
    <row r="4" spans="1:3" x14ac:dyDescent="0.25">
      <c r="A4" s="1"/>
      <c r="B4" s="5"/>
    </row>
    <row r="5" spans="1:3" x14ac:dyDescent="0.25">
      <c r="A5" s="1"/>
      <c r="B5" s="5"/>
    </row>
    <row r="6" spans="1:3" x14ac:dyDescent="0.25">
      <c r="A6" s="1"/>
      <c r="B6" s="5"/>
    </row>
    <row r="7" spans="1:3" x14ac:dyDescent="0.25">
      <c r="A7" s="1"/>
      <c r="B7" s="5"/>
    </row>
    <row r="8" spans="1:3" x14ac:dyDescent="0.25">
      <c r="A8" s="1"/>
      <c r="B8" s="5"/>
    </row>
    <row r="9" spans="1:3" x14ac:dyDescent="0.25">
      <c r="A9" s="1"/>
      <c r="B9" s="5"/>
    </row>
    <row r="10" spans="1:3" x14ac:dyDescent="0.25">
      <c r="A10" s="1"/>
      <c r="B10" s="5"/>
    </row>
    <row r="11" spans="1:3" x14ac:dyDescent="0.25">
      <c r="A11" s="1"/>
      <c r="B11" s="5"/>
    </row>
    <row r="12" spans="1:3" x14ac:dyDescent="0.25">
      <c r="A12" s="1"/>
      <c r="B12" s="5"/>
    </row>
    <row r="13" spans="1:3" x14ac:dyDescent="0.25">
      <c r="B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FFFF00"/>
  </sheetPr>
  <dimension ref="D1:H27"/>
  <sheetViews>
    <sheetView topLeftCell="A19" workbookViewId="0">
      <selection activeCell="A19" sqref="A1:XFD1048576"/>
    </sheetView>
  </sheetViews>
  <sheetFormatPr defaultRowHeight="15" x14ac:dyDescent="0.25"/>
  <cols>
    <col min="5" max="5" width="11.5703125" bestFit="1" customWidth="1"/>
    <col min="8" max="8" width="9.85546875" bestFit="1" customWidth="1"/>
  </cols>
  <sheetData>
    <row r="1" spans="4:8" x14ac:dyDescent="0.25">
      <c r="D1" s="5"/>
      <c r="E1" s="5"/>
      <c r="G1" s="5"/>
      <c r="H1" s="5"/>
    </row>
    <row r="2" spans="4:8" x14ac:dyDescent="0.25">
      <c r="D2" s="5"/>
      <c r="E2" s="5"/>
      <c r="G2" s="5"/>
    </row>
    <row r="3" spans="4:8" x14ac:dyDescent="0.25">
      <c r="D3" s="5"/>
      <c r="E3" s="5"/>
      <c r="G3" s="5"/>
    </row>
    <row r="4" spans="4:8" x14ac:dyDescent="0.25">
      <c r="D4" s="5"/>
      <c r="E4" s="5"/>
      <c r="G4" s="5"/>
    </row>
    <row r="5" spans="4:8" x14ac:dyDescent="0.25">
      <c r="D5" s="5"/>
      <c r="E5" s="5"/>
      <c r="G5" s="5"/>
    </row>
    <row r="6" spans="4:8" x14ac:dyDescent="0.25">
      <c r="D6" s="5"/>
      <c r="E6" s="5"/>
      <c r="G6" s="5"/>
      <c r="H6" s="5"/>
    </row>
    <row r="7" spans="4:8" x14ac:dyDescent="0.25">
      <c r="D7" s="5"/>
      <c r="E7" s="5"/>
      <c r="G7" s="5"/>
    </row>
    <row r="8" spans="4:8" x14ac:dyDescent="0.25">
      <c r="G8" s="5"/>
      <c r="H8" s="5"/>
    </row>
    <row r="9" spans="4:8" x14ac:dyDescent="0.25">
      <c r="G9" s="5"/>
    </row>
    <row r="10" spans="4:8" x14ac:dyDescent="0.25">
      <c r="G10" s="5"/>
    </row>
    <row r="11" spans="4:8" x14ac:dyDescent="0.25">
      <c r="G11" s="5"/>
    </row>
    <row r="12" spans="4:8" x14ac:dyDescent="0.25">
      <c r="G12" s="5"/>
    </row>
    <row r="13" spans="4:8" x14ac:dyDescent="0.25">
      <c r="G13" s="5"/>
      <c r="H13" s="5"/>
    </row>
    <row r="14" spans="4:8" x14ac:dyDescent="0.25">
      <c r="G14" s="5"/>
    </row>
    <row r="15" spans="4:8" x14ac:dyDescent="0.25">
      <c r="G15" s="5"/>
    </row>
    <row r="16" spans="4:8" x14ac:dyDescent="0.25">
      <c r="G16" s="5"/>
    </row>
    <row r="17" spans="5:8" x14ac:dyDescent="0.25">
      <c r="G17" s="5"/>
      <c r="H17" s="5"/>
    </row>
    <row r="18" spans="5:8" x14ac:dyDescent="0.25">
      <c r="G18" s="5"/>
    </row>
    <row r="19" spans="5:8" x14ac:dyDescent="0.25">
      <c r="G19" s="5"/>
    </row>
    <row r="20" spans="5:8" x14ac:dyDescent="0.25">
      <c r="G20" s="5"/>
    </row>
    <row r="21" spans="5:8" x14ac:dyDescent="0.25">
      <c r="G21" s="5"/>
      <c r="H21" s="5"/>
    </row>
    <row r="22" spans="5:8" x14ac:dyDescent="0.25">
      <c r="G22" s="5"/>
    </row>
    <row r="23" spans="5:8" x14ac:dyDescent="0.25">
      <c r="G23" s="5"/>
    </row>
    <row r="24" spans="5:8" x14ac:dyDescent="0.25">
      <c r="G24" s="5"/>
    </row>
    <row r="25" spans="5:8" x14ac:dyDescent="0.25">
      <c r="E25" s="5"/>
      <c r="G25" s="5"/>
      <c r="H25" s="5"/>
    </row>
    <row r="26" spans="5:8" x14ac:dyDescent="0.25">
      <c r="E26" s="5"/>
      <c r="G26" s="5"/>
    </row>
    <row r="27" spans="5:8" x14ac:dyDescent="0.25">
      <c r="E27" s="5"/>
      <c r="G27" s="5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125" r:id="rId3" name="Control 5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5125" r:id="rId3" name="Control 5"/>
      </mc:Fallback>
    </mc:AlternateContent>
    <mc:AlternateContent xmlns:mc="http://schemas.openxmlformats.org/markup-compatibility/2006">
      <mc:Choice Requires="x14">
        <control shapeId="5126" r:id="rId5" name="Control 6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5126" r:id="rId5" name="Control 6"/>
      </mc:Fallback>
    </mc:AlternateContent>
    <mc:AlternateContent xmlns:mc="http://schemas.openxmlformats.org/markup-compatibility/2006">
      <mc:Choice Requires="x14">
        <control shapeId="5127" r:id="rId6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5127" r:id="rId6" name="Control 7"/>
      </mc:Fallback>
    </mc:AlternateContent>
    <mc:AlternateContent xmlns:mc="http://schemas.openxmlformats.org/markup-compatibility/2006">
      <mc:Choice Requires="x14">
        <control shapeId="5128" r:id="rId7" name="Control 8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5128" r:id="rId7" name="Control 8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68"/>
  <sheetViews>
    <sheetView workbookViewId="0">
      <selection activeCell="H21" sqref="H21"/>
    </sheetView>
  </sheetViews>
  <sheetFormatPr defaultRowHeight="15" customHeight="1" x14ac:dyDescent="0.2"/>
  <cols>
    <col min="1" max="1" width="12" style="15" bestFit="1" customWidth="1"/>
    <col min="2" max="2" width="16.42578125" style="15" bestFit="1" customWidth="1"/>
    <col min="3" max="3" width="16.140625" style="15" bestFit="1" customWidth="1"/>
    <col min="4" max="4" width="11.28515625" style="15" bestFit="1" customWidth="1"/>
    <col min="5" max="5" width="11.85546875" style="15" bestFit="1" customWidth="1"/>
    <col min="6" max="7" width="7.5703125" style="15" bestFit="1" customWidth="1"/>
    <col min="8" max="8" width="11.7109375" style="15" bestFit="1" customWidth="1"/>
    <col min="9" max="9" width="12" style="15" bestFit="1" customWidth="1"/>
    <col min="10" max="16384" width="9.140625" style="15"/>
  </cols>
  <sheetData>
    <row r="1" spans="1:9" ht="15" customHeight="1" x14ac:dyDescent="0.2">
      <c r="A1" s="56" t="s">
        <v>348</v>
      </c>
    </row>
    <row r="2" spans="1:9" ht="15" customHeight="1" x14ac:dyDescent="0.2">
      <c r="A2" s="15" t="s">
        <v>0</v>
      </c>
      <c r="B2" s="15" t="s">
        <v>3</v>
      </c>
      <c r="C2" s="15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481</v>
      </c>
    </row>
    <row r="3" spans="1:9" s="16" customFormat="1" ht="15" customHeight="1" x14ac:dyDescent="0.2">
      <c r="A3" s="16">
        <v>84200137</v>
      </c>
      <c r="B3" s="16" t="s">
        <v>24</v>
      </c>
      <c r="C3" s="16" t="s">
        <v>11</v>
      </c>
      <c r="D3" s="17">
        <v>43492</v>
      </c>
      <c r="E3" s="16" t="s">
        <v>21</v>
      </c>
      <c r="F3" s="16" t="s">
        <v>13</v>
      </c>
      <c r="G3" s="16" t="s">
        <v>14</v>
      </c>
      <c r="H3" s="16">
        <v>87.2</v>
      </c>
      <c r="I3" s="16">
        <v>88.464999999999975</v>
      </c>
    </row>
    <row r="4" spans="1:9" s="16" customFormat="1" ht="15" customHeight="1" x14ac:dyDescent="0.2">
      <c r="A4" s="15">
        <v>84403197</v>
      </c>
      <c r="B4" s="15" t="s">
        <v>149</v>
      </c>
      <c r="C4" s="16" t="s">
        <v>11</v>
      </c>
      <c r="D4" s="19">
        <v>43502</v>
      </c>
      <c r="E4" s="15"/>
      <c r="F4" s="15"/>
      <c r="G4" s="15"/>
      <c r="H4" s="15">
        <v>258.17</v>
      </c>
      <c r="I4" s="15"/>
    </row>
    <row r="5" spans="1:9" s="18" customFormat="1" ht="15" customHeight="1" x14ac:dyDescent="0.2">
      <c r="A5" s="15">
        <v>84445023</v>
      </c>
      <c r="B5" s="16" t="s">
        <v>24</v>
      </c>
      <c r="C5" s="16" t="s">
        <v>11</v>
      </c>
      <c r="D5" s="19">
        <v>43506</v>
      </c>
      <c r="E5" s="15"/>
      <c r="F5" s="15"/>
      <c r="G5" s="15"/>
      <c r="H5" s="15">
        <v>71.94</v>
      </c>
      <c r="I5" s="20"/>
    </row>
    <row r="6" spans="1:9" s="18" customFormat="1" ht="15" customHeight="1" x14ac:dyDescent="0.2">
      <c r="A6" s="15">
        <v>84442055</v>
      </c>
      <c r="B6" s="16" t="s">
        <v>24</v>
      </c>
      <c r="C6" s="16" t="s">
        <v>11</v>
      </c>
      <c r="D6" s="19">
        <v>43506</v>
      </c>
      <c r="E6" s="15"/>
      <c r="F6" s="15"/>
      <c r="G6" s="15"/>
      <c r="H6" s="15">
        <v>123.65</v>
      </c>
      <c r="I6" s="15"/>
    </row>
    <row r="7" spans="1:9" s="16" customFormat="1" ht="15" customHeight="1" x14ac:dyDescent="0.2">
      <c r="A7" s="15">
        <v>84442130</v>
      </c>
      <c r="B7" s="15" t="s">
        <v>559</v>
      </c>
      <c r="C7" s="16" t="s">
        <v>11</v>
      </c>
      <c r="D7" s="19">
        <v>43506</v>
      </c>
      <c r="E7" s="15"/>
      <c r="F7" s="15"/>
      <c r="G7" s="15"/>
      <c r="H7" s="15">
        <v>71.94</v>
      </c>
      <c r="I7" s="20"/>
    </row>
    <row r="8" spans="1:9" s="16" customFormat="1" ht="15" customHeight="1" x14ac:dyDescent="0.2">
      <c r="A8" s="15">
        <v>84497762</v>
      </c>
      <c r="B8" s="16" t="s">
        <v>24</v>
      </c>
      <c r="C8" s="16" t="s">
        <v>11</v>
      </c>
      <c r="D8" s="19">
        <v>43508</v>
      </c>
      <c r="E8" s="15"/>
      <c r="F8" s="15"/>
      <c r="G8" s="15"/>
      <c r="H8" s="15">
        <v>129.94999999999999</v>
      </c>
      <c r="I8" s="15"/>
    </row>
    <row r="9" spans="1:9" s="18" customFormat="1" ht="15" customHeight="1" x14ac:dyDescent="0.2">
      <c r="A9" s="15">
        <v>84702350</v>
      </c>
      <c r="B9" s="16" t="s">
        <v>24</v>
      </c>
      <c r="C9" s="16" t="s">
        <v>11</v>
      </c>
      <c r="D9" s="19">
        <v>43519</v>
      </c>
      <c r="E9" s="15"/>
      <c r="F9" s="15"/>
      <c r="G9" s="15"/>
      <c r="H9" s="15">
        <v>314.77</v>
      </c>
      <c r="I9" s="15"/>
    </row>
    <row r="10" spans="1:9" s="18" customFormat="1" ht="15" customHeight="1" x14ac:dyDescent="0.2">
      <c r="A10" s="15">
        <v>84863600</v>
      </c>
      <c r="B10" s="16" t="s">
        <v>24</v>
      </c>
      <c r="C10" s="16" t="s">
        <v>11</v>
      </c>
      <c r="D10" s="19">
        <v>43526</v>
      </c>
      <c r="E10" s="15"/>
      <c r="F10" s="15"/>
      <c r="G10" s="15"/>
      <c r="H10" s="15">
        <v>92.8</v>
      </c>
      <c r="I10" s="15"/>
    </row>
    <row r="11" spans="1:9" s="16" customFormat="1" ht="15" customHeight="1" x14ac:dyDescent="0.2">
      <c r="A11" s="15">
        <v>85143189</v>
      </c>
      <c r="B11" s="15" t="s">
        <v>560</v>
      </c>
      <c r="C11" s="16" t="s">
        <v>11</v>
      </c>
      <c r="D11" s="19">
        <v>43534</v>
      </c>
      <c r="E11" s="15"/>
      <c r="F11" s="15"/>
      <c r="G11" s="15" t="s">
        <v>561</v>
      </c>
      <c r="H11" s="15">
        <f>366.84*1.3</f>
        <v>476.892</v>
      </c>
      <c r="I11" s="15"/>
    </row>
    <row r="12" spans="1:9" s="16" customFormat="1" ht="15" customHeight="1" x14ac:dyDescent="0.2">
      <c r="A12" s="15">
        <v>85142021</v>
      </c>
      <c r="B12" s="16" t="s">
        <v>24</v>
      </c>
      <c r="C12" s="16" t="s">
        <v>11</v>
      </c>
      <c r="D12" s="19">
        <v>43534</v>
      </c>
      <c r="E12" s="15"/>
      <c r="F12" s="15"/>
      <c r="G12" s="15"/>
      <c r="H12" s="15">
        <v>107.78</v>
      </c>
      <c r="I12" s="15"/>
    </row>
    <row r="13" spans="1:9" ht="15" customHeight="1" x14ac:dyDescent="0.2">
      <c r="A13" s="15">
        <v>85839215</v>
      </c>
      <c r="B13" s="16" t="s">
        <v>24</v>
      </c>
      <c r="C13" s="16" t="s">
        <v>11</v>
      </c>
      <c r="D13" s="19">
        <v>43565</v>
      </c>
      <c r="H13" s="15">
        <v>33.85</v>
      </c>
    </row>
    <row r="14" spans="1:9" ht="15" customHeight="1" x14ac:dyDescent="0.2">
      <c r="A14" s="15">
        <v>86108165</v>
      </c>
      <c r="B14" s="15" t="s">
        <v>562</v>
      </c>
      <c r="C14" s="16" t="s">
        <v>11</v>
      </c>
      <c r="D14" s="19">
        <v>43579</v>
      </c>
      <c r="G14" s="15" t="s">
        <v>561</v>
      </c>
      <c r="H14" s="15">
        <f>106.46*1.3</f>
        <v>138.398</v>
      </c>
    </row>
    <row r="15" spans="1:9" ht="15" customHeight="1" x14ac:dyDescent="0.2">
      <c r="A15" s="15">
        <v>86108077</v>
      </c>
      <c r="B15" s="16" t="s">
        <v>24</v>
      </c>
      <c r="C15" s="16" t="s">
        <v>11</v>
      </c>
      <c r="D15" s="19">
        <v>43579</v>
      </c>
      <c r="H15" s="15">
        <v>20.21</v>
      </c>
    </row>
    <row r="16" spans="1:9" s="18" customFormat="1" ht="15" customHeight="1" x14ac:dyDescent="0.2">
      <c r="A16" s="15">
        <v>86446539</v>
      </c>
      <c r="B16" s="16" t="s">
        <v>24</v>
      </c>
      <c r="C16" s="16" t="s">
        <v>11</v>
      </c>
      <c r="D16" s="19">
        <v>43594</v>
      </c>
      <c r="E16" s="15"/>
      <c r="F16" s="15"/>
      <c r="G16" s="15"/>
      <c r="H16" s="15">
        <v>90.35</v>
      </c>
      <c r="I16" s="15"/>
    </row>
    <row r="17" spans="1:9" s="18" customFormat="1" ht="15" customHeight="1" x14ac:dyDescent="0.2">
      <c r="A17" s="15">
        <v>87147232</v>
      </c>
      <c r="B17" s="15" t="s">
        <v>562</v>
      </c>
      <c r="C17" s="16" t="s">
        <v>11</v>
      </c>
      <c r="D17" s="19">
        <v>41797</v>
      </c>
      <c r="E17" s="15"/>
      <c r="F17" s="15"/>
      <c r="G17" s="15" t="s">
        <v>561</v>
      </c>
      <c r="H17" s="15">
        <f>39.11*1.3</f>
        <v>50.843000000000004</v>
      </c>
      <c r="I17" s="15"/>
    </row>
    <row r="18" spans="1:9" s="16" customFormat="1" ht="15" customHeight="1" x14ac:dyDescent="0.2">
      <c r="A18" s="15">
        <v>87275363</v>
      </c>
      <c r="B18" s="15" t="s">
        <v>562</v>
      </c>
      <c r="C18" s="16" t="s">
        <v>11</v>
      </c>
      <c r="D18" s="19">
        <v>41804</v>
      </c>
      <c r="E18" s="15"/>
      <c r="F18" s="15"/>
      <c r="G18" s="15" t="s">
        <v>561</v>
      </c>
      <c r="H18" s="15">
        <f>39.11*1.3</f>
        <v>50.843000000000004</v>
      </c>
      <c r="I18" s="15"/>
    </row>
    <row r="19" spans="1:9" s="16" customFormat="1" ht="15" customHeight="1" x14ac:dyDescent="0.2">
      <c r="A19" s="15"/>
      <c r="B19" s="15"/>
      <c r="C19" s="15"/>
      <c r="D19" s="15"/>
      <c r="E19" s="15"/>
      <c r="F19" s="15"/>
      <c r="G19" s="15"/>
      <c r="H19" s="15">
        <f>SUM(H3:H18)</f>
        <v>2119.5859999999998</v>
      </c>
      <c r="I19" s="15"/>
    </row>
    <row r="20" spans="1:9" s="18" customFormat="1" ht="15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</row>
    <row r="21" spans="1:9" s="18" customFormat="1" ht="1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</row>
    <row r="22" spans="1:9" s="16" customFormat="1" ht="1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</row>
    <row r="23" spans="1:9" s="16" customFormat="1" ht="1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</row>
    <row r="24" spans="1:9" s="18" customFormat="1" ht="1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</row>
    <row r="25" spans="1:9" s="18" customFormat="1" ht="1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</row>
    <row r="26" spans="1:9" s="16" customFormat="1" ht="15" customHeight="1" x14ac:dyDescent="0.2">
      <c r="A26" s="15"/>
      <c r="B26" s="15"/>
      <c r="C26" s="15"/>
      <c r="D26" s="15"/>
      <c r="E26" s="15"/>
      <c r="F26" s="15"/>
      <c r="G26" s="15"/>
      <c r="H26" s="15"/>
      <c r="I26" s="15"/>
    </row>
    <row r="27" spans="1:9" s="16" customFormat="1" ht="15" customHeight="1" x14ac:dyDescent="0.2">
      <c r="A27" s="15"/>
      <c r="B27" s="15"/>
      <c r="C27" s="15"/>
      <c r="D27" s="15"/>
      <c r="E27" s="15"/>
      <c r="F27" s="15"/>
      <c r="G27" s="15"/>
      <c r="H27" s="15"/>
      <c r="I27" s="15"/>
    </row>
    <row r="33" spans="1:9" s="16" customFormat="1" ht="1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</row>
    <row r="34" spans="1:9" s="16" customFormat="1" ht="1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</row>
    <row r="35" spans="1:9" s="18" customFormat="1" ht="1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</row>
    <row r="36" spans="1:9" s="18" customFormat="1" ht="1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</row>
    <row r="38" spans="1:9" s="16" customFormat="1" ht="1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</row>
    <row r="39" spans="1:9" s="16" customFormat="1" ht="1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</row>
    <row r="40" spans="1:9" s="18" customFormat="1" ht="1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</row>
    <row r="41" spans="1:9" s="18" customFormat="1" ht="1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</row>
    <row r="42" spans="1:9" s="16" customFormat="1" ht="1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</row>
    <row r="43" spans="1:9" s="16" customFormat="1" ht="1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</row>
    <row r="44" spans="1:9" s="18" customFormat="1" ht="1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</row>
    <row r="45" spans="1:9" s="18" customFormat="1" ht="1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</row>
    <row r="59" spans="1:9" s="16" customFormat="1" ht="1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</row>
    <row r="60" spans="1:9" s="16" customFormat="1" ht="1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</row>
    <row r="61" spans="1:9" s="18" customFormat="1" ht="1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</row>
    <row r="62" spans="1:9" s="18" customFormat="1" ht="1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</row>
    <row r="63" spans="1:9" s="16" customFormat="1" ht="1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</row>
    <row r="64" spans="1:9" s="16" customFormat="1" ht="1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</row>
    <row r="65" spans="1:9" s="18" customFormat="1" ht="1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</row>
    <row r="66" spans="1:9" s="18" customFormat="1" ht="1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</row>
    <row r="67" spans="1:9" s="16" customFormat="1" ht="1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</row>
    <row r="68" spans="1:9" s="16" customFormat="1" ht="1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</row>
  </sheetData>
  <autoFilter ref="A2:I3" xr:uid="{00000000-0009-0000-0000-000001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F184"/>
  <sheetViews>
    <sheetView tabSelected="1" zoomScaleNormal="100" workbookViewId="0">
      <pane ySplit="1" topLeftCell="A165" activePane="bottomLeft" state="frozen"/>
      <selection pane="bottomLeft" activeCell="D103" sqref="D103:D108"/>
    </sheetView>
  </sheetViews>
  <sheetFormatPr defaultRowHeight="15" customHeight="1" x14ac:dyDescent="0.2"/>
  <cols>
    <col min="1" max="1" width="9.28515625" style="48" bestFit="1" customWidth="1"/>
    <col min="2" max="2" width="35" style="48" customWidth="1"/>
    <col min="3" max="3" width="18" style="49" bestFit="1" customWidth="1"/>
    <col min="4" max="4" width="10" style="50" bestFit="1" customWidth="1"/>
    <col min="5" max="5" width="22.7109375" style="51" customWidth="1"/>
    <col min="6" max="6" width="59.140625" style="52" customWidth="1"/>
    <col min="7" max="16384" width="9.140625" style="31"/>
  </cols>
  <sheetData>
    <row r="1" spans="1:6" s="26" customFormat="1" ht="15" customHeight="1" x14ac:dyDescent="0.25">
      <c r="A1" s="21" t="s">
        <v>509</v>
      </c>
      <c r="B1" s="22" t="s">
        <v>29</v>
      </c>
      <c r="C1" s="23" t="s">
        <v>30</v>
      </c>
      <c r="D1" s="23" t="s">
        <v>31</v>
      </c>
      <c r="E1" s="24" t="s">
        <v>508</v>
      </c>
      <c r="F1" s="25" t="s">
        <v>32</v>
      </c>
    </row>
    <row r="2" spans="1:6" ht="15" customHeight="1" x14ac:dyDescent="0.2">
      <c r="A2" s="68">
        <v>8521</v>
      </c>
      <c r="B2" s="69" t="s">
        <v>503</v>
      </c>
      <c r="C2" s="27" t="s">
        <v>499</v>
      </c>
      <c r="D2" s="28">
        <f>SUM(D3:D6)</f>
        <v>0</v>
      </c>
      <c r="E2" s="29"/>
      <c r="F2" s="30" t="s">
        <v>33</v>
      </c>
    </row>
    <row r="3" spans="1:6" ht="15" customHeight="1" x14ac:dyDescent="0.2">
      <c r="A3" s="68"/>
      <c r="B3" s="69"/>
      <c r="C3" s="32"/>
      <c r="D3" s="33"/>
      <c r="E3" s="34"/>
      <c r="F3" s="35"/>
    </row>
    <row r="4" spans="1:6" ht="15" customHeight="1" x14ac:dyDescent="0.2">
      <c r="A4" s="68"/>
      <c r="B4" s="69"/>
      <c r="C4" s="32"/>
      <c r="D4" s="33"/>
      <c r="E4" s="36"/>
      <c r="F4" s="35"/>
    </row>
    <row r="5" spans="1:6" ht="15" customHeight="1" x14ac:dyDescent="0.2">
      <c r="A5" s="68"/>
      <c r="B5" s="69"/>
      <c r="C5" s="32"/>
      <c r="D5" s="33"/>
      <c r="E5" s="36"/>
      <c r="F5" s="35"/>
    </row>
    <row r="6" spans="1:6" ht="15" customHeight="1" x14ac:dyDescent="0.2">
      <c r="A6" s="68"/>
      <c r="B6" s="69"/>
      <c r="C6" s="32"/>
      <c r="D6" s="33"/>
      <c r="E6" s="34"/>
      <c r="F6" s="35"/>
    </row>
    <row r="7" spans="1:6" ht="15" customHeight="1" x14ac:dyDescent="0.2">
      <c r="A7" s="68">
        <v>8523</v>
      </c>
      <c r="B7" s="69" t="s">
        <v>492</v>
      </c>
      <c r="C7" s="57" t="s">
        <v>499</v>
      </c>
      <c r="D7" s="58">
        <f>SUM(D8:D82)*0.5</f>
        <v>565.73500000000001</v>
      </c>
      <c r="E7" s="59"/>
      <c r="F7" s="60" t="s">
        <v>504</v>
      </c>
    </row>
    <row r="8" spans="1:6" ht="15" customHeight="1" x14ac:dyDescent="0.2">
      <c r="A8" s="68"/>
      <c r="B8" s="69"/>
      <c r="C8" s="32">
        <v>43637</v>
      </c>
      <c r="D8" s="33">
        <v>10.16</v>
      </c>
      <c r="E8" s="34" t="s">
        <v>519</v>
      </c>
      <c r="F8" s="35" t="s">
        <v>34</v>
      </c>
    </row>
    <row r="9" spans="1:6" ht="15" customHeight="1" x14ac:dyDescent="0.2">
      <c r="A9" s="68"/>
      <c r="B9" s="69"/>
      <c r="C9" s="32">
        <v>43653</v>
      </c>
      <c r="D9" s="33">
        <v>65.52</v>
      </c>
      <c r="E9" s="34" t="s">
        <v>520</v>
      </c>
      <c r="F9" s="35"/>
    </row>
    <row r="10" spans="1:6" ht="15" customHeight="1" x14ac:dyDescent="0.2">
      <c r="A10" s="68"/>
      <c r="B10" s="69"/>
      <c r="C10" s="32">
        <v>43530</v>
      </c>
      <c r="D10" s="33">
        <v>10.16</v>
      </c>
      <c r="E10" s="34" t="s">
        <v>519</v>
      </c>
      <c r="F10" s="55" t="s">
        <v>34</v>
      </c>
    </row>
    <row r="11" spans="1:6" ht="15" customHeight="1" x14ac:dyDescent="0.2">
      <c r="A11" s="68"/>
      <c r="B11" s="69"/>
      <c r="C11" s="32">
        <v>43514</v>
      </c>
      <c r="D11" s="33">
        <v>57.56</v>
      </c>
      <c r="E11" s="34" t="s">
        <v>521</v>
      </c>
      <c r="F11" s="35"/>
    </row>
    <row r="12" spans="1:6" ht="15" customHeight="1" x14ac:dyDescent="0.2">
      <c r="A12" s="68"/>
      <c r="B12" s="69"/>
      <c r="C12" s="32">
        <v>43537</v>
      </c>
      <c r="D12" s="33">
        <v>8.14</v>
      </c>
      <c r="E12" s="34" t="s">
        <v>522</v>
      </c>
      <c r="F12" s="35"/>
    </row>
    <row r="13" spans="1:6" ht="15" customHeight="1" x14ac:dyDescent="0.2">
      <c r="A13" s="68"/>
      <c r="B13" s="69"/>
      <c r="C13" s="32">
        <v>43533</v>
      </c>
      <c r="D13" s="33">
        <v>161.25</v>
      </c>
      <c r="E13" s="34" t="s">
        <v>523</v>
      </c>
      <c r="F13" s="35"/>
    </row>
    <row r="14" spans="1:6" ht="15" customHeight="1" x14ac:dyDescent="0.2">
      <c r="A14" s="68"/>
      <c r="B14" s="69"/>
      <c r="C14" s="32">
        <v>43538</v>
      </c>
      <c r="D14" s="33">
        <v>3.14</v>
      </c>
      <c r="E14" s="34" t="s">
        <v>35</v>
      </c>
      <c r="F14" s="35"/>
    </row>
    <row r="15" spans="1:6" ht="15" customHeight="1" x14ac:dyDescent="0.2">
      <c r="A15" s="68"/>
      <c r="B15" s="69"/>
      <c r="C15" s="32">
        <v>43478</v>
      </c>
      <c r="D15" s="33">
        <v>28.97</v>
      </c>
      <c r="E15" s="34" t="s">
        <v>35</v>
      </c>
      <c r="F15" s="35"/>
    </row>
    <row r="16" spans="1:6" ht="15" customHeight="1" x14ac:dyDescent="0.2">
      <c r="A16" s="68"/>
      <c r="B16" s="69"/>
      <c r="C16" s="32">
        <v>43478</v>
      </c>
      <c r="D16" s="33">
        <v>18.53</v>
      </c>
      <c r="E16" s="34" t="s">
        <v>486</v>
      </c>
      <c r="F16" s="35"/>
    </row>
    <row r="17" spans="1:6" ht="15" customHeight="1" x14ac:dyDescent="0.2">
      <c r="A17" s="68"/>
      <c r="B17" s="69"/>
      <c r="C17" s="32">
        <v>43505</v>
      </c>
      <c r="D17" s="33">
        <v>7.9</v>
      </c>
      <c r="E17" s="34" t="s">
        <v>524</v>
      </c>
      <c r="F17" s="35"/>
    </row>
    <row r="18" spans="1:6" ht="15" customHeight="1" x14ac:dyDescent="0.2">
      <c r="A18" s="68"/>
      <c r="B18" s="69"/>
      <c r="C18" s="32">
        <v>43516</v>
      </c>
      <c r="D18" s="33">
        <v>4.83</v>
      </c>
      <c r="E18" s="34" t="s">
        <v>522</v>
      </c>
      <c r="F18" s="35"/>
    </row>
    <row r="19" spans="1:6" ht="15" customHeight="1" x14ac:dyDescent="0.2">
      <c r="A19" s="68"/>
      <c r="B19" s="69"/>
      <c r="C19" s="32">
        <v>43537</v>
      </c>
      <c r="D19" s="33">
        <v>1.58</v>
      </c>
      <c r="E19" s="34" t="s">
        <v>524</v>
      </c>
      <c r="F19" s="35"/>
    </row>
    <row r="20" spans="1:6" ht="15" customHeight="1" x14ac:dyDescent="0.2">
      <c r="A20" s="68"/>
      <c r="B20" s="69"/>
      <c r="C20" s="32">
        <v>43515</v>
      </c>
      <c r="D20" s="33">
        <v>6.75</v>
      </c>
      <c r="E20" s="34" t="s">
        <v>525</v>
      </c>
      <c r="F20" s="35"/>
    </row>
    <row r="21" spans="1:6" ht="15" customHeight="1" x14ac:dyDescent="0.2">
      <c r="A21" s="68"/>
      <c r="B21" s="69"/>
      <c r="C21" s="32">
        <v>43502</v>
      </c>
      <c r="D21" s="33">
        <v>4.83</v>
      </c>
      <c r="E21" s="34" t="s">
        <v>522</v>
      </c>
      <c r="F21" s="35"/>
    </row>
    <row r="22" spans="1:6" ht="15" customHeight="1" x14ac:dyDescent="0.2">
      <c r="A22" s="68"/>
      <c r="B22" s="69"/>
      <c r="C22" s="32">
        <v>43520</v>
      </c>
      <c r="D22" s="33">
        <v>9.26</v>
      </c>
      <c r="E22" s="34" t="s">
        <v>526</v>
      </c>
      <c r="F22" s="35"/>
    </row>
    <row r="23" spans="1:6" ht="15" customHeight="1" x14ac:dyDescent="0.2">
      <c r="A23" s="68"/>
      <c r="B23" s="69"/>
      <c r="C23" s="32">
        <v>43470</v>
      </c>
      <c r="D23" s="33">
        <v>15.23</v>
      </c>
      <c r="E23" s="34" t="s">
        <v>527</v>
      </c>
      <c r="F23" s="35"/>
    </row>
    <row r="24" spans="1:6" ht="15" customHeight="1" x14ac:dyDescent="0.2">
      <c r="A24" s="68"/>
      <c r="B24" s="69"/>
      <c r="C24" s="37">
        <v>43470</v>
      </c>
      <c r="D24" s="33">
        <v>18.010000000000002</v>
      </c>
      <c r="E24" s="34" t="s">
        <v>527</v>
      </c>
      <c r="F24" s="35"/>
    </row>
    <row r="25" spans="1:6" ht="15" customHeight="1" x14ac:dyDescent="0.2">
      <c r="A25" s="68"/>
      <c r="B25" s="69"/>
      <c r="C25" s="37">
        <v>43484</v>
      </c>
      <c r="D25" s="33">
        <v>13.11</v>
      </c>
      <c r="E25" s="34" t="s">
        <v>487</v>
      </c>
      <c r="F25" s="35"/>
    </row>
    <row r="26" spans="1:6" ht="15" customHeight="1" x14ac:dyDescent="0.2">
      <c r="A26" s="68"/>
      <c r="B26" s="69"/>
      <c r="C26" s="37">
        <v>43540</v>
      </c>
      <c r="D26" s="33">
        <v>47.1</v>
      </c>
      <c r="E26" s="34" t="s">
        <v>528</v>
      </c>
      <c r="F26" s="35"/>
    </row>
    <row r="27" spans="1:6" ht="15" customHeight="1" x14ac:dyDescent="0.2">
      <c r="A27" s="68"/>
      <c r="B27" s="69"/>
      <c r="C27" s="37">
        <v>43540</v>
      </c>
      <c r="D27" s="33">
        <v>14.32</v>
      </c>
      <c r="E27" s="34" t="s">
        <v>528</v>
      </c>
      <c r="F27" s="35"/>
    </row>
    <row r="28" spans="1:6" ht="15" customHeight="1" x14ac:dyDescent="0.2">
      <c r="A28" s="68"/>
      <c r="B28" s="69"/>
      <c r="C28" s="32">
        <v>43584</v>
      </c>
      <c r="D28" s="33">
        <v>12.4</v>
      </c>
      <c r="E28" s="34" t="s">
        <v>529</v>
      </c>
      <c r="F28" s="35"/>
    </row>
    <row r="29" spans="1:6" ht="15" customHeight="1" x14ac:dyDescent="0.2">
      <c r="A29" s="68"/>
      <c r="B29" s="69"/>
      <c r="C29" s="32">
        <v>43597</v>
      </c>
      <c r="D29" s="33">
        <v>9.81</v>
      </c>
      <c r="E29" s="34" t="s">
        <v>524</v>
      </c>
      <c r="F29" s="35"/>
    </row>
    <row r="30" spans="1:6" ht="15" customHeight="1" x14ac:dyDescent="0.2">
      <c r="A30" s="68"/>
      <c r="B30" s="69"/>
      <c r="C30" s="32">
        <v>43600</v>
      </c>
      <c r="D30" s="33">
        <v>9.65</v>
      </c>
      <c r="E30" s="34" t="s">
        <v>522</v>
      </c>
      <c r="F30" s="35"/>
    </row>
    <row r="31" spans="1:6" ht="15" customHeight="1" x14ac:dyDescent="0.2">
      <c r="A31" s="68"/>
      <c r="B31" s="69"/>
      <c r="C31" s="32">
        <v>43599</v>
      </c>
      <c r="D31" s="33">
        <v>6.76</v>
      </c>
      <c r="E31" s="34" t="s">
        <v>35</v>
      </c>
      <c r="F31" s="35"/>
    </row>
    <row r="32" spans="1:6" ht="15" customHeight="1" x14ac:dyDescent="0.2">
      <c r="A32" s="68"/>
      <c r="B32" s="69"/>
      <c r="C32" s="32">
        <v>43641</v>
      </c>
      <c r="D32" s="33">
        <v>9.25</v>
      </c>
      <c r="E32" s="34" t="s">
        <v>35</v>
      </c>
      <c r="F32" s="35"/>
    </row>
    <row r="33" spans="1:6" ht="15" customHeight="1" x14ac:dyDescent="0.2">
      <c r="A33" s="68"/>
      <c r="B33" s="69"/>
      <c r="C33" s="32">
        <v>43604</v>
      </c>
      <c r="D33" s="33">
        <v>70.8</v>
      </c>
      <c r="E33" s="34" t="s">
        <v>530</v>
      </c>
      <c r="F33" s="35"/>
    </row>
    <row r="34" spans="1:6" ht="15" customHeight="1" x14ac:dyDescent="0.2">
      <c r="A34" s="68"/>
      <c r="B34" s="69"/>
      <c r="C34" s="32">
        <v>43615</v>
      </c>
      <c r="D34" s="33">
        <v>11.98</v>
      </c>
      <c r="E34" s="34" t="s">
        <v>486</v>
      </c>
      <c r="F34" s="35"/>
    </row>
    <row r="35" spans="1:6" ht="15" customHeight="1" x14ac:dyDescent="0.2">
      <c r="A35" s="68"/>
      <c r="B35" s="69"/>
      <c r="C35" s="32">
        <v>43612</v>
      </c>
      <c r="D35" s="33">
        <v>38.700000000000003</v>
      </c>
      <c r="E35" s="34" t="s">
        <v>531</v>
      </c>
      <c r="F35" s="35"/>
    </row>
    <row r="36" spans="1:6" ht="15" customHeight="1" x14ac:dyDescent="0.2">
      <c r="A36" s="68"/>
      <c r="B36" s="69"/>
      <c r="C36" s="32">
        <v>43618</v>
      </c>
      <c r="D36" s="33">
        <v>17.27</v>
      </c>
      <c r="E36" s="34" t="s">
        <v>35</v>
      </c>
      <c r="F36" s="35"/>
    </row>
    <row r="37" spans="1:6" ht="15" customHeight="1" x14ac:dyDescent="0.2">
      <c r="A37" s="68"/>
      <c r="B37" s="69"/>
      <c r="C37" s="32">
        <v>43620</v>
      </c>
      <c r="D37" s="33">
        <v>1.77</v>
      </c>
      <c r="E37" s="34" t="s">
        <v>35</v>
      </c>
      <c r="F37" s="35"/>
    </row>
    <row r="38" spans="1:6" ht="15" customHeight="1" x14ac:dyDescent="0.2">
      <c r="A38" s="68"/>
      <c r="B38" s="69"/>
      <c r="C38" s="32">
        <v>43635</v>
      </c>
      <c r="D38" s="33">
        <v>4.83</v>
      </c>
      <c r="E38" s="34" t="s">
        <v>522</v>
      </c>
      <c r="F38" s="35"/>
    </row>
    <row r="39" spans="1:6" ht="15" customHeight="1" x14ac:dyDescent="0.2">
      <c r="A39" s="68"/>
      <c r="B39" s="69"/>
      <c r="C39" s="32">
        <v>43635</v>
      </c>
      <c r="D39" s="33">
        <v>3.96</v>
      </c>
      <c r="E39" s="34" t="s">
        <v>522</v>
      </c>
      <c r="F39" s="35"/>
    </row>
    <row r="40" spans="1:6" ht="15" customHeight="1" x14ac:dyDescent="0.2">
      <c r="A40" s="68"/>
      <c r="B40" s="69"/>
      <c r="C40" s="32">
        <v>43648</v>
      </c>
      <c r="D40" s="33">
        <v>9.25</v>
      </c>
      <c r="E40" s="34" t="s">
        <v>35</v>
      </c>
      <c r="F40" s="35"/>
    </row>
    <row r="41" spans="1:6" ht="15" customHeight="1" x14ac:dyDescent="0.2">
      <c r="A41" s="68"/>
      <c r="B41" s="69"/>
      <c r="C41" s="32">
        <v>43661</v>
      </c>
      <c r="D41" s="33">
        <v>16.8</v>
      </c>
      <c r="E41" s="34" t="s">
        <v>526</v>
      </c>
      <c r="F41" s="35"/>
    </row>
    <row r="42" spans="1:6" ht="15" customHeight="1" x14ac:dyDescent="0.2">
      <c r="A42" s="68"/>
      <c r="B42" s="69"/>
      <c r="C42" s="32">
        <v>43674</v>
      </c>
      <c r="D42" s="33">
        <v>4.95</v>
      </c>
      <c r="E42" s="34" t="s">
        <v>488</v>
      </c>
      <c r="F42" s="35"/>
    </row>
    <row r="43" spans="1:6" ht="15" customHeight="1" x14ac:dyDescent="0.2">
      <c r="A43" s="68"/>
      <c r="B43" s="69"/>
      <c r="C43" s="32">
        <v>43678</v>
      </c>
      <c r="D43" s="33">
        <v>11.16</v>
      </c>
      <c r="E43" s="34" t="s">
        <v>35</v>
      </c>
      <c r="F43" s="35"/>
    </row>
    <row r="44" spans="1:6" ht="15" customHeight="1" x14ac:dyDescent="0.2">
      <c r="A44" s="68"/>
      <c r="B44" s="69"/>
      <c r="C44" s="32">
        <v>43600</v>
      </c>
      <c r="D44" s="33">
        <v>7.91</v>
      </c>
      <c r="E44" s="34" t="s">
        <v>522</v>
      </c>
      <c r="F44" s="35"/>
    </row>
    <row r="45" spans="1:6" ht="15" customHeight="1" x14ac:dyDescent="0.2">
      <c r="A45" s="68"/>
      <c r="B45" s="69"/>
      <c r="C45" s="32">
        <v>43558</v>
      </c>
      <c r="D45" s="33">
        <v>4.83</v>
      </c>
      <c r="E45" s="34" t="s">
        <v>522</v>
      </c>
      <c r="F45" s="35"/>
    </row>
    <row r="46" spans="1:6" ht="15" customHeight="1" x14ac:dyDescent="0.2">
      <c r="A46" s="68"/>
      <c r="B46" s="69"/>
      <c r="C46" s="32">
        <v>43553</v>
      </c>
      <c r="D46" s="33">
        <v>4.7300000000000004</v>
      </c>
      <c r="E46" s="34" t="s">
        <v>35</v>
      </c>
      <c r="F46" s="35"/>
    </row>
    <row r="47" spans="1:6" ht="15" customHeight="1" x14ac:dyDescent="0.2">
      <c r="A47" s="68"/>
      <c r="B47" s="69"/>
      <c r="C47" s="32">
        <v>43551</v>
      </c>
      <c r="D47" s="33">
        <v>9.33</v>
      </c>
      <c r="E47" s="34" t="s">
        <v>522</v>
      </c>
      <c r="F47" s="35"/>
    </row>
    <row r="48" spans="1:6" ht="15" customHeight="1" x14ac:dyDescent="0.2">
      <c r="A48" s="68"/>
      <c r="B48" s="69"/>
      <c r="C48" s="32">
        <v>43561</v>
      </c>
      <c r="D48" s="33">
        <v>12.62</v>
      </c>
      <c r="E48" s="34" t="s">
        <v>526</v>
      </c>
      <c r="F48" s="35"/>
    </row>
    <row r="49" spans="1:6" ht="15" customHeight="1" x14ac:dyDescent="0.2">
      <c r="A49" s="68"/>
      <c r="B49" s="69"/>
      <c r="C49" s="32">
        <v>43568</v>
      </c>
      <c r="D49" s="33">
        <v>45.56</v>
      </c>
      <c r="E49" s="34" t="s">
        <v>532</v>
      </c>
      <c r="F49" s="35"/>
    </row>
    <row r="50" spans="1:6" ht="15" customHeight="1" x14ac:dyDescent="0.2">
      <c r="A50" s="68"/>
      <c r="B50" s="69"/>
      <c r="C50" s="32">
        <v>43562</v>
      </c>
      <c r="D50" s="33">
        <v>144.76</v>
      </c>
      <c r="E50" s="34" t="s">
        <v>533</v>
      </c>
      <c r="F50" s="35"/>
    </row>
    <row r="51" spans="1:6" ht="15" customHeight="1" x14ac:dyDescent="0.2">
      <c r="A51" s="68"/>
      <c r="B51" s="69"/>
      <c r="C51" s="32">
        <v>43575</v>
      </c>
      <c r="D51" s="33">
        <v>39.479999999999997</v>
      </c>
      <c r="E51" s="34" t="s">
        <v>534</v>
      </c>
      <c r="F51" s="35"/>
    </row>
    <row r="52" spans="1:6" ht="15" customHeight="1" x14ac:dyDescent="0.2">
      <c r="A52" s="68"/>
      <c r="B52" s="69"/>
      <c r="C52" s="32">
        <v>43577</v>
      </c>
      <c r="D52" s="33">
        <v>24.85</v>
      </c>
      <c r="E52" s="34" t="s">
        <v>535</v>
      </c>
      <c r="F52" s="35"/>
    </row>
    <row r="53" spans="1:6" ht="15" customHeight="1" x14ac:dyDescent="0.2">
      <c r="A53" s="68"/>
      <c r="B53" s="69"/>
      <c r="C53" s="32">
        <v>43577</v>
      </c>
      <c r="D53" s="33">
        <v>11.88</v>
      </c>
      <c r="E53" s="34" t="s">
        <v>535</v>
      </c>
      <c r="F53" s="35"/>
    </row>
    <row r="54" spans="1:6" ht="15" customHeight="1" x14ac:dyDescent="0.2">
      <c r="A54" s="68"/>
      <c r="B54" s="69"/>
      <c r="C54" s="32">
        <v>43574</v>
      </c>
      <c r="D54" s="33">
        <v>40</v>
      </c>
      <c r="E54" s="34" t="s">
        <v>536</v>
      </c>
      <c r="F54" s="35"/>
    </row>
    <row r="55" spans="1:6" ht="15" customHeight="1" x14ac:dyDescent="0.2">
      <c r="A55" s="68"/>
      <c r="B55" s="69"/>
      <c r="C55" s="32">
        <v>43577</v>
      </c>
      <c r="D55" s="33">
        <v>10.25</v>
      </c>
      <c r="E55" s="34" t="s">
        <v>537</v>
      </c>
      <c r="F55" s="35"/>
    </row>
    <row r="56" spans="1:6" ht="15" customHeight="1" x14ac:dyDescent="0.2">
      <c r="A56" s="68"/>
      <c r="B56" s="69"/>
      <c r="C56" s="32">
        <v>43581</v>
      </c>
      <c r="D56" s="33">
        <v>10.029999999999999</v>
      </c>
      <c r="E56" s="34" t="s">
        <v>538</v>
      </c>
      <c r="F56" s="35"/>
    </row>
    <row r="57" spans="1:6" ht="15" customHeight="1" x14ac:dyDescent="0.2">
      <c r="A57" s="68"/>
      <c r="B57" s="69"/>
      <c r="C57" s="32">
        <v>43565</v>
      </c>
      <c r="D57" s="33">
        <v>9.65</v>
      </c>
      <c r="E57" s="34" t="s">
        <v>522</v>
      </c>
      <c r="F57" s="35"/>
    </row>
    <row r="58" spans="1:6" ht="15" customHeight="1" x14ac:dyDescent="0.2">
      <c r="A58" s="68"/>
      <c r="B58" s="69"/>
      <c r="C58" s="32">
        <v>43582</v>
      </c>
      <c r="D58" s="33">
        <v>9.9</v>
      </c>
      <c r="E58" s="34" t="s">
        <v>526</v>
      </c>
      <c r="F58" s="35"/>
    </row>
    <row r="59" spans="1:6" ht="15" customHeight="1" x14ac:dyDescent="0.2">
      <c r="A59" s="68"/>
      <c r="B59" s="69"/>
      <c r="C59" s="32"/>
      <c r="D59" s="33"/>
      <c r="E59" s="34"/>
      <c r="F59" s="35"/>
    </row>
    <row r="60" spans="1:6" ht="15" customHeight="1" x14ac:dyDescent="0.2">
      <c r="A60" s="68"/>
      <c r="B60" s="69"/>
      <c r="C60" s="32"/>
      <c r="D60" s="33"/>
      <c r="E60" s="34"/>
      <c r="F60" s="35"/>
    </row>
    <row r="61" spans="1:6" ht="15" customHeight="1" x14ac:dyDescent="0.2">
      <c r="A61" s="68"/>
      <c r="B61" s="69"/>
      <c r="C61" s="32"/>
      <c r="D61" s="33"/>
      <c r="E61" s="34"/>
      <c r="F61" s="35"/>
    </row>
    <row r="62" spans="1:6" ht="15" customHeight="1" x14ac:dyDescent="0.2">
      <c r="A62" s="68"/>
      <c r="B62" s="69"/>
      <c r="C62" s="32"/>
      <c r="D62" s="33"/>
      <c r="E62" s="34"/>
      <c r="F62" s="35"/>
    </row>
    <row r="63" spans="1:6" ht="15" customHeight="1" x14ac:dyDescent="0.2">
      <c r="A63" s="68"/>
      <c r="B63" s="69"/>
      <c r="C63" s="32"/>
      <c r="D63" s="33"/>
      <c r="E63" s="34"/>
      <c r="F63" s="35"/>
    </row>
    <row r="64" spans="1:6" ht="15" customHeight="1" x14ac:dyDescent="0.2">
      <c r="A64" s="68"/>
      <c r="B64" s="69"/>
      <c r="C64" s="32"/>
      <c r="D64" s="33"/>
      <c r="E64" s="34"/>
      <c r="F64" s="35"/>
    </row>
    <row r="65" spans="1:6" ht="15" customHeight="1" x14ac:dyDescent="0.2">
      <c r="A65" s="68"/>
      <c r="B65" s="69"/>
      <c r="C65" s="32"/>
      <c r="D65" s="33"/>
      <c r="E65" s="34"/>
      <c r="F65" s="35"/>
    </row>
    <row r="66" spans="1:6" ht="15" customHeight="1" x14ac:dyDescent="0.2">
      <c r="A66" s="68"/>
      <c r="B66" s="69"/>
      <c r="C66" s="32"/>
      <c r="D66" s="33"/>
      <c r="E66" s="34"/>
      <c r="F66" s="35"/>
    </row>
    <row r="67" spans="1:6" ht="15" customHeight="1" x14ac:dyDescent="0.2">
      <c r="A67" s="68"/>
      <c r="B67" s="69"/>
      <c r="C67" s="32"/>
      <c r="D67" s="33"/>
      <c r="E67" s="34"/>
      <c r="F67" s="35"/>
    </row>
    <row r="68" spans="1:6" ht="15" customHeight="1" x14ac:dyDescent="0.2">
      <c r="A68" s="68"/>
      <c r="B68" s="69"/>
      <c r="C68" s="32"/>
      <c r="D68" s="33"/>
      <c r="E68" s="34"/>
      <c r="F68" s="35"/>
    </row>
    <row r="69" spans="1:6" ht="15" customHeight="1" x14ac:dyDescent="0.2">
      <c r="A69" s="68"/>
      <c r="B69" s="69"/>
      <c r="C69" s="32"/>
      <c r="D69" s="33"/>
      <c r="E69" s="34"/>
      <c r="F69" s="35"/>
    </row>
    <row r="70" spans="1:6" ht="15" customHeight="1" x14ac:dyDescent="0.2">
      <c r="A70" s="68"/>
      <c r="B70" s="69"/>
      <c r="C70" s="32"/>
      <c r="D70" s="33"/>
      <c r="E70" s="34"/>
      <c r="F70" s="35"/>
    </row>
    <row r="71" spans="1:6" ht="15" customHeight="1" x14ac:dyDescent="0.2">
      <c r="A71" s="68"/>
      <c r="B71" s="69"/>
      <c r="C71" s="32"/>
      <c r="D71" s="33"/>
      <c r="E71" s="34"/>
      <c r="F71" s="35"/>
    </row>
    <row r="72" spans="1:6" ht="15" customHeight="1" x14ac:dyDescent="0.2">
      <c r="A72" s="68"/>
      <c r="B72" s="69"/>
      <c r="C72" s="32"/>
      <c r="D72" s="33"/>
      <c r="E72" s="34"/>
      <c r="F72" s="35"/>
    </row>
    <row r="73" spans="1:6" ht="15" customHeight="1" x14ac:dyDescent="0.2">
      <c r="A73" s="68"/>
      <c r="B73" s="69"/>
      <c r="C73" s="32"/>
      <c r="D73" s="33"/>
      <c r="E73" s="34"/>
      <c r="F73" s="35"/>
    </row>
    <row r="74" spans="1:6" ht="15" customHeight="1" x14ac:dyDescent="0.2">
      <c r="A74" s="68"/>
      <c r="B74" s="69"/>
      <c r="C74" s="32"/>
      <c r="D74" s="33"/>
      <c r="E74" s="34"/>
      <c r="F74" s="35"/>
    </row>
    <row r="75" spans="1:6" ht="15" customHeight="1" x14ac:dyDescent="0.2">
      <c r="A75" s="68"/>
      <c r="B75" s="69"/>
      <c r="C75" s="32"/>
      <c r="D75" s="33"/>
      <c r="E75" s="34"/>
      <c r="F75" s="71"/>
    </row>
    <row r="76" spans="1:6" ht="15" customHeight="1" x14ac:dyDescent="0.2">
      <c r="A76" s="68"/>
      <c r="B76" s="69"/>
      <c r="C76" s="32"/>
      <c r="D76" s="33"/>
      <c r="E76" s="34"/>
      <c r="F76" s="71"/>
    </row>
    <row r="77" spans="1:6" ht="15" customHeight="1" x14ac:dyDescent="0.2">
      <c r="A77" s="68"/>
      <c r="B77" s="69"/>
      <c r="C77" s="32"/>
      <c r="D77" s="33"/>
      <c r="E77" s="34"/>
      <c r="F77" s="71"/>
    </row>
    <row r="78" spans="1:6" ht="15" customHeight="1" x14ac:dyDescent="0.2">
      <c r="A78" s="68"/>
      <c r="B78" s="69"/>
      <c r="C78" s="32"/>
      <c r="D78" s="33"/>
      <c r="E78" s="34"/>
      <c r="F78" s="71"/>
    </row>
    <row r="79" spans="1:6" ht="15" customHeight="1" x14ac:dyDescent="0.2">
      <c r="A79" s="68"/>
      <c r="B79" s="69"/>
      <c r="C79" s="32"/>
      <c r="D79" s="33"/>
      <c r="E79" s="34"/>
      <c r="F79" s="71"/>
    </row>
    <row r="80" spans="1:6" ht="15" customHeight="1" x14ac:dyDescent="0.2">
      <c r="A80" s="68"/>
      <c r="B80" s="69"/>
      <c r="C80" s="32"/>
      <c r="D80" s="33"/>
      <c r="E80" s="34"/>
      <c r="F80" s="71"/>
    </row>
    <row r="81" spans="1:6" ht="15" customHeight="1" x14ac:dyDescent="0.2">
      <c r="A81" s="68"/>
      <c r="B81" s="69"/>
      <c r="C81" s="32"/>
      <c r="D81" s="33"/>
      <c r="E81" s="34"/>
      <c r="F81" s="71"/>
    </row>
    <row r="82" spans="1:6" ht="15" customHeight="1" x14ac:dyDescent="0.2">
      <c r="A82" s="68"/>
      <c r="B82" s="69"/>
      <c r="C82" s="32"/>
      <c r="D82" s="33"/>
      <c r="E82" s="34"/>
      <c r="F82" s="71"/>
    </row>
    <row r="83" spans="1:6" ht="15" customHeight="1" x14ac:dyDescent="0.2">
      <c r="A83" s="38">
        <v>8760</v>
      </c>
      <c r="B83" s="39" t="s">
        <v>494</v>
      </c>
      <c r="C83" s="27" t="s">
        <v>499</v>
      </c>
      <c r="D83" s="28">
        <f>SUM(D84)</f>
        <v>0</v>
      </c>
      <c r="E83" s="29"/>
      <c r="F83" s="30" t="s">
        <v>493</v>
      </c>
    </row>
    <row r="84" spans="1:6" ht="15" customHeight="1" x14ac:dyDescent="0.2">
      <c r="A84" s="38"/>
      <c r="B84" s="39"/>
      <c r="C84" s="40"/>
      <c r="D84" s="41"/>
      <c r="E84" s="34"/>
      <c r="F84" s="35"/>
    </row>
    <row r="85" spans="1:6" ht="15" customHeight="1" x14ac:dyDescent="0.2">
      <c r="A85" s="68">
        <v>8810</v>
      </c>
      <c r="B85" s="69" t="s">
        <v>496</v>
      </c>
      <c r="C85" s="27" t="s">
        <v>499</v>
      </c>
      <c r="D85" s="28">
        <f>SUM(D86:D88)</f>
        <v>0</v>
      </c>
      <c r="E85" s="29"/>
      <c r="F85" s="30" t="s">
        <v>41</v>
      </c>
    </row>
    <row r="86" spans="1:6" ht="15" customHeight="1" x14ac:dyDescent="0.2">
      <c r="A86" s="68"/>
      <c r="B86" s="69"/>
      <c r="C86" s="40"/>
      <c r="D86" s="41"/>
      <c r="E86" s="42"/>
      <c r="F86" s="35" t="s">
        <v>482</v>
      </c>
    </row>
    <row r="87" spans="1:6" ht="15" customHeight="1" x14ac:dyDescent="0.2">
      <c r="A87" s="68"/>
      <c r="B87" s="69"/>
      <c r="C87" s="32"/>
      <c r="D87" s="33"/>
      <c r="E87" s="34"/>
      <c r="F87" s="35" t="s">
        <v>483</v>
      </c>
    </row>
    <row r="88" spans="1:6" ht="15" customHeight="1" x14ac:dyDescent="0.2">
      <c r="A88" s="68"/>
      <c r="B88" s="69"/>
      <c r="C88" s="32"/>
      <c r="D88" s="33"/>
      <c r="E88" s="34"/>
      <c r="F88" s="35"/>
    </row>
    <row r="89" spans="1:6" ht="15" customHeight="1" x14ac:dyDescent="0.2">
      <c r="A89" s="68">
        <v>8871</v>
      </c>
      <c r="B89" s="69" t="s">
        <v>495</v>
      </c>
      <c r="C89" s="27" t="s">
        <v>499</v>
      </c>
      <c r="D89" s="28">
        <f>SUM(D90:D101)</f>
        <v>0</v>
      </c>
      <c r="E89" s="29"/>
      <c r="F89" s="30" t="s">
        <v>498</v>
      </c>
    </row>
    <row r="90" spans="1:6" ht="15" customHeight="1" x14ac:dyDescent="0.2">
      <c r="A90" s="68"/>
      <c r="B90" s="69"/>
      <c r="C90" s="40"/>
      <c r="D90" s="41"/>
      <c r="E90" s="34"/>
      <c r="F90" s="43" t="s">
        <v>516</v>
      </c>
    </row>
    <row r="91" spans="1:6" ht="15" customHeight="1" x14ac:dyDescent="0.2">
      <c r="A91" s="68"/>
      <c r="B91" s="69"/>
      <c r="C91" s="40"/>
      <c r="D91" s="41"/>
      <c r="E91" s="34"/>
      <c r="F91" s="43"/>
    </row>
    <row r="92" spans="1:6" ht="15" customHeight="1" x14ac:dyDescent="0.2">
      <c r="A92" s="68"/>
      <c r="B92" s="69"/>
      <c r="C92" s="40"/>
      <c r="D92" s="41"/>
      <c r="E92" s="34"/>
      <c r="F92" s="43"/>
    </row>
    <row r="93" spans="1:6" ht="15" customHeight="1" x14ac:dyDescent="0.2">
      <c r="A93" s="68"/>
      <c r="B93" s="69"/>
      <c r="C93" s="40"/>
      <c r="D93" s="41"/>
      <c r="E93" s="34"/>
      <c r="F93" s="43"/>
    </row>
    <row r="94" spans="1:6" ht="15" customHeight="1" x14ac:dyDescent="0.2">
      <c r="A94" s="68"/>
      <c r="B94" s="69"/>
      <c r="C94" s="40"/>
      <c r="D94" s="41"/>
      <c r="E94" s="34"/>
      <c r="F94" s="43"/>
    </row>
    <row r="95" spans="1:6" ht="15" customHeight="1" x14ac:dyDescent="0.2">
      <c r="A95" s="68"/>
      <c r="B95" s="69"/>
      <c r="C95" s="40"/>
      <c r="D95" s="41"/>
      <c r="E95" s="34"/>
      <c r="F95" s="43"/>
    </row>
    <row r="96" spans="1:6" ht="15" customHeight="1" x14ac:dyDescent="0.2">
      <c r="A96" s="68"/>
      <c r="B96" s="69"/>
      <c r="C96" s="40"/>
      <c r="D96" s="41"/>
      <c r="E96" s="34"/>
      <c r="F96" s="43"/>
    </row>
    <row r="97" spans="1:6" ht="15" customHeight="1" x14ac:dyDescent="0.2">
      <c r="A97" s="68"/>
      <c r="B97" s="69"/>
      <c r="C97" s="40"/>
      <c r="D97" s="41"/>
      <c r="E97" s="34"/>
      <c r="F97" s="43"/>
    </row>
    <row r="98" spans="1:6" ht="15" customHeight="1" x14ac:dyDescent="0.2">
      <c r="A98" s="68"/>
      <c r="B98" s="69"/>
      <c r="C98" s="40"/>
      <c r="D98" s="41"/>
      <c r="E98" s="34"/>
      <c r="F98" s="43"/>
    </row>
    <row r="99" spans="1:6" ht="15" customHeight="1" x14ac:dyDescent="0.2">
      <c r="A99" s="68"/>
      <c r="B99" s="69"/>
      <c r="C99" s="40"/>
      <c r="D99" s="41"/>
      <c r="E99" s="34"/>
      <c r="F99" s="43"/>
    </row>
    <row r="100" spans="1:6" ht="15" customHeight="1" x14ac:dyDescent="0.2">
      <c r="A100" s="68"/>
      <c r="B100" s="69"/>
      <c r="C100" s="40"/>
      <c r="D100" s="41"/>
      <c r="E100" s="34"/>
      <c r="F100" s="43"/>
    </row>
    <row r="101" spans="1:6" ht="15" customHeight="1" x14ac:dyDescent="0.2">
      <c r="A101" s="68"/>
      <c r="B101" s="69"/>
      <c r="C101" s="40"/>
      <c r="D101" s="33"/>
      <c r="E101" s="34"/>
      <c r="F101" s="35"/>
    </row>
    <row r="102" spans="1:6" ht="15" customHeight="1" x14ac:dyDescent="0.2">
      <c r="A102" s="68">
        <v>9200</v>
      </c>
      <c r="B102" s="69" t="s">
        <v>497</v>
      </c>
      <c r="C102" s="27"/>
      <c r="D102" s="28"/>
      <c r="E102" s="29"/>
      <c r="F102" s="30" t="s">
        <v>36</v>
      </c>
    </row>
    <row r="103" spans="1:6" ht="15" customHeight="1" x14ac:dyDescent="0.2">
      <c r="A103" s="68"/>
      <c r="B103" s="69"/>
      <c r="C103" s="65">
        <v>43570</v>
      </c>
      <c r="D103" s="66">
        <v>16.25</v>
      </c>
      <c r="E103" s="64" t="s">
        <v>484</v>
      </c>
      <c r="F103" s="35"/>
    </row>
    <row r="104" spans="1:6" ht="15" customHeight="1" x14ac:dyDescent="0.2">
      <c r="A104" s="68"/>
      <c r="B104" s="69"/>
      <c r="C104" s="62">
        <v>43522</v>
      </c>
      <c r="D104" s="63">
        <v>300</v>
      </c>
      <c r="E104" s="64" t="s">
        <v>37</v>
      </c>
      <c r="F104" s="70" t="s">
        <v>489</v>
      </c>
    </row>
    <row r="105" spans="1:6" ht="15" customHeight="1" x14ac:dyDescent="0.2">
      <c r="A105" s="68"/>
      <c r="B105" s="69"/>
      <c r="C105" s="32">
        <v>43570</v>
      </c>
      <c r="D105" s="33">
        <v>200</v>
      </c>
      <c r="E105" s="34" t="s">
        <v>37</v>
      </c>
      <c r="F105" s="70"/>
    </row>
    <row r="106" spans="1:6" ht="15" customHeight="1" x14ac:dyDescent="0.2">
      <c r="A106" s="68"/>
      <c r="B106" s="69"/>
      <c r="C106" s="32">
        <v>43600</v>
      </c>
      <c r="D106" s="33">
        <v>200</v>
      </c>
      <c r="E106" s="34" t="s">
        <v>37</v>
      </c>
      <c r="F106" s="70"/>
    </row>
    <row r="107" spans="1:6" ht="15" customHeight="1" x14ac:dyDescent="0.2">
      <c r="A107" s="68"/>
      <c r="B107" s="69"/>
      <c r="C107" s="32">
        <v>43623</v>
      </c>
      <c r="D107" s="33">
        <v>200</v>
      </c>
      <c r="E107" s="34" t="s">
        <v>37</v>
      </c>
      <c r="F107" s="70"/>
    </row>
    <row r="108" spans="1:6" ht="15" customHeight="1" x14ac:dyDescent="0.2">
      <c r="A108" s="68"/>
      <c r="B108" s="69"/>
      <c r="C108" s="32">
        <v>43643</v>
      </c>
      <c r="D108" s="33">
        <v>200</v>
      </c>
      <c r="E108" s="34" t="s">
        <v>37</v>
      </c>
      <c r="F108" s="70"/>
    </row>
    <row r="109" spans="1:6" ht="15" customHeight="1" x14ac:dyDescent="0.2">
      <c r="A109" s="68">
        <v>9220</v>
      </c>
      <c r="B109" s="69" t="s">
        <v>500</v>
      </c>
      <c r="C109" s="57" t="s">
        <v>499</v>
      </c>
      <c r="D109" s="58">
        <f>SUM(D110:D122)*0.7</f>
        <v>1308.5519999999997</v>
      </c>
      <c r="E109" s="59"/>
      <c r="F109" s="60" t="s">
        <v>505</v>
      </c>
    </row>
    <row r="110" spans="1:6" ht="15" customHeight="1" x14ac:dyDescent="0.2">
      <c r="A110" s="68"/>
      <c r="B110" s="69"/>
      <c r="C110" s="32">
        <v>43445</v>
      </c>
      <c r="D110" s="33">
        <v>109.16</v>
      </c>
      <c r="E110" s="34" t="s">
        <v>539</v>
      </c>
      <c r="F110" s="55"/>
    </row>
    <row r="111" spans="1:6" ht="15" customHeight="1" x14ac:dyDescent="0.2">
      <c r="A111" s="68"/>
      <c r="B111" s="69"/>
      <c r="C111" s="32">
        <v>43476</v>
      </c>
      <c r="D111" s="33">
        <v>698.19</v>
      </c>
      <c r="E111" s="34" t="s">
        <v>540</v>
      </c>
      <c r="F111" s="35"/>
    </row>
    <row r="112" spans="1:6" ht="15" customHeight="1" x14ac:dyDescent="0.2">
      <c r="A112" s="68"/>
      <c r="B112" s="69"/>
      <c r="C112" s="32">
        <v>43507</v>
      </c>
      <c r="D112" s="41">
        <v>168.22</v>
      </c>
      <c r="E112" s="34" t="s">
        <v>541</v>
      </c>
      <c r="F112" s="35"/>
    </row>
    <row r="113" spans="1:6" ht="15" customHeight="1" x14ac:dyDescent="0.2">
      <c r="A113" s="68"/>
      <c r="B113" s="69"/>
      <c r="C113" s="32">
        <v>43535</v>
      </c>
      <c r="D113" s="33">
        <v>128.66999999999999</v>
      </c>
      <c r="E113" s="34" t="s">
        <v>542</v>
      </c>
      <c r="F113" s="35"/>
    </row>
    <row r="114" spans="1:6" ht="15" customHeight="1" x14ac:dyDescent="0.2">
      <c r="A114" s="68"/>
      <c r="B114" s="69"/>
      <c r="C114" s="32">
        <v>43566</v>
      </c>
      <c r="D114" s="33">
        <v>126.56</v>
      </c>
      <c r="E114" s="34" t="s">
        <v>543</v>
      </c>
      <c r="F114" s="35"/>
    </row>
    <row r="115" spans="1:6" ht="15" customHeight="1" x14ac:dyDescent="0.2">
      <c r="A115" s="68"/>
      <c r="B115" s="69"/>
      <c r="C115" s="32">
        <v>43596</v>
      </c>
      <c r="D115" s="33">
        <v>258.88</v>
      </c>
      <c r="E115" s="34" t="s">
        <v>544</v>
      </c>
      <c r="F115" s="35"/>
    </row>
    <row r="116" spans="1:6" ht="15" customHeight="1" x14ac:dyDescent="0.2">
      <c r="A116" s="68"/>
      <c r="B116" s="69"/>
      <c r="C116" s="32">
        <v>43627</v>
      </c>
      <c r="D116" s="33">
        <v>126.56</v>
      </c>
      <c r="E116" s="34" t="s">
        <v>545</v>
      </c>
      <c r="F116" s="35"/>
    </row>
    <row r="117" spans="1:6" ht="15" customHeight="1" x14ac:dyDescent="0.2">
      <c r="A117" s="68"/>
      <c r="B117" s="69"/>
      <c r="C117" s="32">
        <v>43657</v>
      </c>
      <c r="D117" s="33">
        <v>126.56</v>
      </c>
      <c r="E117" s="34" t="s">
        <v>546</v>
      </c>
      <c r="F117" s="35"/>
    </row>
    <row r="118" spans="1:6" ht="15" customHeight="1" x14ac:dyDescent="0.2">
      <c r="A118" s="68"/>
      <c r="B118" s="69"/>
      <c r="C118" s="32">
        <v>43688</v>
      </c>
      <c r="D118" s="33">
        <v>126.56</v>
      </c>
      <c r="E118" s="34" t="s">
        <v>547</v>
      </c>
      <c r="F118" s="35"/>
    </row>
    <row r="119" spans="1:6" ht="15" customHeight="1" x14ac:dyDescent="0.2">
      <c r="A119" s="68"/>
      <c r="B119" s="69"/>
      <c r="C119" s="32"/>
      <c r="D119" s="33"/>
      <c r="E119" s="34"/>
      <c r="F119" s="35"/>
    </row>
    <row r="120" spans="1:6" ht="15" customHeight="1" x14ac:dyDescent="0.2">
      <c r="A120" s="68"/>
      <c r="B120" s="69"/>
      <c r="C120" s="32"/>
      <c r="D120" s="33"/>
      <c r="E120" s="34"/>
      <c r="F120" s="35"/>
    </row>
    <row r="121" spans="1:6" ht="15" customHeight="1" x14ac:dyDescent="0.2">
      <c r="A121" s="68"/>
      <c r="B121" s="69"/>
      <c r="C121" s="32"/>
      <c r="D121" s="33"/>
      <c r="E121" s="34"/>
      <c r="F121" s="35"/>
    </row>
    <row r="122" spans="1:6" ht="15" customHeight="1" x14ac:dyDescent="0.2">
      <c r="A122" s="68"/>
      <c r="B122" s="69"/>
      <c r="C122" s="32"/>
      <c r="D122" s="33"/>
      <c r="E122" s="34"/>
      <c r="F122" s="35"/>
    </row>
    <row r="123" spans="1:6" ht="15" customHeight="1" x14ac:dyDescent="0.2">
      <c r="A123" s="68">
        <v>9275</v>
      </c>
      <c r="B123" s="69" t="s">
        <v>501</v>
      </c>
      <c r="C123" s="57" t="s">
        <v>499</v>
      </c>
      <c r="D123" s="58">
        <f>SUM(D124:D136)</f>
        <v>203.45</v>
      </c>
      <c r="E123" s="59"/>
      <c r="F123" s="60" t="s">
        <v>506</v>
      </c>
    </row>
    <row r="124" spans="1:6" ht="15" customHeight="1" x14ac:dyDescent="0.2">
      <c r="A124" s="68"/>
      <c r="B124" s="69"/>
      <c r="C124" s="32">
        <v>43598</v>
      </c>
      <c r="D124" s="33">
        <v>30</v>
      </c>
      <c r="E124" s="34" t="s">
        <v>39</v>
      </c>
      <c r="F124" s="35"/>
    </row>
    <row r="125" spans="1:6" ht="15" customHeight="1" x14ac:dyDescent="0.2">
      <c r="A125" s="68"/>
      <c r="B125" s="69"/>
      <c r="C125" s="32">
        <v>43579</v>
      </c>
      <c r="D125" s="33">
        <v>11.5</v>
      </c>
      <c r="E125" s="34" t="s">
        <v>39</v>
      </c>
      <c r="F125" s="35" t="s">
        <v>548</v>
      </c>
    </row>
    <row r="126" spans="1:6" ht="15" customHeight="1" x14ac:dyDescent="0.2">
      <c r="A126" s="68"/>
      <c r="B126" s="69"/>
      <c r="C126" s="32">
        <v>43529</v>
      </c>
      <c r="D126" s="33">
        <v>10</v>
      </c>
      <c r="E126" s="34" t="s">
        <v>39</v>
      </c>
      <c r="F126" s="35" t="s">
        <v>549</v>
      </c>
    </row>
    <row r="127" spans="1:6" ht="15" customHeight="1" x14ac:dyDescent="0.2">
      <c r="A127" s="68"/>
      <c r="B127" s="69"/>
      <c r="C127" s="32">
        <v>43531</v>
      </c>
      <c r="D127" s="33">
        <v>13.5</v>
      </c>
      <c r="E127" s="34" t="s">
        <v>39</v>
      </c>
      <c r="F127" s="35" t="s">
        <v>550</v>
      </c>
    </row>
    <row r="128" spans="1:6" ht="15" customHeight="1" x14ac:dyDescent="0.2">
      <c r="A128" s="68"/>
      <c r="B128" s="69"/>
      <c r="C128" s="32">
        <v>43538</v>
      </c>
      <c r="D128" s="33">
        <v>14</v>
      </c>
      <c r="E128" s="34" t="s">
        <v>39</v>
      </c>
      <c r="F128" s="35" t="s">
        <v>551</v>
      </c>
    </row>
    <row r="129" spans="1:6" ht="15" customHeight="1" x14ac:dyDescent="0.2">
      <c r="A129" s="68"/>
      <c r="B129" s="69"/>
      <c r="C129" s="32">
        <v>43511</v>
      </c>
      <c r="D129" s="33">
        <v>19</v>
      </c>
      <c r="E129" s="34" t="s">
        <v>39</v>
      </c>
      <c r="F129" s="35" t="s">
        <v>552</v>
      </c>
    </row>
    <row r="130" spans="1:6" ht="15" customHeight="1" x14ac:dyDescent="0.2">
      <c r="A130" s="68"/>
      <c r="B130" s="69"/>
      <c r="C130" s="32">
        <v>43511</v>
      </c>
      <c r="D130" s="33">
        <v>10</v>
      </c>
      <c r="E130" s="34" t="s">
        <v>39</v>
      </c>
      <c r="F130" s="35" t="s">
        <v>553</v>
      </c>
    </row>
    <row r="131" spans="1:6" ht="15" customHeight="1" x14ac:dyDescent="0.2">
      <c r="A131" s="68"/>
      <c r="B131" s="69"/>
      <c r="C131" s="32">
        <v>43511</v>
      </c>
      <c r="D131" s="33">
        <v>22</v>
      </c>
      <c r="E131" s="34" t="s">
        <v>39</v>
      </c>
      <c r="F131" s="35" t="s">
        <v>554</v>
      </c>
    </row>
    <row r="132" spans="1:6" ht="15" customHeight="1" x14ac:dyDescent="0.2">
      <c r="A132" s="68"/>
      <c r="B132" s="69"/>
      <c r="C132" s="32">
        <v>43511</v>
      </c>
      <c r="D132" s="33">
        <v>21</v>
      </c>
      <c r="E132" s="34" t="s">
        <v>39</v>
      </c>
      <c r="F132" s="35" t="s">
        <v>555</v>
      </c>
    </row>
    <row r="133" spans="1:6" ht="15" customHeight="1" x14ac:dyDescent="0.2">
      <c r="A133" s="68"/>
      <c r="B133" s="69"/>
      <c r="C133" s="32">
        <v>43478</v>
      </c>
      <c r="D133" s="33">
        <v>24</v>
      </c>
      <c r="E133" s="34" t="s">
        <v>39</v>
      </c>
      <c r="F133" s="35" t="s">
        <v>556</v>
      </c>
    </row>
    <row r="134" spans="1:6" ht="15" customHeight="1" x14ac:dyDescent="0.2">
      <c r="A134" s="68"/>
      <c r="B134" s="69"/>
      <c r="C134" s="32">
        <v>43478</v>
      </c>
      <c r="D134" s="33">
        <v>16.2</v>
      </c>
      <c r="E134" s="34" t="s">
        <v>39</v>
      </c>
      <c r="F134" s="35" t="s">
        <v>557</v>
      </c>
    </row>
    <row r="135" spans="1:6" ht="15" customHeight="1" x14ac:dyDescent="0.2">
      <c r="A135" s="68"/>
      <c r="B135" s="69"/>
      <c r="C135" s="32">
        <v>43473</v>
      </c>
      <c r="D135" s="33">
        <v>12.25</v>
      </c>
      <c r="E135" s="34" t="s">
        <v>39</v>
      </c>
      <c r="F135" s="35" t="s">
        <v>558</v>
      </c>
    </row>
    <row r="136" spans="1:6" ht="15" customHeight="1" x14ac:dyDescent="0.2">
      <c r="A136" s="68"/>
      <c r="B136" s="69"/>
      <c r="C136" s="32"/>
      <c r="D136" s="33"/>
      <c r="E136" s="34"/>
      <c r="F136" s="35"/>
    </row>
    <row r="137" spans="1:6" s="61" customFormat="1" ht="15" customHeight="1" x14ac:dyDescent="0.2">
      <c r="A137" s="68">
        <v>9281</v>
      </c>
      <c r="B137" s="69" t="s">
        <v>502</v>
      </c>
      <c r="C137" s="57" t="s">
        <v>499</v>
      </c>
      <c r="D137" s="58">
        <f>SUM(D138:D180)*0.5</f>
        <v>518.36500000000001</v>
      </c>
      <c r="E137" s="59"/>
      <c r="F137" s="60" t="s">
        <v>507</v>
      </c>
    </row>
    <row r="138" spans="1:6" ht="15" customHeight="1" x14ac:dyDescent="0.2">
      <c r="A138" s="68"/>
      <c r="B138" s="69"/>
      <c r="C138" s="32">
        <v>43497</v>
      </c>
      <c r="D138" s="33">
        <v>32.06</v>
      </c>
      <c r="E138" s="34" t="s">
        <v>517</v>
      </c>
      <c r="F138" s="43"/>
    </row>
    <row r="139" spans="1:6" ht="15" customHeight="1" x14ac:dyDescent="0.2">
      <c r="A139" s="68"/>
      <c r="B139" s="69"/>
      <c r="C139" s="32">
        <v>43486</v>
      </c>
      <c r="D139" s="33">
        <v>30.54</v>
      </c>
      <c r="E139" s="34" t="s">
        <v>518</v>
      </c>
      <c r="F139" s="43"/>
    </row>
    <row r="140" spans="1:6" ht="15" customHeight="1" x14ac:dyDescent="0.2">
      <c r="A140" s="68"/>
      <c r="B140" s="69"/>
      <c r="C140" s="32">
        <v>43478</v>
      </c>
      <c r="D140" s="33">
        <v>47.58</v>
      </c>
      <c r="E140" s="34" t="s">
        <v>518</v>
      </c>
      <c r="F140" s="43"/>
    </row>
    <row r="141" spans="1:6" ht="15" customHeight="1" x14ac:dyDescent="0.2">
      <c r="A141" s="68"/>
      <c r="B141" s="69"/>
      <c r="C141" s="32">
        <v>43510</v>
      </c>
      <c r="D141" s="33">
        <v>37.450000000000003</v>
      </c>
      <c r="E141" s="34" t="s">
        <v>517</v>
      </c>
      <c r="F141" s="43"/>
    </row>
    <row r="142" spans="1:6" ht="15" customHeight="1" x14ac:dyDescent="0.2">
      <c r="A142" s="68"/>
      <c r="B142" s="69"/>
      <c r="C142" s="32">
        <v>43515</v>
      </c>
      <c r="D142" s="33">
        <v>45.82</v>
      </c>
      <c r="E142" s="34" t="s">
        <v>517</v>
      </c>
      <c r="F142" s="43"/>
    </row>
    <row r="143" spans="1:6" ht="15" customHeight="1" x14ac:dyDescent="0.2">
      <c r="A143" s="68"/>
      <c r="B143" s="69"/>
      <c r="C143" s="32">
        <v>43562</v>
      </c>
      <c r="D143" s="33">
        <v>11.18</v>
      </c>
      <c r="E143" s="34" t="s">
        <v>485</v>
      </c>
      <c r="F143" s="43"/>
    </row>
    <row r="144" spans="1:6" ht="15" customHeight="1" x14ac:dyDescent="0.2">
      <c r="A144" s="68"/>
      <c r="B144" s="69"/>
      <c r="C144" s="32">
        <v>43596</v>
      </c>
      <c r="D144" s="33">
        <v>50.43</v>
      </c>
      <c r="E144" s="34" t="s">
        <v>517</v>
      </c>
      <c r="F144" s="43"/>
    </row>
    <row r="145" spans="1:6" ht="15" customHeight="1" x14ac:dyDescent="0.2">
      <c r="A145" s="68"/>
      <c r="B145" s="69"/>
      <c r="C145" s="32">
        <v>43581</v>
      </c>
      <c r="D145" s="33">
        <v>50.32</v>
      </c>
      <c r="E145" s="34" t="s">
        <v>517</v>
      </c>
      <c r="F145" s="43"/>
    </row>
    <row r="146" spans="1:6" ht="15" customHeight="1" x14ac:dyDescent="0.2">
      <c r="A146" s="68"/>
      <c r="B146" s="69"/>
      <c r="C146" s="32">
        <v>43527</v>
      </c>
      <c r="D146" s="33">
        <v>46.6</v>
      </c>
      <c r="E146" s="34" t="s">
        <v>517</v>
      </c>
      <c r="F146" s="43"/>
    </row>
    <row r="147" spans="1:6" ht="15" customHeight="1" x14ac:dyDescent="0.2">
      <c r="A147" s="68"/>
      <c r="B147" s="69"/>
      <c r="C147" s="32">
        <v>43527</v>
      </c>
      <c r="D147" s="33">
        <v>15.75</v>
      </c>
      <c r="E147" s="34" t="s">
        <v>517</v>
      </c>
      <c r="F147" s="43"/>
    </row>
    <row r="148" spans="1:6" ht="15" customHeight="1" x14ac:dyDescent="0.2">
      <c r="A148" s="68"/>
      <c r="B148" s="69"/>
      <c r="C148" s="32">
        <v>43588</v>
      </c>
      <c r="D148" s="33">
        <v>52.16</v>
      </c>
      <c r="E148" s="34" t="s">
        <v>517</v>
      </c>
      <c r="F148" s="43"/>
    </row>
    <row r="149" spans="1:6" ht="15" customHeight="1" x14ac:dyDescent="0.2">
      <c r="A149" s="68"/>
      <c r="B149" s="69"/>
      <c r="C149" s="32">
        <v>43535</v>
      </c>
      <c r="D149" s="33">
        <v>49.13</v>
      </c>
      <c r="E149" s="34" t="s">
        <v>517</v>
      </c>
      <c r="F149" s="43"/>
    </row>
    <row r="150" spans="1:6" ht="15" customHeight="1" x14ac:dyDescent="0.2">
      <c r="A150" s="68"/>
      <c r="B150" s="69"/>
      <c r="C150" s="32">
        <v>43544</v>
      </c>
      <c r="D150" s="33">
        <v>43.38</v>
      </c>
      <c r="E150" s="34" t="s">
        <v>517</v>
      </c>
      <c r="F150" s="43"/>
    </row>
    <row r="151" spans="1:6" ht="15" customHeight="1" x14ac:dyDescent="0.2">
      <c r="A151" s="68"/>
      <c r="B151" s="69"/>
      <c r="C151" s="32">
        <v>43604</v>
      </c>
      <c r="D151" s="33">
        <v>43.17</v>
      </c>
      <c r="E151" s="34" t="s">
        <v>517</v>
      </c>
      <c r="F151" s="43"/>
    </row>
    <row r="152" spans="1:6" ht="15" customHeight="1" x14ac:dyDescent="0.2">
      <c r="A152" s="68"/>
      <c r="B152" s="69"/>
      <c r="C152" s="32">
        <v>43611</v>
      </c>
      <c r="D152" s="33">
        <v>41.74</v>
      </c>
      <c r="E152" s="34" t="s">
        <v>518</v>
      </c>
      <c r="F152" s="43"/>
    </row>
    <row r="153" spans="1:6" ht="15" customHeight="1" x14ac:dyDescent="0.2">
      <c r="A153" s="68"/>
      <c r="B153" s="69"/>
      <c r="C153" s="32">
        <v>43980</v>
      </c>
      <c r="D153" s="33">
        <v>48.61</v>
      </c>
      <c r="E153" s="34" t="s">
        <v>517</v>
      </c>
      <c r="F153" s="43"/>
    </row>
    <row r="154" spans="1:6" ht="15" customHeight="1" x14ac:dyDescent="0.2">
      <c r="A154" s="68"/>
      <c r="B154" s="69"/>
      <c r="C154" s="32">
        <v>43618</v>
      </c>
      <c r="D154" s="33">
        <v>40.94</v>
      </c>
      <c r="E154" s="34" t="s">
        <v>517</v>
      </c>
      <c r="F154" s="43"/>
    </row>
    <row r="155" spans="1:6" ht="15" customHeight="1" x14ac:dyDescent="0.2">
      <c r="A155" s="68"/>
      <c r="B155" s="69"/>
      <c r="C155" s="32">
        <v>43626</v>
      </c>
      <c r="D155" s="33">
        <v>10.67</v>
      </c>
      <c r="E155" s="34" t="s">
        <v>518</v>
      </c>
      <c r="F155" s="43"/>
    </row>
    <row r="156" spans="1:6" ht="15" customHeight="1" x14ac:dyDescent="0.2">
      <c r="A156" s="68"/>
      <c r="B156" s="69"/>
      <c r="C156" s="32">
        <v>43627</v>
      </c>
      <c r="D156" s="33">
        <v>45.71</v>
      </c>
      <c r="E156" s="34" t="s">
        <v>517</v>
      </c>
      <c r="F156" s="43"/>
    </row>
    <row r="157" spans="1:6" ht="15" customHeight="1" x14ac:dyDescent="0.2">
      <c r="A157" s="68"/>
      <c r="B157" s="69"/>
      <c r="C157" s="32">
        <v>43634</v>
      </c>
      <c r="D157" s="33">
        <v>52.46</v>
      </c>
      <c r="E157" s="34" t="s">
        <v>517</v>
      </c>
      <c r="F157" s="43"/>
    </row>
    <row r="158" spans="1:6" ht="15" customHeight="1" x14ac:dyDescent="0.2">
      <c r="A158" s="68"/>
      <c r="B158" s="69"/>
      <c r="C158" s="32">
        <v>43655</v>
      </c>
      <c r="D158" s="33">
        <v>8.26</v>
      </c>
      <c r="E158" s="34" t="s">
        <v>518</v>
      </c>
      <c r="F158" s="43"/>
    </row>
    <row r="159" spans="1:6" ht="15" customHeight="1" x14ac:dyDescent="0.2">
      <c r="A159" s="68"/>
      <c r="B159" s="69"/>
      <c r="C159" s="32">
        <v>43655</v>
      </c>
      <c r="D159" s="33">
        <v>52.07</v>
      </c>
      <c r="E159" s="34" t="s">
        <v>518</v>
      </c>
      <c r="F159" s="43"/>
    </row>
    <row r="160" spans="1:6" ht="15" customHeight="1" x14ac:dyDescent="0.2">
      <c r="A160" s="68"/>
      <c r="B160" s="69"/>
      <c r="C160" s="32">
        <v>43648</v>
      </c>
      <c r="D160" s="33">
        <v>44.99</v>
      </c>
      <c r="E160" s="34" t="s">
        <v>517</v>
      </c>
      <c r="F160" s="43"/>
    </row>
    <row r="161" spans="1:6" ht="15" customHeight="1" x14ac:dyDescent="0.2">
      <c r="A161" s="68"/>
      <c r="B161" s="69"/>
      <c r="C161" s="32">
        <v>43663</v>
      </c>
      <c r="D161" s="33">
        <v>46.53</v>
      </c>
      <c r="E161" s="34" t="s">
        <v>517</v>
      </c>
      <c r="F161" s="43"/>
    </row>
    <row r="162" spans="1:6" ht="15" customHeight="1" x14ac:dyDescent="0.2">
      <c r="A162" s="68"/>
      <c r="B162" s="69"/>
      <c r="C162" s="32">
        <v>43569</v>
      </c>
      <c r="D162" s="33">
        <v>45.4</v>
      </c>
      <c r="E162" s="34" t="s">
        <v>517</v>
      </c>
      <c r="F162" s="43"/>
    </row>
    <row r="163" spans="1:6" ht="15" customHeight="1" x14ac:dyDescent="0.2">
      <c r="A163" s="68"/>
      <c r="B163" s="69"/>
      <c r="C163" s="32">
        <v>43671</v>
      </c>
      <c r="D163" s="33">
        <v>43.78</v>
      </c>
      <c r="E163" s="34" t="s">
        <v>517</v>
      </c>
      <c r="F163" s="43"/>
    </row>
    <row r="164" spans="1:6" ht="15" customHeight="1" x14ac:dyDescent="0.2">
      <c r="A164" s="68"/>
      <c r="B164" s="69"/>
      <c r="C164" s="32"/>
      <c r="D164" s="33"/>
      <c r="E164" s="34"/>
      <c r="F164" s="43"/>
    </row>
    <row r="165" spans="1:6" ht="15" customHeight="1" x14ac:dyDescent="0.2">
      <c r="A165" s="68"/>
      <c r="B165" s="69"/>
      <c r="C165" s="32"/>
      <c r="D165" s="33"/>
      <c r="E165" s="34"/>
      <c r="F165" s="43"/>
    </row>
    <row r="166" spans="1:6" ht="15" customHeight="1" x14ac:dyDescent="0.2">
      <c r="A166" s="68"/>
      <c r="B166" s="69"/>
      <c r="C166" s="32"/>
      <c r="D166" s="33"/>
      <c r="E166" s="34"/>
      <c r="F166" s="43"/>
    </row>
    <row r="167" spans="1:6" ht="15" customHeight="1" x14ac:dyDescent="0.2">
      <c r="A167" s="68"/>
      <c r="B167" s="69"/>
      <c r="C167" s="32"/>
      <c r="D167" s="33"/>
      <c r="E167" s="34"/>
      <c r="F167" s="43"/>
    </row>
    <row r="168" spans="1:6" ht="15" customHeight="1" x14ac:dyDescent="0.2">
      <c r="A168" s="68"/>
      <c r="B168" s="69"/>
      <c r="C168" s="32"/>
      <c r="D168" s="33"/>
      <c r="E168" s="34"/>
      <c r="F168" s="43"/>
    </row>
    <row r="169" spans="1:6" ht="15" customHeight="1" x14ac:dyDescent="0.2">
      <c r="A169" s="68"/>
      <c r="B169" s="69"/>
      <c r="C169" s="32"/>
      <c r="D169" s="33"/>
      <c r="E169" s="34"/>
      <c r="F169" s="43"/>
    </row>
    <row r="170" spans="1:6" ht="15" customHeight="1" x14ac:dyDescent="0.2">
      <c r="A170" s="68"/>
      <c r="B170" s="69"/>
      <c r="C170" s="32"/>
      <c r="D170" s="33"/>
      <c r="E170" s="34"/>
      <c r="F170" s="43"/>
    </row>
    <row r="171" spans="1:6" ht="15" customHeight="1" x14ac:dyDescent="0.2">
      <c r="A171" s="68"/>
      <c r="B171" s="69"/>
      <c r="C171" s="32"/>
      <c r="D171" s="33"/>
      <c r="E171" s="34"/>
      <c r="F171" s="43"/>
    </row>
    <row r="172" spans="1:6" ht="15" customHeight="1" x14ac:dyDescent="0.2">
      <c r="A172" s="68"/>
      <c r="B172" s="69"/>
      <c r="C172" s="32"/>
      <c r="D172" s="33"/>
      <c r="E172" s="34"/>
      <c r="F172" s="43"/>
    </row>
    <row r="173" spans="1:6" ht="15" customHeight="1" x14ac:dyDescent="0.2">
      <c r="A173" s="68"/>
      <c r="B173" s="69"/>
      <c r="C173" s="32"/>
      <c r="D173" s="33"/>
      <c r="E173" s="34"/>
      <c r="F173" s="43"/>
    </row>
    <row r="174" spans="1:6" ht="15" customHeight="1" x14ac:dyDescent="0.2">
      <c r="A174" s="68"/>
      <c r="B174" s="69"/>
      <c r="C174" s="32"/>
      <c r="D174" s="33"/>
      <c r="E174" s="34"/>
      <c r="F174" s="43"/>
    </row>
    <row r="175" spans="1:6" ht="15" customHeight="1" x14ac:dyDescent="0.2">
      <c r="A175" s="68"/>
      <c r="B175" s="69"/>
      <c r="C175" s="32"/>
      <c r="D175" s="33"/>
      <c r="E175" s="34"/>
      <c r="F175" s="43"/>
    </row>
    <row r="176" spans="1:6" ht="15" customHeight="1" x14ac:dyDescent="0.2">
      <c r="A176" s="68"/>
      <c r="B176" s="69"/>
      <c r="C176" s="32"/>
      <c r="D176" s="33"/>
      <c r="E176" s="34"/>
      <c r="F176" s="43"/>
    </row>
    <row r="177" spans="1:6" ht="15" customHeight="1" x14ac:dyDescent="0.2">
      <c r="A177" s="68"/>
      <c r="B177" s="69"/>
      <c r="C177" s="32"/>
      <c r="D177" s="33"/>
      <c r="E177" s="34"/>
      <c r="F177" s="43"/>
    </row>
    <row r="178" spans="1:6" ht="15" customHeight="1" x14ac:dyDescent="0.2">
      <c r="A178" s="68"/>
      <c r="B178" s="69"/>
      <c r="C178" s="32"/>
      <c r="D178" s="33"/>
      <c r="E178" s="34"/>
      <c r="F178" s="43"/>
    </row>
    <row r="179" spans="1:6" ht="15" customHeight="1" x14ac:dyDescent="0.2">
      <c r="A179" s="68"/>
      <c r="B179" s="69"/>
      <c r="C179" s="32"/>
      <c r="D179" s="33"/>
      <c r="E179" s="34"/>
      <c r="F179" s="43"/>
    </row>
    <row r="180" spans="1:6" ht="15" customHeight="1" x14ac:dyDescent="0.2">
      <c r="A180" s="68"/>
      <c r="B180" s="69"/>
      <c r="C180" s="32"/>
      <c r="D180" s="33"/>
      <c r="E180" s="34"/>
      <c r="F180" s="43"/>
    </row>
    <row r="181" spans="1:6" ht="15" customHeight="1" x14ac:dyDescent="0.2">
      <c r="A181" s="68">
        <v>9936</v>
      </c>
      <c r="B181" s="69" t="s">
        <v>43</v>
      </c>
      <c r="C181" s="27" t="s">
        <v>499</v>
      </c>
      <c r="D181" s="28">
        <v>186.75</v>
      </c>
      <c r="E181" s="29"/>
      <c r="F181" s="30" t="s">
        <v>43</v>
      </c>
    </row>
    <row r="182" spans="1:6" ht="15" customHeight="1" x14ac:dyDescent="0.2">
      <c r="A182" s="68"/>
      <c r="B182" s="69"/>
      <c r="C182" s="32">
        <v>42953</v>
      </c>
      <c r="D182" s="33">
        <v>451.98</v>
      </c>
      <c r="E182" s="34" t="s">
        <v>40</v>
      </c>
      <c r="F182" s="43" t="s">
        <v>490</v>
      </c>
    </row>
    <row r="183" spans="1:6" ht="15" customHeight="1" x14ac:dyDescent="0.2">
      <c r="A183" s="68"/>
      <c r="B183" s="69"/>
      <c r="C183" s="32">
        <v>42960</v>
      </c>
      <c r="D183" s="33">
        <v>136.66</v>
      </c>
      <c r="E183" s="34" t="s">
        <v>38</v>
      </c>
      <c r="F183" s="14"/>
    </row>
    <row r="184" spans="1:6" ht="15" customHeight="1" thickBot="1" x14ac:dyDescent="0.25">
      <c r="A184" s="72"/>
      <c r="B184" s="73"/>
      <c r="C184" s="44"/>
      <c r="D184" s="45">
        <v>374.02</v>
      </c>
      <c r="E184" s="46" t="s">
        <v>42</v>
      </c>
      <c r="F184" s="47"/>
    </row>
  </sheetData>
  <mergeCells count="20">
    <mergeCell ref="F104:F108"/>
    <mergeCell ref="F75:F82"/>
    <mergeCell ref="A181:A184"/>
    <mergeCell ref="B181:B184"/>
    <mergeCell ref="A123:A136"/>
    <mergeCell ref="B123:B136"/>
    <mergeCell ref="A109:A122"/>
    <mergeCell ref="B109:B122"/>
    <mergeCell ref="A137:A180"/>
    <mergeCell ref="B137:B180"/>
    <mergeCell ref="A2:A6"/>
    <mergeCell ref="B2:B6"/>
    <mergeCell ref="A7:A82"/>
    <mergeCell ref="B102:B108"/>
    <mergeCell ref="A102:A108"/>
    <mergeCell ref="B7:B82"/>
    <mergeCell ref="B89:B101"/>
    <mergeCell ref="A89:A101"/>
    <mergeCell ref="B85:B88"/>
    <mergeCell ref="A85:A8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F6"/>
  <sheetViews>
    <sheetView zoomScaleNormal="100" workbookViewId="0">
      <selection activeCell="B14" sqref="B14"/>
    </sheetView>
  </sheetViews>
  <sheetFormatPr defaultRowHeight="11.25" x14ac:dyDescent="0.2"/>
  <cols>
    <col min="1" max="1" width="9.28515625" style="48" bestFit="1" customWidth="1"/>
    <col min="2" max="2" width="35" style="48" customWidth="1"/>
    <col min="3" max="3" width="18" style="49" bestFit="1" customWidth="1"/>
    <col min="4" max="4" width="10" style="50" bestFit="1" customWidth="1"/>
    <col min="5" max="5" width="22.7109375" style="51" customWidth="1"/>
    <col min="6" max="6" width="59.140625" style="52" customWidth="1"/>
    <col min="7" max="16384" width="9.140625" style="31"/>
  </cols>
  <sheetData>
    <row r="1" spans="1:6" s="26" customFormat="1" ht="15" customHeight="1" x14ac:dyDescent="0.25">
      <c r="A1" s="21" t="s">
        <v>509</v>
      </c>
      <c r="B1" s="22" t="s">
        <v>29</v>
      </c>
      <c r="C1" s="23" t="s">
        <v>30</v>
      </c>
      <c r="D1" s="23" t="s">
        <v>31</v>
      </c>
      <c r="E1" s="24" t="s">
        <v>508</v>
      </c>
      <c r="F1" s="25" t="s">
        <v>32</v>
      </c>
    </row>
    <row r="2" spans="1:6" ht="15" customHeight="1" x14ac:dyDescent="0.2">
      <c r="A2" s="68">
        <v>8000</v>
      </c>
      <c r="B2" s="69" t="s">
        <v>510</v>
      </c>
      <c r="C2" s="27" t="s">
        <v>499</v>
      </c>
      <c r="D2" s="28">
        <f>SUM(D3:D4)</f>
        <v>0</v>
      </c>
      <c r="E2" s="29"/>
      <c r="F2" s="30"/>
    </row>
    <row r="3" spans="1:6" ht="15" customHeight="1" x14ac:dyDescent="0.2">
      <c r="A3" s="68"/>
      <c r="B3" s="69"/>
      <c r="C3" s="32" t="s">
        <v>511</v>
      </c>
      <c r="D3" s="33">
        <v>0</v>
      </c>
      <c r="E3" s="34"/>
      <c r="F3" s="35" t="s">
        <v>512</v>
      </c>
    </row>
    <row r="4" spans="1:6" ht="15" customHeight="1" x14ac:dyDescent="0.2">
      <c r="A4" s="68"/>
      <c r="B4" s="69"/>
      <c r="C4" s="32"/>
      <c r="D4" s="33">
        <f>Commission!B13</f>
        <v>0</v>
      </c>
      <c r="E4" s="34"/>
      <c r="F4" s="35" t="s">
        <v>491</v>
      </c>
    </row>
    <row r="5" spans="1:6" ht="15" customHeight="1" x14ac:dyDescent="0.2">
      <c r="A5" s="76">
        <v>8320</v>
      </c>
      <c r="B5" s="74" t="s">
        <v>515</v>
      </c>
      <c r="C5" s="27" t="s">
        <v>499</v>
      </c>
      <c r="D5" s="28">
        <f>SUM(D6:D6)</f>
        <v>2119.5859999999998</v>
      </c>
      <c r="E5" s="29"/>
      <c r="F5" s="30"/>
    </row>
    <row r="6" spans="1:6" ht="15.75" customHeight="1" thickBot="1" x14ac:dyDescent="0.25">
      <c r="A6" s="77"/>
      <c r="B6" s="75"/>
      <c r="C6" s="44"/>
      <c r="D6" s="45">
        <f>'Purchase-For Sale'!H19</f>
        <v>2119.5859999999998</v>
      </c>
      <c r="E6" s="46"/>
      <c r="F6" s="54" t="s">
        <v>514</v>
      </c>
    </row>
  </sheetData>
  <mergeCells count="4">
    <mergeCell ref="B2:B4"/>
    <mergeCell ref="A2:A4"/>
    <mergeCell ref="B5:B6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Purchase-All</vt:lpstr>
      <vt:lpstr>Commission</vt:lpstr>
      <vt:lpstr>Details of Orders</vt:lpstr>
      <vt:lpstr>Purchase-For Sale</vt:lpstr>
      <vt:lpstr>Expenses</vt:lpstr>
      <vt:lpstr>GrossIncome+Commission-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asmartcloud</dc:creator>
  <cp:lastModifiedBy>Winnie W Yu</cp:lastModifiedBy>
  <dcterms:created xsi:type="dcterms:W3CDTF">2018-04-20T03:55:24Z</dcterms:created>
  <dcterms:modified xsi:type="dcterms:W3CDTF">2020-03-28T02:46:29Z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914d5272-4ed2-4534-8b94-9efa3c8278eb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