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ywn\"/>
    </mc:Choice>
  </mc:AlternateContent>
  <xr:revisionPtr revIDLastSave="0" documentId="8_{CD21CA9B-5280-4161-AE38-92B85A4A043E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20200401" sheetId="2" r:id="rId2"/>
    <sheet name="mask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3" l="1"/>
  <c r="B6" i="3"/>
  <c r="D6" i="3" s="1"/>
  <c r="D5" i="3"/>
  <c r="B5" i="3"/>
  <c r="B3" i="3"/>
  <c r="D3" i="3" s="1"/>
  <c r="D9" i="3" s="1"/>
  <c r="F26" i="2"/>
  <c r="C21" i="2"/>
  <c r="F21" i="2" s="1"/>
  <c r="C66" i="2"/>
  <c r="F66" i="2" s="1"/>
  <c r="F65" i="2"/>
  <c r="C59" i="2"/>
  <c r="F59" i="2" s="1"/>
  <c r="C54" i="2"/>
  <c r="F54" i="2" s="1"/>
  <c r="C55" i="2"/>
  <c r="F55" i="2" s="1"/>
  <c r="C49" i="2"/>
  <c r="F49" i="2" s="1"/>
  <c r="C19" i="2" l="1"/>
  <c r="F19" i="2" s="1"/>
  <c r="C18" i="2"/>
  <c r="F18" i="2" s="1"/>
  <c r="C13" i="2"/>
  <c r="F13" i="2" s="1"/>
  <c r="C12" i="2"/>
  <c r="F12" i="2" s="1"/>
  <c r="F4" i="2"/>
  <c r="F1" i="2" l="1"/>
  <c r="F24" i="1"/>
  <c r="B4" i="1" s="1"/>
  <c r="A22" i="1"/>
  <c r="F22" i="1" s="1"/>
  <c r="A21" i="1"/>
  <c r="F21" i="1" s="1"/>
  <c r="A20" i="1"/>
  <c r="F20" i="1" s="1"/>
  <c r="A19" i="1"/>
  <c r="F19" i="1" s="1"/>
  <c r="A18" i="1"/>
  <c r="F18" i="1" s="1"/>
  <c r="F17" i="1"/>
  <c r="A16" i="1"/>
  <c r="F16" i="1" s="1"/>
  <c r="A15" i="1"/>
  <c r="F15" i="1" s="1"/>
  <c r="F14" i="1"/>
  <c r="F13" i="1"/>
  <c r="F12" i="1"/>
  <c r="F10" i="1" l="1"/>
  <c r="B5" i="1" s="1"/>
  <c r="B6" i="1" s="1"/>
  <c r="B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Yu, Winnie</author>
  </authors>
  <commentList>
    <comment ref="B7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Yu, Winnie:</t>
        </r>
        <r>
          <rPr>
            <sz val="9"/>
            <color indexed="81"/>
            <rFont val="Tahoma"/>
            <family val="2"/>
          </rPr>
          <t xml:space="preserve">
拼邮 李敬
瓜子</t>
        </r>
      </text>
    </comment>
  </commentList>
</comments>
</file>

<file path=xl/sharedStrings.xml><?xml version="1.0" encoding="utf-8"?>
<sst xmlns="http://schemas.openxmlformats.org/spreadsheetml/2006/main" count="329" uniqueCount="226">
  <si>
    <t>Talia-Haidai</t>
  </si>
  <si>
    <t>上期结余</t>
  </si>
  <si>
    <t>Talia</t>
  </si>
  <si>
    <t>Haidai</t>
  </si>
  <si>
    <t>balance</t>
  </si>
  <si>
    <t>结算</t>
  </si>
  <si>
    <t>本期结余</t>
  </si>
  <si>
    <t>Haidai代购</t>
  </si>
  <si>
    <t>价格</t>
  </si>
  <si>
    <t>品名</t>
  </si>
  <si>
    <t>日期</t>
  </si>
  <si>
    <t>说明</t>
  </si>
  <si>
    <t>运费</t>
  </si>
  <si>
    <t>总计人民币</t>
  </si>
  <si>
    <t>双立人炒锅 一套2个</t>
  </si>
  <si>
    <t>口香片</t>
  </si>
  <si>
    <t>Tommy 女士针织衫</t>
  </si>
  <si>
    <t>雨伞（14.69$税前）</t>
  </si>
  <si>
    <t>Aritzia 帽衫 (60$)</t>
  </si>
  <si>
    <t>Tommy 横条七分袖（14.99$)</t>
  </si>
  <si>
    <t>ralph Lauren polo (50$) 2件</t>
  </si>
  <si>
    <t>ralph Lauren 女士V领 1件 （30$)</t>
  </si>
  <si>
    <t>膳魔师保温水壶 (38.99$)</t>
  </si>
  <si>
    <t>意大利凉鞋 (30$)</t>
  </si>
  <si>
    <t>露得清防晒霜</t>
  </si>
  <si>
    <t>Talia邮资</t>
  </si>
  <si>
    <t>姓名</t>
  </si>
  <si>
    <t>地址</t>
  </si>
  <si>
    <t>电话</t>
  </si>
  <si>
    <t>张赵宾</t>
  </si>
  <si>
    <t>邯郸</t>
  </si>
  <si>
    <t>邓巍</t>
  </si>
  <si>
    <t>北京市海淀区中关村科学院南路2号融科资讯中心C座物业办公室</t>
  </si>
  <si>
    <t>1391 190  3363</t>
  </si>
  <si>
    <t>打底裤 碳黑色 黑色 XS 各一条</t>
  </si>
  <si>
    <t>王嵘</t>
  </si>
  <si>
    <t>北京市朝阳区安贞路2号 安贞医院麻醉科</t>
  </si>
  <si>
    <t>1361 116 6611</t>
  </si>
  <si>
    <t>打底裤 黑色XS, M 各一条</t>
  </si>
  <si>
    <t>宋婷</t>
  </si>
  <si>
    <t>北京市海淀区科学院南路2号 融科资讯中心C座 物业服务中心</t>
  </si>
  <si>
    <t>1381 078 5855</t>
  </si>
  <si>
    <t>打底裤 黑色S 二条</t>
  </si>
  <si>
    <t>王丽芳</t>
  </si>
  <si>
    <t>上海市宝山区镇泰路111弄107号1002室</t>
  </si>
  <si>
    <t>1861 665 1285</t>
  </si>
  <si>
    <t>彩色记号笔套装（100支）</t>
  </si>
  <si>
    <t>刘莹</t>
  </si>
  <si>
    <t>深圳市南山区工业四路兰溪谷二期1栋3B</t>
  </si>
  <si>
    <t>1350 963 5610</t>
  </si>
  <si>
    <t>袁欣华</t>
  </si>
  <si>
    <t>河北省唐山市路北区长宁道956号  唐山市公安局</t>
  </si>
  <si>
    <t>1383 298 1483</t>
  </si>
  <si>
    <t>speedo泳镜</t>
  </si>
  <si>
    <t>刘金金</t>
  </si>
  <si>
    <t>北京市朝阳区安贞路2号安贞医院 心外科大楼 二层麻醉科</t>
  </si>
  <si>
    <t>1371 896 0562</t>
  </si>
  <si>
    <t>碳黑色S码 一条</t>
  </si>
  <si>
    <t>路文杰</t>
  </si>
  <si>
    <t>广东省梅州市梅江区中环中路 梅州中冶城市建设发展有限公司</t>
  </si>
  <si>
    <t>1382 560 3065</t>
  </si>
  <si>
    <t>打底裤 碳黑色 黑色 S 各一条</t>
  </si>
  <si>
    <t>张毅</t>
  </si>
  <si>
    <t>北京市海淀区西三环北路19号外研社大厦</t>
  </si>
  <si>
    <t>1580 144 9378</t>
  </si>
  <si>
    <t>黑色S码 一条</t>
  </si>
  <si>
    <t>如家快递</t>
  </si>
  <si>
    <t>11105263601</t>
  </si>
  <si>
    <t>张晶</t>
  </si>
  <si>
    <t>北京市海淀区农大南路紫城家园9号楼4单元304</t>
  </si>
  <si>
    <t>1851 108 5286</t>
  </si>
  <si>
    <t>小熊儿童维生素</t>
  </si>
  <si>
    <t>李蔚然</t>
  </si>
  <si>
    <t>北京市朝阳区安贞医院心外科大楼二层手术室 体外循环科</t>
  </si>
  <si>
    <t>1771 013 6368</t>
  </si>
  <si>
    <t>韦博骨胶原</t>
  </si>
  <si>
    <t>柳薇</t>
  </si>
  <si>
    <t>1364 109 6946</t>
  </si>
  <si>
    <t>韦博骨胶原 （2瓶）</t>
  </si>
  <si>
    <t>方芳</t>
  </si>
  <si>
    <t>陕西省西安市高新开发区高新二路，枫叶苑北区6号楼</t>
  </si>
  <si>
    <t>1582 988 8871</t>
  </si>
  <si>
    <t>成人奶粉 （2包）</t>
  </si>
  <si>
    <t>ck costco 女士内衣</t>
  </si>
  <si>
    <t>宋瑞睿</t>
  </si>
  <si>
    <t>山西省介休市义安镇义安村</t>
  </si>
  <si>
    <t>1383  485 4666</t>
  </si>
  <si>
    <t>lululemon运动水杯</t>
  </si>
  <si>
    <t>杨红义</t>
  </si>
  <si>
    <t>运城市稷山县农业银行稷峰街19号</t>
  </si>
  <si>
    <t>1550 359 1661</t>
  </si>
  <si>
    <t>CONTIGO 保温水杯</t>
  </si>
  <si>
    <t>11105937501</t>
  </si>
  <si>
    <t>牛文克</t>
  </si>
  <si>
    <t>河北省邯郸市丛台区新兴大街298号建元小区二期15号楼4单元</t>
  </si>
  <si>
    <t>1803 103 3555</t>
  </si>
  <si>
    <t>蜂胶Bee Propolis（2瓶）</t>
  </si>
  <si>
    <t>苗颖</t>
  </si>
  <si>
    <t>北京市西城区新文化街127号楼208</t>
  </si>
  <si>
    <t>1381 117 6117</t>
  </si>
  <si>
    <t>拜耳儿童维生素</t>
  </si>
  <si>
    <t>生物素 胶原蛋白</t>
  </si>
  <si>
    <t>王玉涛</t>
  </si>
  <si>
    <t>北京市海淀区苏家坨派出所</t>
  </si>
  <si>
    <t>1365 112 2108</t>
  </si>
  <si>
    <t>小铁人 儿童Omega-3 鱼油 （2瓶）</t>
  </si>
  <si>
    <t>中洋速递</t>
  </si>
  <si>
    <t>BEX1003535TOR</t>
  </si>
  <si>
    <t>伊丽莎白雅顿21天面霜</t>
  </si>
  <si>
    <t>蒋海燕</t>
  </si>
  <si>
    <t>宁夏银川市永宁县望远工业园区 4号路口 北方置业10号公寓楼 二楼财务</t>
  </si>
  <si>
    <t>1520 260 8808</t>
  </si>
  <si>
    <t>党宁宁</t>
  </si>
  <si>
    <t>山东省济南市历下区历山路 48-2 历山苑3-101</t>
  </si>
  <si>
    <t>1531 881 6250</t>
  </si>
  <si>
    <t xml:space="preserve">维秘 内衣 bra </t>
  </si>
  <si>
    <t>谢群</t>
  </si>
  <si>
    <t>北京市海淀区复兴路乙12号</t>
  </si>
  <si>
    <t>1380 116 9284</t>
  </si>
  <si>
    <t>Sport bra (黑+灰 M)</t>
  </si>
  <si>
    <t>Sport bra (粉+蓝 S)</t>
  </si>
  <si>
    <t>王悦</t>
  </si>
  <si>
    <t>辽宁省海城市永安路18号（农村信用社）</t>
  </si>
  <si>
    <t>1389 802 1515</t>
  </si>
  <si>
    <t>意大利天然染发膏</t>
  </si>
  <si>
    <t>胡晓芳</t>
  </si>
  <si>
    <t>广东省珠海市金湾区金铭东路518号鑫海国际公寓4栋15楼</t>
  </si>
  <si>
    <t>1360 036 8247</t>
  </si>
  <si>
    <t>11106446201</t>
  </si>
  <si>
    <t>Saje 洗面球 (价签撕掉)</t>
  </si>
  <si>
    <t>Tommy女士polo裙</t>
  </si>
  <si>
    <t>张利红</t>
  </si>
  <si>
    <t>北京市海淀区双槐树387号</t>
  </si>
  <si>
    <t>1860 069 3683</t>
  </si>
  <si>
    <t>Tommy男士圆领</t>
  </si>
  <si>
    <t>BEX1000018TOR</t>
  </si>
  <si>
    <t>付娜</t>
  </si>
  <si>
    <t>陕西省西安市碑林区仁厚庄南路星币传说8号楼</t>
  </si>
  <si>
    <t>1330 923 2229</t>
  </si>
  <si>
    <t>HB 葡萄籽</t>
  </si>
  <si>
    <t>王文晓</t>
  </si>
  <si>
    <t>北京市海淀区红山口甲3号</t>
  </si>
  <si>
    <t>1390 131 0889</t>
  </si>
  <si>
    <t>Gaviscon 胃药</t>
  </si>
  <si>
    <t>11106012901</t>
  </si>
  <si>
    <t>周莉</t>
  </si>
  <si>
    <t>北京市朝阳区常营中路保利嘉园1号院3号楼1401</t>
  </si>
  <si>
    <t>1366 131 2933</t>
  </si>
  <si>
    <t>伊丽莎白雅顿21天面霜*2套</t>
  </si>
  <si>
    <t>毕灵</t>
  </si>
  <si>
    <t>北京市海淀区万柳东路怡水园小区3号1106</t>
  </si>
  <si>
    <t>1891 199 8850</t>
  </si>
  <si>
    <t>BEX1000013TOR</t>
  </si>
  <si>
    <t>刘小姐</t>
  </si>
  <si>
    <t>西梅干</t>
  </si>
  <si>
    <t>BEX1003571TOR</t>
  </si>
  <si>
    <t>Yankee帽子</t>
  </si>
  <si>
    <t>BEX1016387TOR</t>
  </si>
  <si>
    <t>雅顿 面部精华素</t>
  </si>
  <si>
    <t>BEX1003573TOR</t>
  </si>
  <si>
    <t>赵丽娟</t>
  </si>
  <si>
    <t>河北省唐山市路北区光明路鹭港商业楼1810楼6层</t>
  </si>
  <si>
    <t>1393 056 9099</t>
  </si>
  <si>
    <t>Febreze车载香水</t>
  </si>
  <si>
    <t>窦玮</t>
  </si>
  <si>
    <t>北京市海淀区科学院南路2号搜狐媒体大厦</t>
  </si>
  <si>
    <t>1391 187 6805</t>
  </si>
  <si>
    <t>BEX2002883TOR</t>
  </si>
  <si>
    <t>单晓娟</t>
  </si>
  <si>
    <t>北京市西城区月坛南街77号国务院港澳办</t>
  </si>
  <si>
    <t>1381 196 7795</t>
  </si>
  <si>
    <t>COACH皮革清洁护理剂</t>
  </si>
  <si>
    <t>BEX2002882TOR</t>
  </si>
  <si>
    <t>王振华</t>
  </si>
  <si>
    <t>河北省邯郸市经济开发区为民路9号</t>
  </si>
  <si>
    <t>1890 320 9960</t>
  </si>
  <si>
    <t>Aritzia legging</t>
  </si>
  <si>
    <t>刘英</t>
  </si>
  <si>
    <t>北京</t>
  </si>
  <si>
    <t>帽子</t>
  </si>
  <si>
    <t>唐山</t>
  </si>
  <si>
    <t>车载香水</t>
  </si>
  <si>
    <t>窦韦</t>
  </si>
  <si>
    <t>胶原蛋白</t>
  </si>
  <si>
    <t>数量</t>
  </si>
  <si>
    <t>沧州吕萍</t>
  </si>
  <si>
    <t>甘肃景菁</t>
  </si>
  <si>
    <t>介休宋瑞睿</t>
  </si>
  <si>
    <t>北京谭晔</t>
  </si>
  <si>
    <t>邯郸徐飞</t>
  </si>
  <si>
    <t>新秀丽</t>
  </si>
  <si>
    <t>北京王玉涛</t>
  </si>
  <si>
    <t>北京谢群</t>
  </si>
  <si>
    <t>甘肃菁菁</t>
  </si>
  <si>
    <t>大连吴鹏</t>
  </si>
  <si>
    <t>安阳闫霞</t>
  </si>
  <si>
    <t>烤腰果</t>
  </si>
  <si>
    <t>沧州孙艳艳</t>
  </si>
  <si>
    <t>包装泡沫</t>
  </si>
  <si>
    <t>北京卫铁民</t>
  </si>
  <si>
    <t>钙粉</t>
  </si>
  <si>
    <t>牛轧糖</t>
  </si>
  <si>
    <t>饼干</t>
  </si>
  <si>
    <t>陕西宁莉</t>
  </si>
  <si>
    <t>汽车香水</t>
  </si>
  <si>
    <t>北京王磊</t>
  </si>
  <si>
    <t>北京王德君</t>
  </si>
  <si>
    <t>北京刘金金</t>
  </si>
  <si>
    <t>陕西 张芳芳</t>
  </si>
  <si>
    <t>双立人</t>
  </si>
  <si>
    <t>北京苗颖</t>
  </si>
  <si>
    <t>台灯</t>
  </si>
  <si>
    <t>车载香</t>
  </si>
  <si>
    <t>Aritzia</t>
  </si>
  <si>
    <t>估计的</t>
  </si>
  <si>
    <t>果汁卷+糖</t>
  </si>
  <si>
    <t>清账，转加币</t>
  </si>
  <si>
    <t>单价</t>
  </si>
  <si>
    <t>收款</t>
  </si>
  <si>
    <t>2020.1.28</t>
  </si>
  <si>
    <t>2020.1.31</t>
  </si>
  <si>
    <t>2020.2.2</t>
  </si>
  <si>
    <t>2020.2.7</t>
  </si>
  <si>
    <t>2020.2.10</t>
  </si>
  <si>
    <t>单价是加币， 运费15$，即时汇率5.32</t>
  </si>
  <si>
    <t>口罩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</si>
</sst>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\,\ yyyy;@"/>
    <numFmt numFmtId="165" formatCode="m/d/yyyy;@"/>
    <numFmt numFmtId="167" formatCode="yyyy\-mm\-dd;@"/>
  </numFmts>
  <fonts count="22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0"/>
      <color rgb="FF0070C0"/>
      <name val="Calibri"/>
      <family val="2"/>
      <scheme val="minor"/>
    </font>
    <font>
      <sz val="9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E7FD"/>
        <bgColor indexed="64"/>
      </patternFill>
    </fill>
    <fill>
      <patternFill patternType="solid">
        <fgColor rgb="FFFFFFB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14" fontId="2" fillId="3" borderId="1" xfId="0" applyNumberFormat="1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left"/>
    </xf>
    <xf numFmtId="0" fontId="3" fillId="0" borderId="0" xfId="0" applyFont="1"/>
    <xf numFmtId="0" fontId="3" fillId="0" borderId="3" xfId="0" applyFont="1" applyBorder="1"/>
    <xf numFmtId="2" fontId="3" fillId="0" borderId="4" xfId="0" applyNumberFormat="1" applyFont="1" applyBorder="1" applyAlignment="1">
      <alignment horizontal="left"/>
    </xf>
    <xf numFmtId="2" fontId="4" fillId="0" borderId="4" xfId="0" applyNumberFormat="1" applyFont="1" applyBorder="1" applyAlignment="1">
      <alignment horizontal="left"/>
    </xf>
    <xf numFmtId="2" fontId="5" fillId="0" borderId="4" xfId="0" applyNumberFormat="1" applyFont="1" applyBorder="1" applyAlignment="1">
      <alignment horizontal="left"/>
    </xf>
    <xf numFmtId="2" fontId="3" fillId="4" borderId="4" xfId="0" applyNumberFormat="1" applyFont="1" applyFill="1" applyBorder="1" applyAlignment="1">
      <alignment horizontal="left"/>
    </xf>
    <xf numFmtId="0" fontId="3" fillId="0" borderId="5" xfId="0" applyFont="1" applyBorder="1"/>
    <xf numFmtId="2" fontId="3" fillId="4" borderId="6" xfId="0" applyNumberFormat="1" applyFont="1" applyFill="1" applyBorder="1" applyAlignment="1">
      <alignment horizontal="left"/>
    </xf>
    <xf numFmtId="164" fontId="3" fillId="0" borderId="0" xfId="0" applyNumberFormat="1" applyFont="1"/>
    <xf numFmtId="0" fontId="3" fillId="0" borderId="3" xfId="0" applyFon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" fontId="3" fillId="0" borderId="3" xfId="0" applyNumberFormat="1" applyFont="1" applyBorder="1"/>
    <xf numFmtId="164" fontId="3" fillId="0" borderId="7" xfId="0" applyNumberFormat="1" applyFont="1" applyBorder="1"/>
    <xf numFmtId="165" fontId="3" fillId="0" borderId="7" xfId="0" applyNumberFormat="1" applyFont="1" applyBorder="1"/>
    <xf numFmtId="0" fontId="3" fillId="0" borderId="7" xfId="0" applyFont="1" applyBorder="1"/>
    <xf numFmtId="1" fontId="3" fillId="0" borderId="7" xfId="0" applyNumberFormat="1" applyFont="1" applyBorder="1"/>
    <xf numFmtId="1" fontId="3" fillId="0" borderId="4" xfId="0" applyNumberFormat="1" applyFont="1" applyBorder="1"/>
    <xf numFmtId="1" fontId="3" fillId="0" borderId="5" xfId="0" applyNumberFormat="1" applyFont="1" applyBorder="1"/>
    <xf numFmtId="164" fontId="3" fillId="0" borderId="8" xfId="0" applyNumberFormat="1" applyFont="1" applyBorder="1"/>
    <xf numFmtId="165" fontId="3" fillId="0" borderId="8" xfId="0" applyNumberFormat="1" applyFont="1" applyBorder="1"/>
    <xf numFmtId="0" fontId="3" fillId="0" borderId="8" xfId="0" applyFont="1" applyBorder="1"/>
    <xf numFmtId="1" fontId="3" fillId="0" borderId="8" xfId="0" applyNumberFormat="1" applyFont="1" applyBorder="1"/>
    <xf numFmtId="1" fontId="3" fillId="0" borderId="6" xfId="0" applyNumberFormat="1" applyFont="1" applyBorder="1"/>
    <xf numFmtId="0" fontId="6" fillId="3" borderId="9" xfId="0" applyFont="1" applyFill="1" applyBorder="1" applyAlignment="1">
      <alignment horizontal="left"/>
    </xf>
    <xf numFmtId="0" fontId="6" fillId="3" borderId="10" xfId="0" applyFont="1" applyFill="1" applyBorder="1" applyAlignment="1">
      <alignment horizontal="left"/>
    </xf>
    <xf numFmtId="1" fontId="6" fillId="3" borderId="10" xfId="0" applyNumberFormat="1" applyFont="1" applyFill="1" applyBorder="1" applyAlignment="1"/>
    <xf numFmtId="1" fontId="6" fillId="3" borderId="2" xfId="0" applyNumberFormat="1" applyFont="1" applyFill="1" applyBorder="1" applyAlignment="1"/>
    <xf numFmtId="0" fontId="7" fillId="0" borderId="7" xfId="0" applyFont="1" applyBorder="1"/>
    <xf numFmtId="0" fontId="7" fillId="0" borderId="7" xfId="0" applyFont="1" applyBorder="1" applyAlignment="1">
      <alignment horizontal="right"/>
    </xf>
    <xf numFmtId="0" fontId="8" fillId="5" borderId="3" xfId="0" applyFont="1" applyFill="1" applyBorder="1"/>
    <xf numFmtId="49" fontId="9" fillId="5" borderId="7" xfId="0" applyNumberFormat="1" applyFont="1" applyFill="1" applyBorder="1"/>
    <xf numFmtId="0" fontId="10" fillId="0" borderId="3" xfId="0" applyFont="1" applyBorder="1"/>
    <xf numFmtId="0" fontId="11" fillId="0" borderId="7" xfId="0" applyFont="1" applyBorder="1"/>
    <xf numFmtId="0" fontId="11" fillId="0" borderId="7" xfId="0" applyFont="1" applyBorder="1" applyAlignment="1">
      <alignment horizontal="right"/>
    </xf>
    <xf numFmtId="1" fontId="3" fillId="0" borderId="4" xfId="0" applyNumberFormat="1" applyFont="1" applyBorder="1" applyAlignment="1">
      <alignment horizontal="right"/>
    </xf>
    <xf numFmtId="0" fontId="7" fillId="6" borderId="7" xfId="0" applyFont="1" applyFill="1" applyBorder="1" applyAlignment="1">
      <alignment horizontal="right"/>
    </xf>
    <xf numFmtId="0" fontId="12" fillId="6" borderId="7" xfId="0" applyFont="1" applyFill="1" applyBorder="1"/>
    <xf numFmtId="165" fontId="3" fillId="6" borderId="7" xfId="0" applyNumberFormat="1" applyFont="1" applyFill="1" applyBorder="1"/>
    <xf numFmtId="1" fontId="3" fillId="6" borderId="4" xfId="0" applyNumberFormat="1" applyFont="1" applyFill="1" applyBorder="1"/>
    <xf numFmtId="0" fontId="7" fillId="6" borderId="3" xfId="0" applyFont="1" applyFill="1" applyBorder="1"/>
    <xf numFmtId="0" fontId="7" fillId="6" borderId="7" xfId="0" applyFont="1" applyFill="1" applyBorder="1"/>
    <xf numFmtId="0" fontId="14" fillId="6" borderId="7" xfId="0" applyFont="1" applyFill="1" applyBorder="1"/>
    <xf numFmtId="0" fontId="9" fillId="5" borderId="7" xfId="0" applyFont="1" applyFill="1" applyBorder="1"/>
    <xf numFmtId="0" fontId="3" fillId="7" borderId="7" xfId="0" applyFont="1" applyFill="1" applyBorder="1"/>
    <xf numFmtId="0" fontId="11" fillId="7" borderId="7" xfId="0" applyFont="1" applyFill="1" applyBorder="1"/>
    <xf numFmtId="0" fontId="3" fillId="7" borderId="3" xfId="0" applyFont="1" applyFill="1" applyBorder="1"/>
    <xf numFmtId="164" fontId="3" fillId="7" borderId="7" xfId="0" applyNumberFormat="1" applyFont="1" applyFill="1" applyBorder="1"/>
    <xf numFmtId="0" fontId="12" fillId="7" borderId="7" xfId="0" applyFont="1" applyFill="1" applyBorder="1"/>
    <xf numFmtId="0" fontId="2" fillId="7" borderId="3" xfId="0" applyFont="1" applyFill="1" applyBorder="1"/>
    <xf numFmtId="164" fontId="2" fillId="7" borderId="7" xfId="0" applyNumberFormat="1" applyFont="1" applyFill="1" applyBorder="1"/>
    <xf numFmtId="0" fontId="2" fillId="7" borderId="7" xfId="0" applyFont="1" applyFill="1" applyBorder="1"/>
    <xf numFmtId="0" fontId="14" fillId="7" borderId="7" xfId="0" applyFont="1" applyFill="1" applyBorder="1"/>
    <xf numFmtId="0" fontId="12" fillId="6" borderId="3" xfId="0" applyFont="1" applyFill="1" applyBorder="1"/>
    <xf numFmtId="0" fontId="12" fillId="6" borderId="7" xfId="0" applyFont="1" applyFill="1" applyBorder="1" applyAlignment="1">
      <alignment horizontal="right"/>
    </xf>
    <xf numFmtId="1" fontId="3" fillId="6" borderId="4" xfId="0" applyNumberFormat="1" applyFont="1" applyFill="1" applyBorder="1" applyAlignment="1">
      <alignment horizontal="right"/>
    </xf>
    <xf numFmtId="0" fontId="3" fillId="0" borderId="9" xfId="0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12" fillId="6" borderId="5" xfId="0" applyFont="1" applyFill="1" applyBorder="1"/>
    <xf numFmtId="0" fontId="12" fillId="6" borderId="8" xfId="0" applyFont="1" applyFill="1" applyBorder="1"/>
    <xf numFmtId="165" fontId="3" fillId="6" borderId="8" xfId="0" applyNumberFormat="1" applyFont="1" applyFill="1" applyBorder="1"/>
    <xf numFmtId="1" fontId="3" fillId="6" borderId="6" xfId="0" applyNumberFormat="1" applyFont="1" applyFill="1" applyBorder="1"/>
    <xf numFmtId="0" fontId="1" fillId="2" borderId="0" xfId="0" applyFont="1" applyFill="1" applyAlignment="1">
      <alignment horizontal="left"/>
    </xf>
    <xf numFmtId="0" fontId="13" fillId="6" borderId="11" xfId="0" applyFont="1" applyFill="1" applyBorder="1" applyAlignment="1">
      <alignment horizontal="left" vertical="top"/>
    </xf>
    <xf numFmtId="0" fontId="13" fillId="6" borderId="13" xfId="0" applyFont="1" applyFill="1" applyBorder="1" applyAlignment="1">
      <alignment horizontal="left" vertical="top"/>
    </xf>
    <xf numFmtId="0" fontId="13" fillId="6" borderId="12" xfId="0" applyFont="1" applyFill="1" applyBorder="1" applyAlignment="1">
      <alignment horizontal="left" vertical="top"/>
    </xf>
    <xf numFmtId="0" fontId="13" fillId="6" borderId="14" xfId="0" applyFont="1" applyFill="1" applyBorder="1" applyAlignment="1">
      <alignment horizontal="left" vertical="top"/>
    </xf>
    <xf numFmtId="0" fontId="7" fillId="6" borderId="11" xfId="0" applyFont="1" applyFill="1" applyBorder="1" applyAlignment="1">
      <alignment horizontal="left" vertical="top"/>
    </xf>
    <xf numFmtId="0" fontId="7" fillId="6" borderId="13" xfId="0" applyFont="1" applyFill="1" applyBorder="1" applyAlignment="1">
      <alignment horizontal="left" vertical="top"/>
    </xf>
    <xf numFmtId="0" fontId="7" fillId="6" borderId="12" xfId="0" applyFont="1" applyFill="1" applyBorder="1" applyAlignment="1">
      <alignment horizontal="left" vertical="top"/>
    </xf>
    <xf numFmtId="0" fontId="7" fillId="6" borderId="14" xfId="0" applyFont="1" applyFill="1" applyBorder="1" applyAlignment="1">
      <alignment horizontal="left" vertical="top"/>
    </xf>
    <xf numFmtId="14" fontId="9" fillId="5" borderId="7" xfId="0" applyNumberFormat="1" applyFont="1" applyFill="1" applyBorder="1" applyAlignment="1">
      <alignment horizontal="right"/>
    </xf>
    <xf numFmtId="0" fontId="18" fillId="8" borderId="3" xfId="0" applyFont="1" applyFill="1" applyBorder="1"/>
    <xf numFmtId="0" fontId="18" fillId="8" borderId="7" xfId="0" applyFont="1" applyFill="1" applyBorder="1"/>
    <xf numFmtId="1" fontId="19" fillId="8" borderId="4" xfId="0" applyNumberFormat="1" applyFont="1" applyFill="1" applyBorder="1" applyAlignment="1">
      <alignment horizontal="right"/>
    </xf>
    <xf numFmtId="0" fontId="20" fillId="8" borderId="0" xfId="0" applyFont="1" applyFill="1"/>
    <xf numFmtId="14" fontId="18" fillId="8" borderId="7" xfId="0" applyNumberFormat="1" applyFont="1" applyFill="1" applyBorder="1"/>
    <xf numFmtId="167" fontId="0" fillId="0" borderId="0" xfId="0" applyNumberFormat="1"/>
    <xf numFmtId="1" fontId="0" fillId="0" borderId="0" xfId="0" applyNumberFormat="1"/>
    <xf numFmtId="0" fontId="20" fillId="0" borderId="0" xfId="0" applyFont="1"/>
    <xf numFmtId="167" fontId="0" fillId="0" borderId="7" xfId="0" applyNumberFormat="1" applyBorder="1"/>
    <xf numFmtId="0" fontId="0" fillId="0" borderId="7" xfId="0" applyBorder="1"/>
    <xf numFmtId="1" fontId="21" fillId="3" borderId="7" xfId="0" applyNumberFormat="1" applyFont="1" applyFill="1" applyBorder="1"/>
    <xf numFmtId="1" fontId="0" fillId="0" borderId="7" xfId="0" applyNumberFormat="1" applyBorder="1"/>
    <xf numFmtId="1" fontId="0" fillId="0" borderId="7" xfId="0" applyNumberFormat="1" applyBorder="1" applyAlignment="1">
      <alignment horizontal="center"/>
    </xf>
    <xf numFmtId="0" fontId="20" fillId="0" borderId="7" xfId="0" applyFont="1" applyBorder="1"/>
    <xf numFmtId="167" fontId="20" fillId="0" borderId="7" xfId="0" applyNumberFormat="1" applyFont="1" applyBorder="1"/>
    <xf numFmtId="0" fontId="17" fillId="3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8"/>
  <sheetViews>
    <sheetView topLeftCell="A67" workbookViewId="0">
      <selection activeCell="B20" sqref="B20"/>
    </sheetView>
  </sheetViews>
  <sheetFormatPr defaultRowHeight="15" x14ac:dyDescent="0.25"/>
  <cols>
    <col min="1" max="1" width="9.7109375" bestFit="1" customWidth="1"/>
    <col min="2" max="2" width="54.42578125" customWidth="1"/>
    <col min="3" max="3" width="13.42578125" bestFit="1" customWidth="1"/>
    <col min="4" max="4" width="29.42578125" bestFit="1" customWidth="1"/>
    <col min="6" max="6" width="9.5703125" bestFit="1" customWidth="1"/>
  </cols>
  <sheetData>
    <row r="1" spans="1:6" ht="15.75" thickBot="1" x14ac:dyDescent="0.3">
      <c r="A1" s="68" t="s">
        <v>0</v>
      </c>
      <c r="B1" s="68"/>
      <c r="C1" s="68"/>
      <c r="D1" s="68"/>
      <c r="E1" s="68"/>
      <c r="F1" s="68"/>
    </row>
    <row r="2" spans="1:6" x14ac:dyDescent="0.25">
      <c r="A2" s="1">
        <v>42875</v>
      </c>
      <c r="B2" s="2"/>
      <c r="C2" s="3"/>
      <c r="D2" s="3"/>
      <c r="E2" s="3"/>
      <c r="F2" s="3"/>
    </row>
    <row r="3" spans="1:6" x14ac:dyDescent="0.25">
      <c r="A3" s="4" t="s">
        <v>1</v>
      </c>
      <c r="B3" s="5">
        <v>-213</v>
      </c>
      <c r="C3" s="3"/>
      <c r="D3" s="3"/>
      <c r="E3" s="3"/>
      <c r="F3" s="3"/>
    </row>
    <row r="4" spans="1:6" x14ac:dyDescent="0.25">
      <c r="A4" s="4" t="s">
        <v>2</v>
      </c>
      <c r="B4" s="6">
        <f>F24</f>
        <v>425</v>
      </c>
      <c r="C4" s="3"/>
      <c r="D4" s="3"/>
      <c r="E4" s="3"/>
      <c r="F4" s="3"/>
    </row>
    <row r="5" spans="1:6" x14ac:dyDescent="0.25">
      <c r="A5" s="4" t="s">
        <v>3</v>
      </c>
      <c r="B5" s="7">
        <f>-F10</f>
        <v>-3172.6495299999992</v>
      </c>
      <c r="C5" s="3"/>
      <c r="D5" s="3"/>
      <c r="E5" s="3"/>
      <c r="F5" s="3"/>
    </row>
    <row r="6" spans="1:6" x14ac:dyDescent="0.25">
      <c r="A6" s="4" t="s">
        <v>4</v>
      </c>
      <c r="B6" s="8">
        <f>SUM(B3:B5)</f>
        <v>-2960.6495299999992</v>
      </c>
      <c r="C6" s="3"/>
      <c r="D6" s="3"/>
      <c r="E6" s="3"/>
      <c r="F6" s="3"/>
    </row>
    <row r="7" spans="1:6" x14ac:dyDescent="0.25">
      <c r="A7" s="4" t="s">
        <v>5</v>
      </c>
      <c r="B7" s="5"/>
      <c r="C7" s="3"/>
      <c r="D7" s="3"/>
      <c r="E7" s="3"/>
      <c r="F7" s="3"/>
    </row>
    <row r="8" spans="1:6" ht="15.75" thickBot="1" x14ac:dyDescent="0.3">
      <c r="A8" s="9" t="s">
        <v>6</v>
      </c>
      <c r="B8" s="10">
        <f>B6+B7</f>
        <v>-2960.6495299999992</v>
      </c>
      <c r="C8" s="3"/>
      <c r="D8" s="3"/>
      <c r="E8" s="3"/>
      <c r="F8" s="3"/>
    </row>
    <row r="9" spans="1:6" ht="15.75" thickBot="1" x14ac:dyDescent="0.3">
      <c r="A9" s="3"/>
      <c r="B9" s="11"/>
      <c r="C9" s="3"/>
      <c r="D9" s="3"/>
      <c r="E9" s="3"/>
      <c r="F9" s="3"/>
    </row>
    <row r="10" spans="1:6" x14ac:dyDescent="0.25">
      <c r="A10" s="60" t="s">
        <v>7</v>
      </c>
      <c r="B10" s="61"/>
      <c r="C10" s="62"/>
      <c r="D10" s="62"/>
      <c r="E10" s="62"/>
      <c r="F10" s="63">
        <f>SUM(F12:F22)</f>
        <v>3172.6495299999992</v>
      </c>
    </row>
    <row r="11" spans="1:6" x14ac:dyDescent="0.25">
      <c r="A11" s="12" t="s">
        <v>8</v>
      </c>
      <c r="B11" s="13" t="s">
        <v>9</v>
      </c>
      <c r="C11" s="14" t="s">
        <v>10</v>
      </c>
      <c r="D11" s="14" t="s">
        <v>11</v>
      </c>
      <c r="E11" s="14" t="s">
        <v>12</v>
      </c>
      <c r="F11" s="15" t="s">
        <v>13</v>
      </c>
    </row>
    <row r="12" spans="1:6" x14ac:dyDescent="0.25">
      <c r="A12" s="16">
        <v>64</v>
      </c>
      <c r="B12" s="17" t="s">
        <v>14</v>
      </c>
      <c r="C12" s="18">
        <v>42802</v>
      </c>
      <c r="D12" s="19"/>
      <c r="E12" s="20">
        <v>27</v>
      </c>
      <c r="F12" s="21">
        <f>(A12+E12)*5.2</f>
        <v>473.2</v>
      </c>
    </row>
    <row r="13" spans="1:6" x14ac:dyDescent="0.25">
      <c r="A13" s="16">
        <v>19.989999999999998</v>
      </c>
      <c r="B13" s="17" t="s">
        <v>15</v>
      </c>
      <c r="C13" s="18">
        <v>42802</v>
      </c>
      <c r="D13" s="19"/>
      <c r="E13" s="20">
        <v>13</v>
      </c>
      <c r="F13" s="21">
        <f>(A13+E13)*5.2</f>
        <v>171.54799999999997</v>
      </c>
    </row>
    <row r="14" spans="1:6" x14ac:dyDescent="0.25">
      <c r="A14" s="16">
        <v>29</v>
      </c>
      <c r="B14" s="17" t="s">
        <v>16</v>
      </c>
      <c r="C14" s="18">
        <v>42813</v>
      </c>
      <c r="D14" s="19"/>
      <c r="E14" s="20">
        <v>0</v>
      </c>
      <c r="F14" s="21">
        <f>(A14+E14)*5.2</f>
        <v>150.80000000000001</v>
      </c>
    </row>
    <row r="15" spans="1:6" x14ac:dyDescent="0.25">
      <c r="A15" s="16">
        <f>14.69*1.13</f>
        <v>16.599699999999999</v>
      </c>
      <c r="B15" s="17" t="s">
        <v>17</v>
      </c>
      <c r="C15" s="18"/>
      <c r="D15" s="19"/>
      <c r="E15" s="20">
        <v>0</v>
      </c>
      <c r="F15" s="21">
        <f>(A15+E15)*5.2</f>
        <v>86.318439999999995</v>
      </c>
    </row>
    <row r="16" spans="1:6" x14ac:dyDescent="0.25">
      <c r="A16" s="16">
        <f>60*1.13</f>
        <v>67.8</v>
      </c>
      <c r="B16" s="17" t="s">
        <v>18</v>
      </c>
      <c r="C16" s="18">
        <v>42835</v>
      </c>
      <c r="D16" s="19"/>
      <c r="E16" s="20">
        <v>14</v>
      </c>
      <c r="F16" s="21">
        <f>(A16+E16)*5.2</f>
        <v>425.36</v>
      </c>
    </row>
    <row r="17" spans="1:6" x14ac:dyDescent="0.25">
      <c r="A17" s="16"/>
      <c r="B17" s="17" t="s">
        <v>19</v>
      </c>
      <c r="C17" s="18">
        <v>42849</v>
      </c>
      <c r="D17" s="19"/>
      <c r="E17" s="20">
        <v>5</v>
      </c>
      <c r="F17" s="21">
        <f>(14.99*3*1.13+5)*5.2</f>
        <v>290.24371999999994</v>
      </c>
    </row>
    <row r="18" spans="1:6" x14ac:dyDescent="0.25">
      <c r="A18" s="16">
        <f>50*1.13</f>
        <v>56.499999999999993</v>
      </c>
      <c r="B18" s="17" t="s">
        <v>20</v>
      </c>
      <c r="C18" s="18">
        <v>42868</v>
      </c>
      <c r="D18" s="19"/>
      <c r="E18" s="20">
        <v>0</v>
      </c>
      <c r="F18" s="21">
        <f>A18*2*5.1</f>
        <v>576.29999999999984</v>
      </c>
    </row>
    <row r="19" spans="1:6" x14ac:dyDescent="0.25">
      <c r="A19" s="16">
        <f>1.13*30*2</f>
        <v>67.8</v>
      </c>
      <c r="B19" s="17" t="s">
        <v>21</v>
      </c>
      <c r="C19" s="18">
        <v>42868</v>
      </c>
      <c r="D19" s="19"/>
      <c r="E19" s="20">
        <v>27.5</v>
      </c>
      <c r="F19" s="21">
        <f>(A19+E19)*5.1</f>
        <v>486.03</v>
      </c>
    </row>
    <row r="20" spans="1:6" x14ac:dyDescent="0.25">
      <c r="A20" s="16">
        <f>1.13*38.99</f>
        <v>44.058699999999995</v>
      </c>
      <c r="B20" s="17" t="s">
        <v>22</v>
      </c>
      <c r="C20" s="18">
        <v>42871</v>
      </c>
      <c r="D20" s="19"/>
      <c r="E20" s="20">
        <v>0</v>
      </c>
      <c r="F20" s="21">
        <f>(A20+E215)*5.1</f>
        <v>224.69936999999996</v>
      </c>
    </row>
    <row r="21" spans="1:6" x14ac:dyDescent="0.25">
      <c r="A21" s="16">
        <f>30*1.13</f>
        <v>33.9</v>
      </c>
      <c r="B21" s="17" t="s">
        <v>23</v>
      </c>
      <c r="C21" s="18"/>
      <c r="D21" s="19"/>
      <c r="E21" s="20"/>
      <c r="F21" s="21">
        <f>A21*5.1</f>
        <v>172.89</v>
      </c>
    </row>
    <row r="22" spans="1:6" ht="15.75" thickBot="1" x14ac:dyDescent="0.3">
      <c r="A22" s="22">
        <f>20*1.13</f>
        <v>22.599999999999998</v>
      </c>
      <c r="B22" s="23" t="s">
        <v>24</v>
      </c>
      <c r="C22" s="24">
        <v>42910</v>
      </c>
      <c r="D22" s="25"/>
      <c r="E22" s="26"/>
      <c r="F22" s="27">
        <f>A22*5.1</f>
        <v>115.25999999999998</v>
      </c>
    </row>
    <row r="23" spans="1:6" ht="15.75" thickBot="1" x14ac:dyDescent="0.3">
      <c r="A23" s="3"/>
      <c r="B23" s="11"/>
      <c r="C23" s="3"/>
      <c r="D23" s="3"/>
      <c r="E23" s="3"/>
      <c r="F23" s="3"/>
    </row>
    <row r="24" spans="1:6" x14ac:dyDescent="0.25">
      <c r="A24" s="28" t="s">
        <v>25</v>
      </c>
      <c r="B24" s="29"/>
      <c r="C24" s="29"/>
      <c r="D24" s="30"/>
      <c r="E24" s="29"/>
      <c r="F24" s="31">
        <f>SUM(F26:F88)</f>
        <v>425</v>
      </c>
    </row>
    <row r="25" spans="1:6" x14ac:dyDescent="0.25">
      <c r="A25" s="12" t="s">
        <v>26</v>
      </c>
      <c r="B25" s="13" t="s">
        <v>27</v>
      </c>
      <c r="C25" s="14" t="s">
        <v>28</v>
      </c>
      <c r="D25" s="14" t="s">
        <v>11</v>
      </c>
      <c r="E25" s="14" t="s">
        <v>10</v>
      </c>
      <c r="F25" s="15" t="s">
        <v>12</v>
      </c>
    </row>
    <row r="26" spans="1:6" x14ac:dyDescent="0.25">
      <c r="A26" s="4" t="s">
        <v>29</v>
      </c>
      <c r="B26" s="17" t="s">
        <v>30</v>
      </c>
      <c r="C26" s="19"/>
      <c r="D26" s="19"/>
      <c r="E26" s="18"/>
      <c r="F26" s="21">
        <v>10</v>
      </c>
    </row>
    <row r="27" spans="1:6" x14ac:dyDescent="0.25">
      <c r="A27" s="4" t="s">
        <v>31</v>
      </c>
      <c r="B27" s="17" t="s">
        <v>32</v>
      </c>
      <c r="C27" s="19" t="s">
        <v>33</v>
      </c>
      <c r="D27" s="19" t="s">
        <v>34</v>
      </c>
      <c r="E27" s="18">
        <v>42797</v>
      </c>
      <c r="F27" s="21">
        <v>7</v>
      </c>
    </row>
    <row r="28" spans="1:6" x14ac:dyDescent="0.25">
      <c r="A28" s="4" t="s">
        <v>35</v>
      </c>
      <c r="B28" s="17" t="s">
        <v>36</v>
      </c>
      <c r="C28" s="19" t="s">
        <v>37</v>
      </c>
      <c r="D28" s="19" t="s">
        <v>38</v>
      </c>
      <c r="E28" s="18">
        <v>42800</v>
      </c>
      <c r="F28" s="21">
        <v>7</v>
      </c>
    </row>
    <row r="29" spans="1:6" x14ac:dyDescent="0.25">
      <c r="A29" s="4" t="s">
        <v>39</v>
      </c>
      <c r="B29" s="17" t="s">
        <v>40</v>
      </c>
      <c r="C29" s="19" t="s">
        <v>41</v>
      </c>
      <c r="D29" s="19" t="s">
        <v>42</v>
      </c>
      <c r="E29" s="18">
        <v>42800</v>
      </c>
      <c r="F29" s="21">
        <v>7</v>
      </c>
    </row>
    <row r="30" spans="1:6" x14ac:dyDescent="0.25">
      <c r="A30" s="4" t="s">
        <v>43</v>
      </c>
      <c r="B30" s="17" t="s">
        <v>44</v>
      </c>
      <c r="C30" s="19" t="s">
        <v>45</v>
      </c>
      <c r="D30" s="19" t="s">
        <v>46</v>
      </c>
      <c r="E30" s="18">
        <v>42801</v>
      </c>
      <c r="F30" s="21">
        <v>20</v>
      </c>
    </row>
    <row r="31" spans="1:6" x14ac:dyDescent="0.25">
      <c r="A31" s="4" t="s">
        <v>47</v>
      </c>
      <c r="B31" s="17" t="s">
        <v>48</v>
      </c>
      <c r="C31" s="19" t="s">
        <v>49</v>
      </c>
      <c r="D31" s="19" t="s">
        <v>46</v>
      </c>
      <c r="E31" s="18">
        <v>42801</v>
      </c>
      <c r="F31" s="21">
        <v>20</v>
      </c>
    </row>
    <row r="32" spans="1:6" x14ac:dyDescent="0.25">
      <c r="A32" s="4" t="s">
        <v>50</v>
      </c>
      <c r="B32" s="17" t="s">
        <v>51</v>
      </c>
      <c r="C32" s="19" t="s">
        <v>52</v>
      </c>
      <c r="D32" s="19" t="s">
        <v>53</v>
      </c>
      <c r="E32" s="18">
        <v>42801</v>
      </c>
      <c r="F32" s="21">
        <v>10</v>
      </c>
    </row>
    <row r="33" spans="1:6" x14ac:dyDescent="0.25">
      <c r="A33" s="4" t="s">
        <v>54</v>
      </c>
      <c r="B33" s="17" t="s">
        <v>55</v>
      </c>
      <c r="C33" s="19" t="s">
        <v>56</v>
      </c>
      <c r="D33" s="19" t="s">
        <v>57</v>
      </c>
      <c r="E33" s="18">
        <v>42802</v>
      </c>
      <c r="F33" s="21">
        <v>7</v>
      </c>
    </row>
    <row r="34" spans="1:6" x14ac:dyDescent="0.25">
      <c r="A34" s="4" t="s">
        <v>58</v>
      </c>
      <c r="B34" s="17" t="s">
        <v>59</v>
      </c>
      <c r="C34" s="19" t="s">
        <v>60</v>
      </c>
      <c r="D34" s="19" t="s">
        <v>61</v>
      </c>
      <c r="E34" s="18">
        <v>42810</v>
      </c>
      <c r="F34" s="21">
        <v>15</v>
      </c>
    </row>
    <row r="35" spans="1:6" x14ac:dyDescent="0.25">
      <c r="A35" s="4" t="s">
        <v>62</v>
      </c>
      <c r="B35" s="32" t="s">
        <v>63</v>
      </c>
      <c r="C35" s="33" t="s">
        <v>64</v>
      </c>
      <c r="D35" s="19" t="s">
        <v>65</v>
      </c>
      <c r="E35" s="18">
        <v>42811</v>
      </c>
      <c r="F35" s="21">
        <v>0</v>
      </c>
    </row>
    <row r="36" spans="1:6" x14ac:dyDescent="0.25">
      <c r="A36" s="34" t="s">
        <v>66</v>
      </c>
      <c r="B36" s="35" t="s">
        <v>67</v>
      </c>
      <c r="C36" s="33"/>
      <c r="D36" s="19"/>
      <c r="E36" s="18"/>
      <c r="F36" s="21"/>
    </row>
    <row r="37" spans="1:6" x14ac:dyDescent="0.25">
      <c r="A37" s="4" t="s">
        <v>68</v>
      </c>
      <c r="B37" s="32" t="s">
        <v>69</v>
      </c>
      <c r="C37" s="33" t="s">
        <v>70</v>
      </c>
      <c r="D37" s="19" t="s">
        <v>71</v>
      </c>
      <c r="E37" s="18">
        <v>42811</v>
      </c>
      <c r="F37" s="21">
        <v>7</v>
      </c>
    </row>
    <row r="38" spans="1:6" x14ac:dyDescent="0.25">
      <c r="A38" s="4" t="s">
        <v>72</v>
      </c>
      <c r="B38" s="32" t="s">
        <v>73</v>
      </c>
      <c r="C38" s="33" t="s">
        <v>74</v>
      </c>
      <c r="D38" s="19" t="s">
        <v>75</v>
      </c>
      <c r="E38" s="18">
        <v>42811</v>
      </c>
      <c r="F38" s="21">
        <v>7</v>
      </c>
    </row>
    <row r="39" spans="1:6" x14ac:dyDescent="0.25">
      <c r="A39" s="4" t="s">
        <v>76</v>
      </c>
      <c r="B39" s="32" t="s">
        <v>73</v>
      </c>
      <c r="C39" s="33" t="s">
        <v>77</v>
      </c>
      <c r="D39" s="19" t="s">
        <v>78</v>
      </c>
      <c r="E39" s="18">
        <v>42811</v>
      </c>
      <c r="F39" s="21">
        <v>10</v>
      </c>
    </row>
    <row r="40" spans="1:6" x14ac:dyDescent="0.25">
      <c r="A40" s="36" t="s">
        <v>79</v>
      </c>
      <c r="B40" s="37" t="s">
        <v>80</v>
      </c>
      <c r="C40" s="38" t="s">
        <v>81</v>
      </c>
      <c r="D40" s="19" t="s">
        <v>82</v>
      </c>
      <c r="E40" s="18"/>
      <c r="F40" s="21">
        <v>15</v>
      </c>
    </row>
    <row r="41" spans="1:6" x14ac:dyDescent="0.25">
      <c r="A41" s="34" t="s">
        <v>66</v>
      </c>
      <c r="B41" s="35">
        <v>11105445401</v>
      </c>
      <c r="C41" s="33"/>
      <c r="D41" s="19"/>
      <c r="E41" s="18"/>
      <c r="F41" s="21"/>
    </row>
    <row r="42" spans="1:6" x14ac:dyDescent="0.25">
      <c r="A42" s="36" t="s">
        <v>79</v>
      </c>
      <c r="B42" s="37" t="s">
        <v>80</v>
      </c>
      <c r="C42" s="38" t="s">
        <v>81</v>
      </c>
      <c r="D42" s="19" t="s">
        <v>83</v>
      </c>
      <c r="E42" s="18"/>
      <c r="F42" s="39">
        <v>0</v>
      </c>
    </row>
    <row r="43" spans="1:6" x14ac:dyDescent="0.25">
      <c r="A43" s="4" t="s">
        <v>84</v>
      </c>
      <c r="B43" s="32" t="s">
        <v>85</v>
      </c>
      <c r="C43" s="33" t="s">
        <v>86</v>
      </c>
      <c r="D43" s="19" t="s">
        <v>87</v>
      </c>
      <c r="E43" s="18"/>
      <c r="F43" s="21">
        <v>10</v>
      </c>
    </row>
    <row r="44" spans="1:6" x14ac:dyDescent="0.25">
      <c r="A44" s="4" t="s">
        <v>88</v>
      </c>
      <c r="B44" s="32" t="s">
        <v>89</v>
      </c>
      <c r="C44" s="33" t="s">
        <v>90</v>
      </c>
      <c r="D44" s="19" t="s">
        <v>91</v>
      </c>
      <c r="E44" s="18"/>
      <c r="F44" s="21">
        <v>0</v>
      </c>
    </row>
    <row r="45" spans="1:6" x14ac:dyDescent="0.25">
      <c r="A45" s="34" t="s">
        <v>66</v>
      </c>
      <c r="B45" s="35" t="s">
        <v>92</v>
      </c>
      <c r="C45" s="40"/>
      <c r="D45" s="41"/>
      <c r="E45" s="42"/>
      <c r="F45" s="43"/>
    </row>
    <row r="46" spans="1:6" x14ac:dyDescent="0.25">
      <c r="A46" s="44" t="s">
        <v>93</v>
      </c>
      <c r="B46" s="45" t="s">
        <v>94</v>
      </c>
      <c r="C46" s="40" t="s">
        <v>95</v>
      </c>
      <c r="D46" s="41" t="s">
        <v>96</v>
      </c>
      <c r="E46" s="42"/>
      <c r="F46" s="43">
        <v>10</v>
      </c>
    </row>
    <row r="47" spans="1:6" x14ac:dyDescent="0.25">
      <c r="A47" s="69" t="s">
        <v>97</v>
      </c>
      <c r="B47" s="71" t="s">
        <v>98</v>
      </c>
      <c r="C47" s="71" t="s">
        <v>99</v>
      </c>
      <c r="D47" s="46" t="s">
        <v>100</v>
      </c>
      <c r="E47" s="42"/>
      <c r="F47" s="43">
        <v>0</v>
      </c>
    </row>
    <row r="48" spans="1:6" x14ac:dyDescent="0.25">
      <c r="A48" s="70"/>
      <c r="B48" s="72"/>
      <c r="C48" s="72"/>
      <c r="D48" s="46" t="s">
        <v>101</v>
      </c>
      <c r="E48" s="42"/>
      <c r="F48" s="43">
        <v>0</v>
      </c>
    </row>
    <row r="49" spans="1:6" x14ac:dyDescent="0.25">
      <c r="A49" s="73" t="s">
        <v>102</v>
      </c>
      <c r="B49" s="75" t="s">
        <v>103</v>
      </c>
      <c r="C49" s="75" t="s">
        <v>104</v>
      </c>
      <c r="D49" s="41" t="s">
        <v>105</v>
      </c>
      <c r="E49" s="42"/>
      <c r="F49" s="43">
        <v>10</v>
      </c>
    </row>
    <row r="50" spans="1:6" x14ac:dyDescent="0.25">
      <c r="A50" s="74"/>
      <c r="B50" s="76"/>
      <c r="C50" s="76"/>
      <c r="D50" s="41" t="s">
        <v>101</v>
      </c>
      <c r="E50" s="42"/>
      <c r="F50" s="43"/>
    </row>
    <row r="51" spans="1:6" x14ac:dyDescent="0.25">
      <c r="A51" s="34" t="s">
        <v>106</v>
      </c>
      <c r="B51" s="47" t="s">
        <v>107</v>
      </c>
      <c r="C51" s="48"/>
      <c r="D51" s="49"/>
      <c r="E51" s="18"/>
      <c r="F51" s="21"/>
    </row>
    <row r="52" spans="1:6" x14ac:dyDescent="0.25">
      <c r="A52" s="50" t="s">
        <v>47</v>
      </c>
      <c r="B52" s="51" t="s">
        <v>48</v>
      </c>
      <c r="C52" s="48" t="s">
        <v>49</v>
      </c>
      <c r="D52" s="49" t="s">
        <v>108</v>
      </c>
      <c r="E52" s="18"/>
      <c r="F52" s="21">
        <v>10</v>
      </c>
    </row>
    <row r="53" spans="1:6" x14ac:dyDescent="0.25">
      <c r="A53" s="50" t="s">
        <v>109</v>
      </c>
      <c r="B53" s="51" t="s">
        <v>110</v>
      </c>
      <c r="C53" s="48" t="s">
        <v>111</v>
      </c>
      <c r="D53" s="52" t="s">
        <v>108</v>
      </c>
      <c r="E53" s="18"/>
      <c r="F53" s="21">
        <v>10</v>
      </c>
    </row>
    <row r="54" spans="1:6" x14ac:dyDescent="0.25">
      <c r="A54" s="50" t="s">
        <v>112</v>
      </c>
      <c r="B54" s="51" t="s">
        <v>113</v>
      </c>
      <c r="C54" s="48" t="s">
        <v>114</v>
      </c>
      <c r="D54" s="49" t="s">
        <v>115</v>
      </c>
      <c r="E54" s="18"/>
      <c r="F54" s="21">
        <v>10</v>
      </c>
    </row>
    <row r="55" spans="1:6" x14ac:dyDescent="0.25">
      <c r="A55" s="50" t="s">
        <v>116</v>
      </c>
      <c r="B55" s="51" t="s">
        <v>117</v>
      </c>
      <c r="C55" s="48" t="s">
        <v>118</v>
      </c>
      <c r="D55" s="52" t="s">
        <v>119</v>
      </c>
      <c r="E55" s="18"/>
      <c r="F55" s="21">
        <v>7</v>
      </c>
    </row>
    <row r="56" spans="1:6" x14ac:dyDescent="0.25">
      <c r="A56" s="53" t="s">
        <v>97</v>
      </c>
      <c r="B56" s="54" t="s">
        <v>98</v>
      </c>
      <c r="C56" s="55" t="s">
        <v>99</v>
      </c>
      <c r="D56" s="56" t="s">
        <v>120</v>
      </c>
      <c r="E56" s="18"/>
      <c r="F56" s="21">
        <v>10</v>
      </c>
    </row>
    <row r="57" spans="1:6" x14ac:dyDescent="0.25">
      <c r="A57" s="50" t="s">
        <v>121</v>
      </c>
      <c r="B57" s="51" t="s">
        <v>122</v>
      </c>
      <c r="C57" s="48" t="s">
        <v>123</v>
      </c>
      <c r="D57" s="49" t="s">
        <v>124</v>
      </c>
      <c r="E57" s="18"/>
      <c r="F57" s="21">
        <v>10</v>
      </c>
    </row>
    <row r="58" spans="1:6" x14ac:dyDescent="0.25">
      <c r="A58" s="50" t="s">
        <v>125</v>
      </c>
      <c r="B58" s="51" t="s">
        <v>126</v>
      </c>
      <c r="C58" s="48" t="s">
        <v>127</v>
      </c>
      <c r="D58" s="49" t="s">
        <v>108</v>
      </c>
      <c r="E58" s="18"/>
      <c r="F58" s="21">
        <v>13</v>
      </c>
    </row>
    <row r="59" spans="1:6" x14ac:dyDescent="0.25">
      <c r="A59" s="34" t="s">
        <v>66</v>
      </c>
      <c r="B59" s="35" t="s">
        <v>128</v>
      </c>
      <c r="C59" s="40"/>
      <c r="D59" s="41"/>
      <c r="E59" s="42"/>
      <c r="F59" s="43"/>
    </row>
    <row r="60" spans="1:6" x14ac:dyDescent="0.25">
      <c r="A60" s="44" t="s">
        <v>58</v>
      </c>
      <c r="B60" s="45" t="s">
        <v>59</v>
      </c>
      <c r="C60" s="40" t="s">
        <v>60</v>
      </c>
      <c r="D60" s="41" t="s">
        <v>129</v>
      </c>
      <c r="E60" s="42"/>
      <c r="F60" s="43">
        <v>10</v>
      </c>
    </row>
    <row r="61" spans="1:6" x14ac:dyDescent="0.25">
      <c r="A61" s="57" t="s">
        <v>121</v>
      </c>
      <c r="B61" s="41" t="s">
        <v>122</v>
      </c>
      <c r="C61" s="58" t="s">
        <v>123</v>
      </c>
      <c r="D61" s="41" t="s">
        <v>130</v>
      </c>
      <c r="E61" s="42"/>
      <c r="F61" s="43">
        <v>10</v>
      </c>
    </row>
    <row r="62" spans="1:6" x14ac:dyDescent="0.25">
      <c r="A62" s="44" t="s">
        <v>131</v>
      </c>
      <c r="B62" s="45" t="s">
        <v>132</v>
      </c>
      <c r="C62" s="40" t="s">
        <v>133</v>
      </c>
      <c r="D62" s="41" t="s">
        <v>134</v>
      </c>
      <c r="E62" s="42"/>
      <c r="F62" s="43">
        <v>7</v>
      </c>
    </row>
    <row r="63" spans="1:6" x14ac:dyDescent="0.25">
      <c r="A63" s="34" t="s">
        <v>106</v>
      </c>
      <c r="B63" s="35" t="s">
        <v>135</v>
      </c>
      <c r="C63" s="40"/>
      <c r="D63" s="41"/>
      <c r="E63" s="42"/>
      <c r="F63" s="43"/>
    </row>
    <row r="64" spans="1:6" x14ac:dyDescent="0.25">
      <c r="A64" s="44" t="s">
        <v>136</v>
      </c>
      <c r="B64" s="45" t="s">
        <v>137</v>
      </c>
      <c r="C64" s="40" t="s">
        <v>138</v>
      </c>
      <c r="D64" s="41" t="s">
        <v>139</v>
      </c>
      <c r="E64" s="42"/>
      <c r="F64" s="43">
        <v>10</v>
      </c>
    </row>
    <row r="65" spans="1:6" x14ac:dyDescent="0.25">
      <c r="A65" s="44" t="s">
        <v>140</v>
      </c>
      <c r="B65" s="45" t="s">
        <v>141</v>
      </c>
      <c r="C65" s="40" t="s">
        <v>142</v>
      </c>
      <c r="D65" s="41" t="s">
        <v>143</v>
      </c>
      <c r="E65" s="42"/>
      <c r="F65" s="43">
        <v>7</v>
      </c>
    </row>
    <row r="66" spans="1:6" x14ac:dyDescent="0.25">
      <c r="A66" s="34" t="s">
        <v>66</v>
      </c>
      <c r="B66" s="35" t="s">
        <v>144</v>
      </c>
      <c r="C66" s="40"/>
      <c r="D66" s="41"/>
      <c r="E66" s="42"/>
      <c r="F66" s="43"/>
    </row>
    <row r="67" spans="1:6" x14ac:dyDescent="0.25">
      <c r="A67" s="44" t="s">
        <v>145</v>
      </c>
      <c r="B67" s="45" t="s">
        <v>146</v>
      </c>
      <c r="C67" s="40" t="s">
        <v>147</v>
      </c>
      <c r="D67" s="41" t="s">
        <v>148</v>
      </c>
      <c r="E67" s="42"/>
      <c r="F67" s="43">
        <v>20</v>
      </c>
    </row>
    <row r="68" spans="1:6" x14ac:dyDescent="0.25">
      <c r="A68" s="44" t="s">
        <v>31</v>
      </c>
      <c r="B68" s="45" t="s">
        <v>32</v>
      </c>
      <c r="C68" s="40" t="s">
        <v>33</v>
      </c>
      <c r="D68" s="41" t="s">
        <v>108</v>
      </c>
      <c r="E68" s="42"/>
      <c r="F68" s="43">
        <v>7</v>
      </c>
    </row>
    <row r="69" spans="1:6" x14ac:dyDescent="0.25">
      <c r="A69" s="34" t="s">
        <v>66</v>
      </c>
      <c r="B69" s="35" t="s">
        <v>144</v>
      </c>
      <c r="C69" s="40"/>
      <c r="D69" s="41"/>
      <c r="E69" s="42"/>
      <c r="F69" s="43"/>
    </row>
    <row r="70" spans="1:6" x14ac:dyDescent="0.25">
      <c r="A70" s="57" t="s">
        <v>149</v>
      </c>
      <c r="B70" s="41" t="s">
        <v>150</v>
      </c>
      <c r="C70" s="41" t="s">
        <v>151</v>
      </c>
      <c r="D70" s="41" t="s">
        <v>124</v>
      </c>
      <c r="E70" s="41"/>
      <c r="F70" s="43">
        <v>7</v>
      </c>
    </row>
    <row r="71" spans="1:6" x14ac:dyDescent="0.25">
      <c r="A71" s="34" t="s">
        <v>106</v>
      </c>
      <c r="B71" s="35" t="s">
        <v>152</v>
      </c>
      <c r="C71" s="40"/>
      <c r="D71" s="41"/>
      <c r="E71" s="42"/>
      <c r="F71" s="43"/>
    </row>
    <row r="72" spans="1:6" x14ac:dyDescent="0.25">
      <c r="A72" s="57" t="s">
        <v>153</v>
      </c>
      <c r="B72" s="41" t="s">
        <v>48</v>
      </c>
      <c r="C72" s="41" t="s">
        <v>49</v>
      </c>
      <c r="D72" s="41" t="s">
        <v>154</v>
      </c>
      <c r="E72" s="41"/>
      <c r="F72" s="43">
        <v>10</v>
      </c>
    </row>
    <row r="73" spans="1:6" x14ac:dyDescent="0.25">
      <c r="A73" s="34" t="s">
        <v>106</v>
      </c>
      <c r="B73" s="35" t="s">
        <v>155</v>
      </c>
      <c r="C73" s="77">
        <v>42842</v>
      </c>
      <c r="D73" s="41"/>
      <c r="E73" s="42"/>
      <c r="F73" s="43"/>
    </row>
    <row r="74" spans="1:6" x14ac:dyDescent="0.25">
      <c r="A74" s="57" t="s">
        <v>31</v>
      </c>
      <c r="B74" s="41" t="s">
        <v>32</v>
      </c>
      <c r="C74" s="41" t="s">
        <v>33</v>
      </c>
      <c r="D74" s="41" t="s">
        <v>156</v>
      </c>
      <c r="E74" s="41"/>
      <c r="F74" s="43">
        <v>7</v>
      </c>
    </row>
    <row r="75" spans="1:6" x14ac:dyDescent="0.25">
      <c r="A75" s="34" t="s">
        <v>106</v>
      </c>
      <c r="B75" s="35" t="s">
        <v>157</v>
      </c>
      <c r="C75" s="40"/>
      <c r="D75" s="41"/>
      <c r="E75" s="42"/>
      <c r="F75" s="43"/>
    </row>
    <row r="76" spans="1:6" x14ac:dyDescent="0.25">
      <c r="A76" s="57" t="s">
        <v>125</v>
      </c>
      <c r="B76" s="41" t="s">
        <v>126</v>
      </c>
      <c r="C76" s="41" t="s">
        <v>127</v>
      </c>
      <c r="D76" s="41" t="s">
        <v>158</v>
      </c>
      <c r="E76" s="41"/>
      <c r="F76" s="59">
        <v>10</v>
      </c>
    </row>
    <row r="77" spans="1:6" x14ac:dyDescent="0.25">
      <c r="A77" s="57" t="s">
        <v>121</v>
      </c>
      <c r="B77" s="41" t="s">
        <v>122</v>
      </c>
      <c r="C77" s="41" t="s">
        <v>123</v>
      </c>
      <c r="D77" s="41" t="s">
        <v>158</v>
      </c>
      <c r="E77" s="41"/>
      <c r="F77" s="43">
        <v>10</v>
      </c>
    </row>
    <row r="78" spans="1:6" x14ac:dyDescent="0.25">
      <c r="A78" s="34" t="s">
        <v>106</v>
      </c>
      <c r="B78" s="35" t="s">
        <v>159</v>
      </c>
      <c r="C78" s="77">
        <v>42849</v>
      </c>
      <c r="D78" s="41"/>
      <c r="E78" s="42"/>
      <c r="F78" s="43"/>
    </row>
    <row r="79" spans="1:6" x14ac:dyDescent="0.25">
      <c r="A79" s="57" t="s">
        <v>160</v>
      </c>
      <c r="B79" s="41" t="s">
        <v>161</v>
      </c>
      <c r="C79" s="41" t="s">
        <v>162</v>
      </c>
      <c r="D79" s="41" t="s">
        <v>163</v>
      </c>
      <c r="E79" s="41"/>
      <c r="F79" s="59">
        <v>10</v>
      </c>
    </row>
    <row r="80" spans="1:6" x14ac:dyDescent="0.25">
      <c r="A80" s="57" t="s">
        <v>164</v>
      </c>
      <c r="B80" s="41" t="s">
        <v>165</v>
      </c>
      <c r="C80" s="41" t="s">
        <v>166</v>
      </c>
      <c r="D80" s="41" t="s">
        <v>101</v>
      </c>
      <c r="E80" s="41"/>
      <c r="F80" s="59">
        <v>7</v>
      </c>
    </row>
    <row r="81" spans="1:6" s="81" customFormat="1" x14ac:dyDescent="0.25">
      <c r="A81" s="78" t="s">
        <v>177</v>
      </c>
      <c r="B81" s="79" t="s">
        <v>48</v>
      </c>
      <c r="C81" s="82">
        <v>42850</v>
      </c>
      <c r="D81" s="79" t="s">
        <v>154</v>
      </c>
      <c r="E81" s="79"/>
      <c r="F81" s="80">
        <v>10</v>
      </c>
    </row>
    <row r="82" spans="1:6" s="81" customFormat="1" x14ac:dyDescent="0.25">
      <c r="A82" s="78" t="s">
        <v>31</v>
      </c>
      <c r="B82" s="79" t="s">
        <v>178</v>
      </c>
      <c r="C82" s="82">
        <v>42851</v>
      </c>
      <c r="D82" s="79" t="s">
        <v>179</v>
      </c>
      <c r="E82" s="79"/>
      <c r="F82" s="80">
        <v>7</v>
      </c>
    </row>
    <row r="83" spans="1:6" s="81" customFormat="1" x14ac:dyDescent="0.25">
      <c r="A83" s="78" t="s">
        <v>160</v>
      </c>
      <c r="B83" s="79" t="s">
        <v>180</v>
      </c>
      <c r="C83" s="82">
        <v>42860</v>
      </c>
      <c r="D83" s="79" t="s">
        <v>181</v>
      </c>
      <c r="E83" s="79"/>
      <c r="F83" s="80">
        <v>10</v>
      </c>
    </row>
    <row r="84" spans="1:6" s="81" customFormat="1" x14ac:dyDescent="0.25">
      <c r="A84" s="78" t="s">
        <v>182</v>
      </c>
      <c r="B84" s="79" t="s">
        <v>178</v>
      </c>
      <c r="C84" s="82">
        <v>42860</v>
      </c>
      <c r="D84" s="79" t="s">
        <v>183</v>
      </c>
      <c r="E84" s="79"/>
      <c r="F84" s="80">
        <v>7</v>
      </c>
    </row>
    <row r="85" spans="1:6" x14ac:dyDescent="0.25">
      <c r="A85" s="34" t="s">
        <v>106</v>
      </c>
      <c r="B85" s="35" t="s">
        <v>167</v>
      </c>
      <c r="C85" s="77">
        <v>42911</v>
      </c>
      <c r="D85" s="41"/>
      <c r="E85" s="42"/>
      <c r="F85" s="43"/>
    </row>
    <row r="86" spans="1:6" x14ac:dyDescent="0.25">
      <c r="A86" s="57" t="s">
        <v>168</v>
      </c>
      <c r="B86" s="41" t="s">
        <v>169</v>
      </c>
      <c r="C86" s="41" t="s">
        <v>170</v>
      </c>
      <c r="D86" s="41" t="s">
        <v>171</v>
      </c>
      <c r="E86" s="42"/>
      <c r="F86" s="43">
        <v>7</v>
      </c>
    </row>
    <row r="87" spans="1:6" x14ac:dyDescent="0.25">
      <c r="A87" s="34" t="s">
        <v>106</v>
      </c>
      <c r="B87" s="35" t="s">
        <v>172</v>
      </c>
      <c r="C87" s="77">
        <v>42911</v>
      </c>
      <c r="D87" s="41"/>
      <c r="E87" s="42"/>
      <c r="F87" s="43"/>
    </row>
    <row r="88" spans="1:6" ht="15.75" thickBot="1" x14ac:dyDescent="0.3">
      <c r="A88" s="64" t="s">
        <v>173</v>
      </c>
      <c r="B88" s="65" t="s">
        <v>174</v>
      </c>
      <c r="C88" s="65" t="s">
        <v>175</v>
      </c>
      <c r="D88" s="65" t="s">
        <v>176</v>
      </c>
      <c r="E88" s="66"/>
      <c r="F88" s="67">
        <v>10</v>
      </c>
    </row>
  </sheetData>
  <mergeCells count="7">
    <mergeCell ref="A1:F1"/>
    <mergeCell ref="A47:A48"/>
    <mergeCell ref="B47:B48"/>
    <mergeCell ref="C47:C48"/>
    <mergeCell ref="A49:A50"/>
    <mergeCell ref="B49:B50"/>
    <mergeCell ref="C49:C50"/>
  </mergeCells>
  <pageMargins left="0.7" right="0.7" top="0.75" bottom="0.75" header="0.3" footer="0.3"/>
  <pageSetup orientation="portrait" r:id="rId1"/>
  <headerFooter>
    <oddFooter>&amp;LConfidential</oddFooter>
    <evenFooter>&amp;LConfidential</evenFooter>
    <firstFooter>&amp;LConfidential</first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6"/>
  <sheetViews>
    <sheetView tabSelected="1" workbookViewId="0">
      <pane ySplit="1" topLeftCell="A47" activePane="bottomLeft" state="frozen"/>
      <selection pane="bottomLeft" sqref="A1:G66"/>
    </sheetView>
  </sheetViews>
  <sheetFormatPr defaultRowHeight="15" x14ac:dyDescent="0.25"/>
  <cols>
    <col min="1" max="1" width="15" style="83" customWidth="1"/>
    <col min="2" max="2" width="21.7109375" bestFit="1" customWidth="1"/>
    <col min="6" max="6" width="9.7109375" style="84" bestFit="1" customWidth="1"/>
    <col min="7" max="7" width="21.85546875" customWidth="1"/>
  </cols>
  <sheetData>
    <row r="1" spans="1:7" x14ac:dyDescent="0.25">
      <c r="A1" s="86"/>
      <c r="B1" s="87"/>
      <c r="C1" s="87"/>
      <c r="D1" s="87"/>
      <c r="E1" s="87"/>
      <c r="F1" s="88">
        <f>SUM(F2:F66)</f>
        <v>4400.9380000000001</v>
      </c>
      <c r="G1" s="87"/>
    </row>
    <row r="2" spans="1:7" x14ac:dyDescent="0.25">
      <c r="A2" s="86">
        <v>43097</v>
      </c>
      <c r="B2" s="87"/>
      <c r="C2" s="87"/>
      <c r="D2" s="87"/>
      <c r="E2" s="87"/>
      <c r="F2" s="89">
        <v>-77</v>
      </c>
      <c r="G2" s="87" t="s">
        <v>216</v>
      </c>
    </row>
    <row r="3" spans="1:7" x14ac:dyDescent="0.25">
      <c r="A3" s="86">
        <v>43104</v>
      </c>
      <c r="B3" s="87" t="s">
        <v>12</v>
      </c>
      <c r="C3" s="87"/>
      <c r="D3" s="87"/>
      <c r="E3" s="87"/>
      <c r="F3" s="89">
        <v>-10</v>
      </c>
      <c r="G3" s="87" t="s">
        <v>189</v>
      </c>
    </row>
    <row r="4" spans="1:7" x14ac:dyDescent="0.25">
      <c r="A4" s="86"/>
      <c r="B4" s="87" t="s">
        <v>190</v>
      </c>
      <c r="C4" s="87">
        <v>189.99</v>
      </c>
      <c r="D4" s="87">
        <v>1</v>
      </c>
      <c r="E4" s="87">
        <v>180</v>
      </c>
      <c r="F4" s="89">
        <f>(C4*D4+E4)*5.3</f>
        <v>1960.9469999999999</v>
      </c>
      <c r="G4" s="87"/>
    </row>
    <row r="5" spans="1:7" x14ac:dyDescent="0.25">
      <c r="A5" s="86">
        <v>43132</v>
      </c>
      <c r="B5" s="87" t="s">
        <v>12</v>
      </c>
      <c r="C5" s="87"/>
      <c r="D5" s="87"/>
      <c r="E5" s="87"/>
      <c r="F5" s="90">
        <v>-29</v>
      </c>
      <c r="G5" s="87" t="s">
        <v>191</v>
      </c>
    </row>
    <row r="6" spans="1:7" x14ac:dyDescent="0.25">
      <c r="A6" s="86"/>
      <c r="B6" s="87"/>
      <c r="C6" s="87"/>
      <c r="D6" s="87"/>
      <c r="E6" s="87"/>
      <c r="F6" s="90"/>
      <c r="G6" s="87" t="s">
        <v>192</v>
      </c>
    </row>
    <row r="7" spans="1:7" x14ac:dyDescent="0.25">
      <c r="A7" s="86">
        <v>43165</v>
      </c>
      <c r="B7" s="87" t="s">
        <v>12</v>
      </c>
      <c r="C7" s="87"/>
      <c r="D7" s="87"/>
      <c r="E7" s="87"/>
      <c r="F7" s="89">
        <v>15</v>
      </c>
      <c r="G7" s="87" t="s">
        <v>193</v>
      </c>
    </row>
    <row r="8" spans="1:7" x14ac:dyDescent="0.25">
      <c r="A8" s="86"/>
      <c r="B8" s="87"/>
      <c r="C8" s="87"/>
      <c r="D8" s="87"/>
      <c r="E8" s="87"/>
      <c r="F8" s="89">
        <v>-10</v>
      </c>
      <c r="G8" s="87" t="s">
        <v>194</v>
      </c>
    </row>
    <row r="9" spans="1:7" x14ac:dyDescent="0.25">
      <c r="A9" s="86"/>
      <c r="B9" s="87"/>
      <c r="C9" s="87"/>
      <c r="D9" s="87"/>
      <c r="E9" s="87"/>
      <c r="F9" s="89">
        <v>-10</v>
      </c>
      <c r="G9" s="87" t="s">
        <v>187</v>
      </c>
    </row>
    <row r="10" spans="1:7" x14ac:dyDescent="0.25">
      <c r="A10" s="86"/>
      <c r="B10" s="87"/>
      <c r="C10" s="87"/>
      <c r="D10" s="87"/>
      <c r="E10" s="87"/>
      <c r="F10" s="89">
        <v>-10</v>
      </c>
      <c r="G10" s="87" t="s">
        <v>195</v>
      </c>
    </row>
    <row r="11" spans="1:7" x14ac:dyDescent="0.25">
      <c r="A11" s="86">
        <v>43172</v>
      </c>
      <c r="B11" s="87" t="s">
        <v>12</v>
      </c>
      <c r="C11" s="87"/>
      <c r="D11" s="87"/>
      <c r="E11" s="87"/>
      <c r="F11" s="89">
        <v>-68</v>
      </c>
      <c r="G11" s="87"/>
    </row>
    <row r="12" spans="1:7" x14ac:dyDescent="0.25">
      <c r="A12" s="86">
        <v>43172</v>
      </c>
      <c r="B12" s="87" t="s">
        <v>215</v>
      </c>
      <c r="C12" s="87">
        <f>16*1.13</f>
        <v>18.079999999999998</v>
      </c>
      <c r="D12" s="87">
        <v>1</v>
      </c>
      <c r="E12" s="87">
        <v>27.2</v>
      </c>
      <c r="F12" s="89">
        <f>(C12*D12+E12+C13*D13)*5.3</f>
        <v>377.73099999999999</v>
      </c>
      <c r="G12" s="87"/>
    </row>
    <row r="13" spans="1:7" x14ac:dyDescent="0.25">
      <c r="A13" s="86"/>
      <c r="B13" s="87" t="s">
        <v>196</v>
      </c>
      <c r="C13" s="87">
        <f>23*1.13</f>
        <v>25.99</v>
      </c>
      <c r="D13" s="87">
        <v>1</v>
      </c>
      <c r="E13" s="87">
        <v>13</v>
      </c>
      <c r="F13" s="89">
        <f>(C13*D13+E13+C14*D14)*5.3</f>
        <v>206.64699999999996</v>
      </c>
      <c r="G13" s="87"/>
    </row>
    <row r="14" spans="1:7" x14ac:dyDescent="0.25">
      <c r="A14" s="86">
        <v>43173</v>
      </c>
      <c r="B14" s="87" t="s">
        <v>12</v>
      </c>
      <c r="C14" s="87"/>
      <c r="D14" s="87"/>
      <c r="E14" s="87"/>
      <c r="F14" s="89">
        <v>-10</v>
      </c>
      <c r="G14" s="87" t="s">
        <v>197</v>
      </c>
    </row>
    <row r="15" spans="1:7" x14ac:dyDescent="0.25">
      <c r="A15" s="86"/>
      <c r="B15" s="87" t="s">
        <v>198</v>
      </c>
      <c r="C15" s="87"/>
      <c r="D15" s="87"/>
      <c r="E15" s="87"/>
      <c r="F15" s="89">
        <v>-35</v>
      </c>
      <c r="G15" s="87"/>
    </row>
    <row r="16" spans="1:7" x14ac:dyDescent="0.25">
      <c r="A16" s="86">
        <v>43177</v>
      </c>
      <c r="B16" s="87" t="s">
        <v>12</v>
      </c>
      <c r="C16" s="87"/>
      <c r="D16" s="87"/>
      <c r="E16" s="87"/>
      <c r="F16" s="89">
        <v>-10</v>
      </c>
      <c r="G16" s="87" t="s">
        <v>199</v>
      </c>
    </row>
    <row r="17" spans="1:7" x14ac:dyDescent="0.25">
      <c r="A17" s="86"/>
      <c r="B17" s="87"/>
      <c r="C17" s="87"/>
      <c r="D17" s="87"/>
      <c r="E17" s="87"/>
      <c r="F17" s="89">
        <v>-10</v>
      </c>
      <c r="G17" s="87" t="s">
        <v>186</v>
      </c>
    </row>
    <row r="18" spans="1:7" x14ac:dyDescent="0.25">
      <c r="A18" s="86">
        <v>43184</v>
      </c>
      <c r="B18" s="87" t="s">
        <v>200</v>
      </c>
      <c r="C18" s="87">
        <f>15*1.13</f>
        <v>16.95</v>
      </c>
      <c r="D18" s="87">
        <v>1</v>
      </c>
      <c r="E18" s="87">
        <v>7</v>
      </c>
      <c r="F18" s="89">
        <f>(C18*D18+E18)*5.3</f>
        <v>126.93499999999999</v>
      </c>
      <c r="G18" s="87"/>
    </row>
    <row r="19" spans="1:7" x14ac:dyDescent="0.25">
      <c r="A19" s="86"/>
      <c r="B19" s="87" t="s">
        <v>201</v>
      </c>
      <c r="C19" s="87">
        <f>15*1.13</f>
        <v>16.95</v>
      </c>
      <c r="D19" s="87">
        <v>1</v>
      </c>
      <c r="E19" s="87">
        <v>7</v>
      </c>
      <c r="F19" s="89">
        <f>(C19*D19+E19)*5.3</f>
        <v>126.93499999999999</v>
      </c>
      <c r="G19" s="87"/>
    </row>
    <row r="20" spans="1:7" x14ac:dyDescent="0.25">
      <c r="A20" s="86">
        <v>43187</v>
      </c>
      <c r="B20" s="87" t="s">
        <v>12</v>
      </c>
      <c r="C20" s="87"/>
      <c r="D20" s="87"/>
      <c r="E20" s="87"/>
      <c r="F20" s="89">
        <v>-38</v>
      </c>
      <c r="G20" s="87"/>
    </row>
    <row r="21" spans="1:7" s="85" customFormat="1" x14ac:dyDescent="0.25">
      <c r="A21" s="86">
        <v>43187</v>
      </c>
      <c r="B21" s="87" t="s">
        <v>202</v>
      </c>
      <c r="C21" s="87">
        <f>12*1.13</f>
        <v>13.559999999999999</v>
      </c>
      <c r="D21" s="87">
        <v>2</v>
      </c>
      <c r="E21" s="87">
        <v>31.4</v>
      </c>
      <c r="F21" s="89">
        <f>(C21*D21+E21)*5.3</f>
        <v>310.15599999999995</v>
      </c>
      <c r="G21" s="91"/>
    </row>
    <row r="22" spans="1:7" x14ac:dyDescent="0.25">
      <c r="A22" s="86">
        <v>43193</v>
      </c>
      <c r="B22" s="87" t="s">
        <v>12</v>
      </c>
      <c r="C22" s="87"/>
      <c r="D22" s="87"/>
      <c r="E22" s="87"/>
      <c r="F22" s="89">
        <v>28</v>
      </c>
      <c r="G22" s="87"/>
    </row>
    <row r="23" spans="1:7" x14ac:dyDescent="0.25">
      <c r="A23" s="86">
        <v>43207</v>
      </c>
      <c r="B23" s="87" t="s">
        <v>12</v>
      </c>
      <c r="C23" s="87"/>
      <c r="D23" s="87"/>
      <c r="E23" s="87"/>
      <c r="F23" s="89">
        <v>-10</v>
      </c>
      <c r="G23" s="87" t="s">
        <v>188</v>
      </c>
    </row>
    <row r="24" spans="1:7" x14ac:dyDescent="0.25">
      <c r="A24" s="86"/>
      <c r="B24" s="87"/>
      <c r="C24" s="87"/>
      <c r="D24" s="87"/>
      <c r="E24" s="87"/>
      <c r="F24" s="89">
        <v>-10</v>
      </c>
      <c r="G24" s="87" t="s">
        <v>203</v>
      </c>
    </row>
    <row r="25" spans="1:7" x14ac:dyDescent="0.25">
      <c r="A25" s="86"/>
      <c r="B25" s="87"/>
      <c r="C25" s="87"/>
      <c r="D25" s="87"/>
      <c r="E25" s="87"/>
      <c r="F25" s="89">
        <v>-10</v>
      </c>
      <c r="G25" s="87" t="s">
        <v>186</v>
      </c>
    </row>
    <row r="26" spans="1:7" s="85" customFormat="1" x14ac:dyDescent="0.25">
      <c r="A26" s="92">
        <v>43210</v>
      </c>
      <c r="B26" s="91" t="s">
        <v>204</v>
      </c>
      <c r="C26" s="91">
        <v>50</v>
      </c>
      <c r="D26" s="91">
        <v>1</v>
      </c>
      <c r="E26" s="91">
        <v>11</v>
      </c>
      <c r="F26" s="89">
        <f>(C26*D26+E26)*5.3</f>
        <v>323.3</v>
      </c>
      <c r="G26" s="91" t="s">
        <v>214</v>
      </c>
    </row>
    <row r="27" spans="1:7" x14ac:dyDescent="0.25">
      <c r="A27" s="86">
        <v>43214</v>
      </c>
      <c r="B27" s="87" t="s">
        <v>12</v>
      </c>
      <c r="C27" s="87"/>
      <c r="D27" s="87"/>
      <c r="E27" s="87"/>
      <c r="F27" s="89">
        <v>-10</v>
      </c>
      <c r="G27" s="87"/>
    </row>
    <row r="28" spans="1:7" x14ac:dyDescent="0.25">
      <c r="A28" s="86"/>
      <c r="B28" s="87"/>
      <c r="C28" s="87"/>
      <c r="D28" s="87"/>
      <c r="E28" s="87"/>
      <c r="F28" s="89">
        <v>-10</v>
      </c>
      <c r="G28" s="87" t="s">
        <v>205</v>
      </c>
    </row>
    <row r="29" spans="1:7" x14ac:dyDescent="0.25">
      <c r="A29" s="86">
        <v>43217</v>
      </c>
      <c r="B29" s="87" t="s">
        <v>12</v>
      </c>
      <c r="C29" s="87"/>
      <c r="D29" s="87"/>
      <c r="E29" s="87"/>
      <c r="F29" s="89">
        <v>-32</v>
      </c>
      <c r="G29" s="87"/>
    </row>
    <row r="30" spans="1:7" x14ac:dyDescent="0.25">
      <c r="A30" s="86">
        <v>43218</v>
      </c>
      <c r="B30" s="87" t="s">
        <v>12</v>
      </c>
      <c r="C30" s="87"/>
      <c r="D30" s="87"/>
      <c r="E30" s="87"/>
      <c r="F30" s="89">
        <v>-10</v>
      </c>
      <c r="G30" s="87"/>
    </row>
    <row r="31" spans="1:7" x14ac:dyDescent="0.25">
      <c r="A31" s="86"/>
      <c r="B31" s="87"/>
      <c r="C31" s="87"/>
      <c r="D31" s="87"/>
      <c r="E31" s="87"/>
      <c r="F31" s="89">
        <v>-10</v>
      </c>
      <c r="G31" s="87"/>
    </row>
    <row r="32" spans="1:7" x14ac:dyDescent="0.25">
      <c r="A32" s="86">
        <v>43223</v>
      </c>
      <c r="B32" s="87" t="s">
        <v>12</v>
      </c>
      <c r="C32" s="87"/>
      <c r="D32" s="87"/>
      <c r="E32" s="87"/>
      <c r="F32" s="89">
        <v>-16</v>
      </c>
      <c r="G32" s="87"/>
    </row>
    <row r="33" spans="1:7" x14ac:dyDescent="0.25">
      <c r="A33" s="86"/>
      <c r="B33" s="87"/>
      <c r="C33" s="87"/>
      <c r="D33" s="87"/>
      <c r="E33" s="87"/>
      <c r="F33" s="89">
        <v>-32</v>
      </c>
      <c r="G33" s="87"/>
    </row>
    <row r="34" spans="1:7" x14ac:dyDescent="0.25">
      <c r="A34" s="86">
        <v>43243</v>
      </c>
      <c r="B34" s="87" t="s">
        <v>12</v>
      </c>
      <c r="C34" s="87"/>
      <c r="D34" s="87"/>
      <c r="E34" s="87"/>
      <c r="F34" s="89">
        <v>-26</v>
      </c>
      <c r="G34" s="87"/>
    </row>
    <row r="35" spans="1:7" x14ac:dyDescent="0.25">
      <c r="A35" s="86">
        <v>43265</v>
      </c>
      <c r="B35" s="87" t="s">
        <v>12</v>
      </c>
      <c r="C35" s="87"/>
      <c r="D35" s="87"/>
      <c r="E35" s="87"/>
      <c r="F35" s="89">
        <v>-56</v>
      </c>
      <c r="G35" s="87"/>
    </row>
    <row r="36" spans="1:7" x14ac:dyDescent="0.25">
      <c r="A36" s="86">
        <v>43272</v>
      </c>
      <c r="B36" s="87" t="s">
        <v>12</v>
      </c>
      <c r="C36" s="87"/>
      <c r="D36" s="87"/>
      <c r="E36" s="87"/>
      <c r="F36" s="89">
        <v>-28</v>
      </c>
      <c r="G36" s="87"/>
    </row>
    <row r="37" spans="1:7" x14ac:dyDescent="0.25">
      <c r="A37" s="86">
        <v>43286</v>
      </c>
      <c r="B37" s="87" t="s">
        <v>12</v>
      </c>
      <c r="C37" s="87"/>
      <c r="D37" s="87"/>
      <c r="E37" s="87"/>
      <c r="F37" s="89">
        <v>-13</v>
      </c>
      <c r="G37" s="87" t="s">
        <v>185</v>
      </c>
    </row>
    <row r="38" spans="1:7" x14ac:dyDescent="0.25">
      <c r="A38" s="86"/>
      <c r="B38" s="87"/>
      <c r="C38" s="87"/>
      <c r="D38" s="87"/>
      <c r="E38" s="87"/>
      <c r="F38" s="89">
        <v>-13</v>
      </c>
      <c r="G38" s="87" t="s">
        <v>187</v>
      </c>
    </row>
    <row r="39" spans="1:7" x14ac:dyDescent="0.25">
      <c r="A39" s="86"/>
      <c r="B39" s="87"/>
      <c r="C39" s="87"/>
      <c r="D39" s="87"/>
      <c r="E39" s="87"/>
      <c r="F39" s="89">
        <v>-8</v>
      </c>
      <c r="G39" s="87" t="s">
        <v>206</v>
      </c>
    </row>
    <row r="40" spans="1:7" x14ac:dyDescent="0.25">
      <c r="A40" s="86"/>
      <c r="B40" s="87"/>
      <c r="C40" s="87"/>
      <c r="D40" s="87"/>
      <c r="E40" s="87"/>
      <c r="F40" s="89">
        <v>-8</v>
      </c>
      <c r="G40" s="87" t="s">
        <v>207</v>
      </c>
    </row>
    <row r="41" spans="1:7" x14ac:dyDescent="0.25">
      <c r="A41" s="86">
        <v>43312</v>
      </c>
      <c r="B41" s="87" t="s">
        <v>12</v>
      </c>
      <c r="C41" s="87"/>
      <c r="D41" s="87"/>
      <c r="E41" s="87"/>
      <c r="F41" s="89">
        <v>-10</v>
      </c>
      <c r="G41" s="87" t="s">
        <v>208</v>
      </c>
    </row>
    <row r="42" spans="1:7" x14ac:dyDescent="0.25">
      <c r="A42" s="86">
        <v>43335</v>
      </c>
      <c r="B42" s="87" t="s">
        <v>12</v>
      </c>
      <c r="C42" s="87"/>
      <c r="D42" s="87"/>
      <c r="E42" s="87"/>
      <c r="F42" s="89">
        <v>-18</v>
      </c>
      <c r="G42" s="87"/>
    </row>
    <row r="43" spans="1:7" x14ac:dyDescent="0.25">
      <c r="A43" s="86">
        <v>43399</v>
      </c>
      <c r="B43" s="87" t="s">
        <v>12</v>
      </c>
      <c r="C43" s="87"/>
      <c r="D43" s="87"/>
      <c r="E43" s="87"/>
      <c r="F43" s="89">
        <v>-20</v>
      </c>
      <c r="G43" s="87"/>
    </row>
    <row r="44" spans="1:7" x14ac:dyDescent="0.25">
      <c r="A44" s="86">
        <v>43404</v>
      </c>
      <c r="B44" s="87" t="s">
        <v>12</v>
      </c>
      <c r="C44" s="87"/>
      <c r="D44" s="87"/>
      <c r="E44" s="87"/>
      <c r="F44" s="89">
        <v>-20</v>
      </c>
      <c r="G44" s="87"/>
    </row>
    <row r="45" spans="1:7" x14ac:dyDescent="0.25">
      <c r="A45" s="86">
        <v>43467</v>
      </c>
      <c r="B45" s="87" t="s">
        <v>12</v>
      </c>
      <c r="C45" s="87"/>
      <c r="D45" s="87"/>
      <c r="E45" s="87"/>
      <c r="F45" s="89">
        <v>-15</v>
      </c>
      <c r="G45" s="87"/>
    </row>
    <row r="46" spans="1:7" x14ac:dyDescent="0.25">
      <c r="A46" s="86">
        <v>43493</v>
      </c>
      <c r="B46" s="87" t="s">
        <v>12</v>
      </c>
      <c r="C46" s="87"/>
      <c r="D46" s="87"/>
      <c r="E46" s="87"/>
      <c r="F46" s="89">
        <v>-45</v>
      </c>
      <c r="G46" s="87"/>
    </row>
    <row r="47" spans="1:7" x14ac:dyDescent="0.25">
      <c r="A47" s="86">
        <v>43529</v>
      </c>
      <c r="B47" s="87" t="s">
        <v>12</v>
      </c>
      <c r="C47" s="87"/>
      <c r="D47" s="87"/>
      <c r="E47" s="87"/>
      <c r="F47" s="89">
        <v>-10</v>
      </c>
      <c r="G47" s="87"/>
    </row>
    <row r="48" spans="1:7" x14ac:dyDescent="0.25">
      <c r="A48" s="86">
        <v>43531</v>
      </c>
      <c r="B48" s="87" t="s">
        <v>12</v>
      </c>
      <c r="C48" s="87"/>
      <c r="D48" s="87"/>
      <c r="E48" s="87"/>
      <c r="F48" s="89">
        <v>-42</v>
      </c>
      <c r="G48" s="87"/>
    </row>
    <row r="49" spans="1:7" x14ac:dyDescent="0.25">
      <c r="A49" s="86">
        <v>43535</v>
      </c>
      <c r="B49" s="87" t="s">
        <v>209</v>
      </c>
      <c r="C49" s="87">
        <f>69*1.13</f>
        <v>77.97</v>
      </c>
      <c r="D49" s="87">
        <v>1</v>
      </c>
      <c r="E49" s="87">
        <v>35</v>
      </c>
      <c r="F49" s="89">
        <f>(C49*D49+E49)*5.3</f>
        <v>598.74099999999999</v>
      </c>
      <c r="G49" s="87"/>
    </row>
    <row r="50" spans="1:7" x14ac:dyDescent="0.25">
      <c r="A50" s="86">
        <v>43544</v>
      </c>
      <c r="B50" s="87" t="s">
        <v>12</v>
      </c>
      <c r="C50" s="87"/>
      <c r="D50" s="87"/>
      <c r="E50" s="87"/>
      <c r="F50" s="89">
        <v>-8</v>
      </c>
      <c r="G50" s="87" t="s">
        <v>210</v>
      </c>
    </row>
    <row r="51" spans="1:7" x14ac:dyDescent="0.25">
      <c r="A51" s="86">
        <v>43550</v>
      </c>
      <c r="B51" s="87" t="s">
        <v>12</v>
      </c>
      <c r="C51" s="87"/>
      <c r="D51" s="87"/>
      <c r="E51" s="87"/>
      <c r="F51" s="89">
        <v>-26</v>
      </c>
      <c r="G51" s="87"/>
    </row>
    <row r="52" spans="1:7" x14ac:dyDescent="0.25">
      <c r="A52" s="86">
        <v>43567</v>
      </c>
      <c r="B52" s="87" t="s">
        <v>12</v>
      </c>
      <c r="C52" s="87"/>
      <c r="D52" s="87"/>
      <c r="E52" s="87"/>
      <c r="F52" s="89">
        <v>-20</v>
      </c>
      <c r="G52" s="87"/>
    </row>
    <row r="53" spans="1:7" x14ac:dyDescent="0.25">
      <c r="A53" s="86">
        <v>43574</v>
      </c>
      <c r="B53" s="87" t="s">
        <v>12</v>
      </c>
      <c r="C53" s="87"/>
      <c r="D53" s="87"/>
      <c r="E53" s="87"/>
      <c r="F53" s="89">
        <v>-8</v>
      </c>
      <c r="G53" s="87"/>
    </row>
    <row r="54" spans="1:7" x14ac:dyDescent="0.25">
      <c r="A54" s="86">
        <v>43583</v>
      </c>
      <c r="B54" s="87" t="s">
        <v>211</v>
      </c>
      <c r="C54" s="87">
        <f>35*1.13</f>
        <v>39.549999999999997</v>
      </c>
      <c r="D54" s="87">
        <v>1</v>
      </c>
      <c r="E54" s="87">
        <v>27</v>
      </c>
      <c r="F54" s="89">
        <f>(C54*D54+E54)*5.3</f>
        <v>352.71499999999997</v>
      </c>
      <c r="G54" s="87"/>
    </row>
    <row r="55" spans="1:7" x14ac:dyDescent="0.25">
      <c r="A55" s="86"/>
      <c r="B55" s="87" t="s">
        <v>212</v>
      </c>
      <c r="C55" s="87">
        <f>12.5*1.13</f>
        <v>14.124999999999998</v>
      </c>
      <c r="D55" s="87">
        <v>2</v>
      </c>
      <c r="E55" s="87">
        <v>6</v>
      </c>
      <c r="F55" s="89">
        <f>(C55*D55+E55)*5.3</f>
        <v>181.52500000000001</v>
      </c>
      <c r="G55" s="87"/>
    </row>
    <row r="56" spans="1:7" x14ac:dyDescent="0.25">
      <c r="A56" s="86">
        <v>43594</v>
      </c>
      <c r="B56" s="87" t="s">
        <v>12</v>
      </c>
      <c r="C56" s="87"/>
      <c r="D56" s="87"/>
      <c r="E56" s="87"/>
      <c r="F56" s="89">
        <v>-18</v>
      </c>
      <c r="G56" s="87"/>
    </row>
    <row r="57" spans="1:7" x14ac:dyDescent="0.25">
      <c r="A57" s="86">
        <v>43600</v>
      </c>
      <c r="B57" s="87" t="s">
        <v>12</v>
      </c>
      <c r="C57" s="87"/>
      <c r="D57" s="87"/>
      <c r="E57" s="87"/>
      <c r="F57" s="89">
        <v>-10</v>
      </c>
      <c r="G57" s="87"/>
    </row>
    <row r="58" spans="1:7" x14ac:dyDescent="0.25">
      <c r="A58" s="86">
        <v>43608</v>
      </c>
      <c r="B58" s="87" t="s">
        <v>12</v>
      </c>
      <c r="C58" s="87"/>
      <c r="D58" s="87"/>
      <c r="E58" s="87"/>
      <c r="F58" s="89">
        <v>-38</v>
      </c>
      <c r="G58" s="87"/>
    </row>
    <row r="59" spans="1:7" x14ac:dyDescent="0.25">
      <c r="A59" s="86">
        <v>43626</v>
      </c>
      <c r="B59" s="87" t="s">
        <v>179</v>
      </c>
      <c r="C59" s="87">
        <f>10*1.13</f>
        <v>11.299999999999999</v>
      </c>
      <c r="D59" s="87">
        <v>1</v>
      </c>
      <c r="E59" s="87">
        <v>10</v>
      </c>
      <c r="F59" s="89">
        <f>(C59*D59+E59)*5.3</f>
        <v>112.88999999999999</v>
      </c>
      <c r="G59" s="87"/>
    </row>
    <row r="60" spans="1:7" x14ac:dyDescent="0.25">
      <c r="A60" s="86">
        <v>43627</v>
      </c>
      <c r="B60" s="87" t="s">
        <v>12</v>
      </c>
      <c r="C60" s="87"/>
      <c r="D60" s="87"/>
      <c r="E60" s="87"/>
      <c r="F60" s="89">
        <v>-10</v>
      </c>
      <c r="G60" s="87"/>
    </row>
    <row r="61" spans="1:7" x14ac:dyDescent="0.25">
      <c r="A61" s="86">
        <v>43644</v>
      </c>
      <c r="B61" s="87" t="s">
        <v>12</v>
      </c>
      <c r="C61" s="87"/>
      <c r="D61" s="87"/>
      <c r="E61" s="87"/>
      <c r="F61" s="89">
        <v>-36</v>
      </c>
      <c r="G61" s="87"/>
    </row>
    <row r="62" spans="1:7" x14ac:dyDescent="0.25">
      <c r="A62" s="86">
        <v>43648</v>
      </c>
      <c r="B62" s="87" t="s">
        <v>12</v>
      </c>
      <c r="C62" s="87"/>
      <c r="D62" s="87"/>
      <c r="E62" s="87"/>
      <c r="F62" s="89">
        <v>-18</v>
      </c>
      <c r="G62" s="87"/>
    </row>
    <row r="63" spans="1:7" x14ac:dyDescent="0.25">
      <c r="A63" s="86">
        <v>43707</v>
      </c>
      <c r="B63" s="87" t="s">
        <v>12</v>
      </c>
      <c r="C63" s="87"/>
      <c r="D63" s="87"/>
      <c r="E63" s="87"/>
      <c r="F63" s="89">
        <v>-20</v>
      </c>
      <c r="G63" s="87"/>
    </row>
    <row r="64" spans="1:7" x14ac:dyDescent="0.25">
      <c r="A64" s="86">
        <v>43874</v>
      </c>
      <c r="B64" s="87" t="s">
        <v>12</v>
      </c>
      <c r="C64" s="87"/>
      <c r="D64" s="87"/>
      <c r="E64" s="87"/>
      <c r="F64" s="89">
        <v>-13</v>
      </c>
      <c r="G64" s="87" t="s">
        <v>225</v>
      </c>
    </row>
    <row r="65" spans="1:7" x14ac:dyDescent="0.25">
      <c r="A65" s="86">
        <v>43794</v>
      </c>
      <c r="B65" s="87" t="s">
        <v>213</v>
      </c>
      <c r="C65" s="87">
        <v>61.2</v>
      </c>
      <c r="D65" s="87">
        <v>1</v>
      </c>
      <c r="E65" s="87">
        <v>13</v>
      </c>
      <c r="F65" s="89">
        <f>(C65*D65+E65)*5.3</f>
        <v>393.26</v>
      </c>
      <c r="G65" s="87"/>
    </row>
    <row r="66" spans="1:7" x14ac:dyDescent="0.25">
      <c r="A66" s="86"/>
      <c r="B66" s="87" t="s">
        <v>202</v>
      </c>
      <c r="C66" s="87">
        <f>12*1.13</f>
        <v>13.559999999999999</v>
      </c>
      <c r="D66" s="87">
        <v>2</v>
      </c>
      <c r="E66" s="87">
        <v>31.4</v>
      </c>
      <c r="F66" s="89">
        <f>(C66*D66+E66)*5.3</f>
        <v>310.15599999999995</v>
      </c>
      <c r="G66" s="87"/>
    </row>
  </sheetData>
  <mergeCells count="1">
    <mergeCell ref="F5:F6"/>
  </mergeCells>
  <pageMargins left="0.7" right="0.7" top="0.75" bottom="0.75" header="0.3" footer="0.3"/>
  <pageSetup orientation="portrait" r:id="rId1"/>
  <headerFooter>
    <oddFooter>&amp;LConfidential</oddFooter>
    <evenFooter>&amp;LConfidential</evenFooter>
    <firstFooter>&amp;LConfidential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sqref="A1:E9"/>
    </sheetView>
  </sheetViews>
  <sheetFormatPr defaultRowHeight="15" x14ac:dyDescent="0.25"/>
  <sheetData>
    <row r="1" spans="1:5" x14ac:dyDescent="0.25">
      <c r="A1" s="87" t="s">
        <v>10</v>
      </c>
      <c r="B1" s="87" t="s">
        <v>217</v>
      </c>
      <c r="C1" s="87" t="s">
        <v>184</v>
      </c>
      <c r="D1" s="87" t="s">
        <v>218</v>
      </c>
      <c r="E1" s="87"/>
    </row>
    <row r="2" spans="1:5" x14ac:dyDescent="0.25">
      <c r="A2" s="87" t="s">
        <v>219</v>
      </c>
      <c r="B2" s="87"/>
      <c r="C2" s="87"/>
      <c r="D2" s="87">
        <v>-430</v>
      </c>
      <c r="E2" s="87"/>
    </row>
    <row r="3" spans="1:5" x14ac:dyDescent="0.25">
      <c r="A3" s="87" t="s">
        <v>220</v>
      </c>
      <c r="B3" s="87">
        <f>430/2</f>
        <v>215</v>
      </c>
      <c r="C3" s="87">
        <v>1</v>
      </c>
      <c r="D3" s="87">
        <f>B3*C3</f>
        <v>215</v>
      </c>
      <c r="E3" s="87"/>
    </row>
    <row r="4" spans="1:5" x14ac:dyDescent="0.25">
      <c r="A4" s="87" t="s">
        <v>220</v>
      </c>
      <c r="B4" s="87"/>
      <c r="C4" s="87"/>
      <c r="D4" s="87">
        <v>-3870</v>
      </c>
      <c r="E4" s="87"/>
    </row>
    <row r="5" spans="1:5" x14ac:dyDescent="0.25">
      <c r="A5" s="87" t="s">
        <v>221</v>
      </c>
      <c r="B5" s="87">
        <f t="shared" ref="B5:B6" si="0">430/2</f>
        <v>215</v>
      </c>
      <c r="C5" s="87">
        <v>4</v>
      </c>
      <c r="D5" s="87">
        <f>B5*C5</f>
        <v>860</v>
      </c>
      <c r="E5" s="87"/>
    </row>
    <row r="6" spans="1:5" x14ac:dyDescent="0.25">
      <c r="A6" s="87" t="s">
        <v>221</v>
      </c>
      <c r="B6" s="87">
        <f t="shared" si="0"/>
        <v>215</v>
      </c>
      <c r="C6" s="87">
        <v>4</v>
      </c>
      <c r="D6" s="87">
        <f>B6*C6</f>
        <v>860</v>
      </c>
      <c r="E6" s="87"/>
    </row>
    <row r="7" spans="1:5" x14ac:dyDescent="0.25">
      <c r="A7" s="87" t="s">
        <v>222</v>
      </c>
      <c r="B7" s="87"/>
      <c r="C7" s="87"/>
      <c r="D7" s="87">
        <v>-2622</v>
      </c>
      <c r="E7" s="87"/>
    </row>
    <row r="8" spans="1:5" x14ac:dyDescent="0.25">
      <c r="A8" s="87" t="s">
        <v>223</v>
      </c>
      <c r="B8" s="87">
        <v>45</v>
      </c>
      <c r="C8" s="87">
        <v>2</v>
      </c>
      <c r="D8" s="87">
        <f>(B8*C8+15)*5.32</f>
        <v>558.6</v>
      </c>
      <c r="E8" s="87" t="s">
        <v>224</v>
      </c>
    </row>
    <row r="9" spans="1:5" x14ac:dyDescent="0.25">
      <c r="A9" s="87"/>
      <c r="B9" s="87"/>
      <c r="C9" s="87"/>
      <c r="D9" s="93">
        <f>SUM(D2:D8)</f>
        <v>-4428.3999999999996</v>
      </c>
      <c r="E9" s="87"/>
    </row>
  </sheetData>
  <pageMargins left="0.7" right="0.7" top="0.75" bottom="0.75" header="0.3" footer="0.3"/>
  <pageSetup orientation="portrait" r:id="rId1"/>
  <headerFooter>
    <oddFooter>&amp;LConfidential</oddFooter>
    <evenFooter>&amp;LConfidential</evenFooter>
    <firstFooter>&amp;LConfidential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20200401</vt:lpstr>
      <vt:lpstr>mask</vt:lpstr>
    </vt:vector>
  </TitlesOfParts>
  <Company>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Yu, Winnie</dc:creator>
  <cp:keywords>Confidential</cp:keywords>
  <cp:lastModifiedBy>Winnie W Yu</cp:lastModifiedBy>
  <dcterms:created xsi:type="dcterms:W3CDTF">2017-07-06T12:36:23Z</dcterms:created>
  <dcterms:modified xsi:type="dcterms:W3CDTF">2020-04-02T13:32:30Z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dbeb46ce-8ac7-44e9-8b29-7ecc79e4ae47</vt:lpwstr>
  </property>
  <property fmtid="{D5CDD505-2E9C-101B-9397-08002B2CF9AE}" pid="3" name="aliashDocumentMarking">
    <vt:lpwstr>Confidential/Confidential/Confidential</vt:lpwstr>
  </property>
  <property fmtid="{D5CDD505-2E9C-101B-9397-08002B2CF9AE}" pid="4" name="TDDCSClassification">
    <vt:lpwstr>Confidential</vt:lpwstr>
  </property>
  <property fmtid="{D5CDD505-2E9C-101B-9397-08002B2CF9AE}" pid="5" name="kjhasxiQ">
    <vt:lpwstr>Confidential</vt:lpwstr>
  </property>
  <property fmtid="{D5CDD505-2E9C-101B-9397-08002B2CF9AE}" pid="6" name="Workbook id">
    <vt:lpwstr>9cd1d769-ebe7-4071-9033-8c079d2b5496</vt:lpwstr>
  </property>
  <property fmtid="{D5CDD505-2E9C-101B-9397-08002B2CF9AE}" pid="7" name="Workbook type">
    <vt:lpwstr>Custom</vt:lpwstr>
  </property>
  <property fmtid="{D5CDD505-2E9C-101B-9397-08002B2CF9AE}" pid="8" name="Workbook version">
    <vt:lpwstr>Custom</vt:lpwstr>
  </property>
</Properties>
</file>