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90" windowWidth="15405" windowHeight="15450"/>
  </bookViews>
  <sheets>
    <sheet name="main" sheetId="1" r:id="rId1"/>
    <sheet name="Sheet1" sheetId="2" r:id="rId2"/>
    <sheet name="Sheet2" sheetId="3" r:id="rId3"/>
    <sheet name="Sheet3" sheetId="4" r:id="rId4"/>
    <sheet name="Sheet4" sheetId="5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4" i="1" l="1"/>
  <c r="A94" i="1"/>
  <c r="S95" i="1"/>
  <c r="A95" i="1"/>
  <c r="D98" i="1"/>
  <c r="S98" i="1"/>
  <c r="A98" i="1"/>
  <c r="A67" i="1"/>
  <c r="S67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70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S340" i="1"/>
  <c r="D340" i="1"/>
  <c r="A340" i="1"/>
  <c r="S339" i="1"/>
  <c r="D339" i="1"/>
  <c r="A339" i="1"/>
  <c r="S338" i="1"/>
  <c r="D338" i="1"/>
  <c r="A338" i="1"/>
  <c r="S337" i="1"/>
  <c r="D337" i="1"/>
  <c r="A33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57" i="1"/>
  <c r="S282" i="1"/>
  <c r="D282" i="1"/>
  <c r="A282" i="1"/>
  <c r="S281" i="1"/>
  <c r="D281" i="1"/>
  <c r="A281" i="1"/>
  <c r="S280" i="1"/>
  <c r="D280" i="1"/>
  <c r="A280" i="1"/>
  <c r="S279" i="1"/>
  <c r="D279" i="1"/>
  <c r="A279" i="1"/>
  <c r="I18" i="2"/>
  <c r="P3" i="1"/>
  <c r="O3" i="1"/>
  <c r="S336" i="1"/>
  <c r="D336" i="1"/>
  <c r="A336" i="1"/>
  <c r="S335" i="1"/>
  <c r="D335" i="1"/>
  <c r="A335" i="1"/>
  <c r="S334" i="1"/>
  <c r="D334" i="1"/>
  <c r="A334" i="1"/>
  <c r="S333" i="1"/>
  <c r="J333" i="1"/>
  <c r="D333" i="1"/>
  <c r="A333" i="1"/>
  <c r="S332" i="1"/>
  <c r="A332" i="1"/>
  <c r="S331" i="1"/>
  <c r="A331" i="1"/>
  <c r="S330" i="1"/>
  <c r="A330" i="1"/>
  <c r="S329" i="1"/>
  <c r="A329" i="1"/>
  <c r="S328" i="1"/>
  <c r="A328" i="1"/>
  <c r="S327" i="1"/>
  <c r="A327" i="1"/>
  <c r="S326" i="1"/>
  <c r="A326" i="1"/>
  <c r="S325" i="1"/>
  <c r="A325" i="1"/>
  <c r="S324" i="1"/>
  <c r="A324" i="1"/>
  <c r="S323" i="1"/>
  <c r="A323" i="1"/>
  <c r="S322" i="1"/>
  <c r="A322" i="1"/>
  <c r="S321" i="1"/>
  <c r="A321" i="1"/>
  <c r="S320" i="1"/>
  <c r="A320" i="1"/>
  <c r="S319" i="1"/>
  <c r="A319" i="1"/>
  <c r="S318" i="1"/>
  <c r="A318" i="1"/>
  <c r="S317" i="1"/>
  <c r="A317" i="1"/>
  <c r="S316" i="1"/>
  <c r="A316" i="1"/>
  <c r="S315" i="1"/>
  <c r="A315" i="1"/>
  <c r="D311" i="1"/>
  <c r="D310" i="1"/>
  <c r="D309" i="1"/>
  <c r="D308" i="1"/>
  <c r="D307" i="1"/>
  <c r="D306" i="1"/>
  <c r="D305" i="1"/>
  <c r="J304" i="1"/>
  <c r="D304" i="1"/>
  <c r="D278" i="1"/>
  <c r="D277" i="1"/>
  <c r="D276" i="1"/>
  <c r="J275" i="1"/>
  <c r="D275" i="1"/>
  <c r="D253" i="1"/>
  <c r="D252" i="1"/>
  <c r="D251" i="1"/>
  <c r="D250" i="1"/>
  <c r="D249" i="1"/>
  <c r="D248" i="1"/>
  <c r="D247" i="1"/>
  <c r="J246" i="1"/>
  <c r="D246" i="1"/>
  <c r="D218" i="1"/>
  <c r="D219" i="1"/>
  <c r="D220" i="1"/>
  <c r="D221" i="1"/>
  <c r="D222" i="1"/>
  <c r="D223" i="1"/>
  <c r="D224" i="1"/>
  <c r="J217" i="1"/>
  <c r="D217" i="1"/>
  <c r="D189" i="1"/>
  <c r="D190" i="1"/>
  <c r="D191" i="1"/>
  <c r="D192" i="1"/>
  <c r="D193" i="1"/>
  <c r="D194" i="1"/>
  <c r="D195" i="1"/>
  <c r="S311" i="1"/>
  <c r="A311" i="1"/>
  <c r="S310" i="1"/>
  <c r="A310" i="1"/>
  <c r="S309" i="1"/>
  <c r="A309" i="1"/>
  <c r="S308" i="1"/>
  <c r="A308" i="1"/>
  <c r="S307" i="1"/>
  <c r="A307" i="1"/>
  <c r="S306" i="1"/>
  <c r="A306" i="1"/>
  <c r="S305" i="1"/>
  <c r="A305" i="1"/>
  <c r="S304" i="1"/>
  <c r="A304" i="1"/>
  <c r="S303" i="1"/>
  <c r="A303" i="1"/>
  <c r="S302" i="1"/>
  <c r="A302" i="1"/>
  <c r="S301" i="1"/>
  <c r="A301" i="1"/>
  <c r="S300" i="1"/>
  <c r="A300" i="1"/>
  <c r="S299" i="1"/>
  <c r="A299" i="1"/>
  <c r="S298" i="1"/>
  <c r="A298" i="1"/>
  <c r="S297" i="1"/>
  <c r="A297" i="1"/>
  <c r="S296" i="1"/>
  <c r="A296" i="1"/>
  <c r="S295" i="1"/>
  <c r="A295" i="1"/>
  <c r="S294" i="1"/>
  <c r="A294" i="1"/>
  <c r="S293" i="1"/>
  <c r="A293" i="1"/>
  <c r="S292" i="1"/>
  <c r="A292" i="1"/>
  <c r="S291" i="1"/>
  <c r="A291" i="1"/>
  <c r="S290" i="1"/>
  <c r="A290" i="1"/>
  <c r="S289" i="1"/>
  <c r="A289" i="1"/>
  <c r="S288" i="1"/>
  <c r="A288" i="1"/>
  <c r="S287" i="1"/>
  <c r="A287" i="1"/>
  <c r="S286" i="1"/>
  <c r="A286" i="1"/>
  <c r="S278" i="1"/>
  <c r="A278" i="1"/>
  <c r="S277" i="1"/>
  <c r="A277" i="1"/>
  <c r="S276" i="1"/>
  <c r="A276" i="1"/>
  <c r="S275" i="1"/>
  <c r="A275" i="1"/>
  <c r="S274" i="1"/>
  <c r="A274" i="1"/>
  <c r="S273" i="1"/>
  <c r="A273" i="1"/>
  <c r="S272" i="1"/>
  <c r="A272" i="1"/>
  <c r="S271" i="1"/>
  <c r="A271" i="1"/>
  <c r="S270" i="1"/>
  <c r="A270" i="1"/>
  <c r="S269" i="1"/>
  <c r="A269" i="1"/>
  <c r="S268" i="1"/>
  <c r="A268" i="1"/>
  <c r="S267" i="1"/>
  <c r="A267" i="1"/>
  <c r="S266" i="1"/>
  <c r="A266" i="1"/>
  <c r="S265" i="1"/>
  <c r="A265" i="1"/>
  <c r="S264" i="1"/>
  <c r="A264" i="1"/>
  <c r="S263" i="1"/>
  <c r="A263" i="1"/>
  <c r="S262" i="1"/>
  <c r="A262" i="1"/>
  <c r="S261" i="1"/>
  <c r="A261" i="1"/>
  <c r="S260" i="1"/>
  <c r="A260" i="1"/>
  <c r="S259" i="1"/>
  <c r="A259" i="1"/>
  <c r="S258" i="1"/>
  <c r="A258" i="1"/>
  <c r="S257" i="1"/>
  <c r="A257" i="1"/>
  <c r="S253" i="1"/>
  <c r="A253" i="1"/>
  <c r="S252" i="1"/>
  <c r="A252" i="1"/>
  <c r="S251" i="1"/>
  <c r="A251" i="1"/>
  <c r="S250" i="1"/>
  <c r="A250" i="1"/>
  <c r="S249" i="1"/>
  <c r="A249" i="1"/>
  <c r="S248" i="1"/>
  <c r="A248" i="1"/>
  <c r="S247" i="1"/>
  <c r="A247" i="1"/>
  <c r="S246" i="1"/>
  <c r="A246" i="1"/>
  <c r="S245" i="1"/>
  <c r="A245" i="1"/>
  <c r="S244" i="1"/>
  <c r="A244" i="1"/>
  <c r="S243" i="1"/>
  <c r="A243" i="1"/>
  <c r="S242" i="1"/>
  <c r="A242" i="1"/>
  <c r="S241" i="1"/>
  <c r="A241" i="1"/>
  <c r="S240" i="1"/>
  <c r="A240" i="1"/>
  <c r="S239" i="1"/>
  <c r="A239" i="1"/>
  <c r="S238" i="1"/>
  <c r="A238" i="1"/>
  <c r="S237" i="1"/>
  <c r="A237" i="1"/>
  <c r="S236" i="1"/>
  <c r="A236" i="1"/>
  <c r="S235" i="1"/>
  <c r="A235" i="1"/>
  <c r="S234" i="1"/>
  <c r="A234" i="1"/>
  <c r="S233" i="1"/>
  <c r="A233" i="1"/>
  <c r="S232" i="1"/>
  <c r="A232" i="1"/>
  <c r="S231" i="1"/>
  <c r="A231" i="1"/>
  <c r="S230" i="1"/>
  <c r="A230" i="1"/>
  <c r="S229" i="1"/>
  <c r="A229" i="1"/>
  <c r="S228" i="1"/>
  <c r="A228" i="1"/>
  <c r="A69" i="1"/>
  <c r="S69" i="1"/>
  <c r="S50" i="1"/>
  <c r="S49" i="1"/>
  <c r="S48" i="1"/>
  <c r="S47" i="1"/>
  <c r="S46" i="1"/>
  <c r="S45" i="1"/>
  <c r="A46" i="1"/>
  <c r="A47" i="1"/>
  <c r="A48" i="1"/>
  <c r="A49" i="1"/>
  <c r="A50" i="1"/>
  <c r="A45" i="1"/>
  <c r="J188" i="1"/>
  <c r="D188" i="1"/>
  <c r="S224" i="1"/>
  <c r="A224" i="1"/>
  <c r="S223" i="1"/>
  <c r="A223" i="1"/>
  <c r="S222" i="1"/>
  <c r="A222" i="1"/>
  <c r="S221" i="1"/>
  <c r="A221" i="1"/>
  <c r="S220" i="1"/>
  <c r="A220" i="1"/>
  <c r="S219" i="1"/>
  <c r="A219" i="1"/>
  <c r="S218" i="1"/>
  <c r="A218" i="1"/>
  <c r="S217" i="1"/>
  <c r="A217" i="1"/>
  <c r="A192" i="1"/>
  <c r="A193" i="1"/>
  <c r="A194" i="1"/>
  <c r="A195" i="1"/>
  <c r="S192" i="1"/>
  <c r="S193" i="1"/>
  <c r="S194" i="1"/>
  <c r="S19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8" i="1"/>
  <c r="S70" i="1"/>
  <c r="S71" i="1"/>
  <c r="S72" i="1"/>
  <c r="S73" i="1"/>
  <c r="S74" i="1"/>
  <c r="S75" i="1"/>
  <c r="S76" i="1"/>
  <c r="S77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6" i="1"/>
  <c r="S97" i="1"/>
  <c r="S99" i="1"/>
  <c r="S100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3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1" i="1"/>
  <c r="A190" i="1"/>
  <c r="A189" i="1"/>
  <c r="A188" i="1"/>
  <c r="A187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3" i="1"/>
  <c r="A16" i="1"/>
  <c r="D77" i="1"/>
  <c r="D76" i="1"/>
  <c r="D75" i="1"/>
  <c r="D74" i="1"/>
  <c r="D73" i="1"/>
  <c r="D72" i="1"/>
  <c r="D71" i="1"/>
  <c r="D70" i="1"/>
  <c r="O14" i="1"/>
  <c r="D14" i="1"/>
  <c r="O9" i="1"/>
  <c r="D9" i="1"/>
  <c r="O12" i="1"/>
  <c r="D12" i="1"/>
  <c r="O5" i="1"/>
  <c r="D5" i="1"/>
  <c r="O8" i="1"/>
  <c r="D8" i="1"/>
  <c r="A64" i="1"/>
  <c r="A161" i="1"/>
  <c r="A139" i="1"/>
  <c r="A117" i="1"/>
  <c r="A35" i="1"/>
  <c r="D166" i="1"/>
  <c r="A166" i="1"/>
  <c r="D165" i="1"/>
  <c r="A165" i="1"/>
  <c r="D164" i="1"/>
  <c r="A164" i="1"/>
  <c r="A163" i="1"/>
  <c r="A162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D144" i="1"/>
  <c r="A144" i="1"/>
  <c r="D143" i="1"/>
  <c r="A143" i="1"/>
  <c r="D142" i="1"/>
  <c r="A142" i="1"/>
  <c r="A141" i="1"/>
  <c r="A140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0" i="1"/>
  <c r="A4" i="1"/>
  <c r="A11" i="1"/>
  <c r="A5" i="1"/>
  <c r="A12" i="1"/>
  <c r="A6" i="1"/>
  <c r="A7" i="1"/>
  <c r="A13" i="1"/>
  <c r="A8" i="1"/>
  <c r="A14" i="1"/>
  <c r="A9" i="1"/>
  <c r="A15" i="1"/>
  <c r="P62" i="4"/>
  <c r="O62" i="4"/>
  <c r="N62" i="4"/>
  <c r="M62" i="4"/>
  <c r="L62" i="4"/>
  <c r="K62" i="4"/>
  <c r="P61" i="4"/>
  <c r="O61" i="4"/>
  <c r="N61" i="4"/>
  <c r="M61" i="4"/>
  <c r="L61" i="4"/>
  <c r="K61" i="4"/>
  <c r="P60" i="4"/>
  <c r="O60" i="4"/>
  <c r="N60" i="4"/>
  <c r="M60" i="4"/>
  <c r="L60" i="4"/>
  <c r="K60" i="4"/>
  <c r="P59" i="4"/>
  <c r="O59" i="4"/>
  <c r="N59" i="4"/>
  <c r="M59" i="4"/>
  <c r="L59" i="4"/>
  <c r="K59" i="4"/>
  <c r="P58" i="4"/>
  <c r="O58" i="4"/>
  <c r="N58" i="4"/>
  <c r="M58" i="4"/>
  <c r="L58" i="4"/>
  <c r="K58" i="4"/>
  <c r="P57" i="4"/>
  <c r="O57" i="4"/>
  <c r="N57" i="4"/>
  <c r="M57" i="4"/>
  <c r="L57" i="4"/>
  <c r="K57" i="4"/>
  <c r="P56" i="4"/>
  <c r="O56" i="4"/>
  <c r="N56" i="4"/>
  <c r="M56" i="4"/>
  <c r="L56" i="4"/>
  <c r="K56" i="4"/>
  <c r="P55" i="4"/>
  <c r="O55" i="4"/>
  <c r="N55" i="4"/>
  <c r="M55" i="4"/>
  <c r="L55" i="4"/>
  <c r="K55" i="4"/>
  <c r="P54" i="4"/>
  <c r="O54" i="4"/>
  <c r="N54" i="4"/>
  <c r="M54" i="4"/>
  <c r="L54" i="4"/>
  <c r="K54" i="4"/>
  <c r="P53" i="4"/>
  <c r="O53" i="4"/>
  <c r="N53" i="4"/>
  <c r="M53" i="4"/>
  <c r="L53" i="4"/>
  <c r="K53" i="4"/>
  <c r="P52" i="4"/>
  <c r="O52" i="4"/>
  <c r="N52" i="4"/>
  <c r="M52" i="4"/>
  <c r="L52" i="4"/>
  <c r="K52" i="4"/>
  <c r="P51" i="4"/>
  <c r="O51" i="4"/>
  <c r="N51" i="4"/>
  <c r="M51" i="4"/>
  <c r="L51" i="4"/>
  <c r="K51" i="4"/>
  <c r="P50" i="4"/>
  <c r="O50" i="4"/>
  <c r="N50" i="4"/>
  <c r="M50" i="4"/>
  <c r="L50" i="4"/>
  <c r="K50" i="4"/>
  <c r="P49" i="4"/>
  <c r="O49" i="4"/>
  <c r="N49" i="4"/>
  <c r="M49" i="4"/>
  <c r="L49" i="4"/>
  <c r="K49" i="4"/>
  <c r="P48" i="4"/>
  <c r="O48" i="4"/>
  <c r="N48" i="4"/>
  <c r="M48" i="4"/>
  <c r="L48" i="4"/>
  <c r="K48" i="4"/>
  <c r="P47" i="4"/>
  <c r="O47" i="4"/>
  <c r="N47" i="4"/>
  <c r="M47" i="4"/>
  <c r="L47" i="4"/>
  <c r="K47" i="4"/>
  <c r="P46" i="4"/>
  <c r="O46" i="4"/>
  <c r="N46" i="4"/>
  <c r="M46" i="4"/>
  <c r="L46" i="4"/>
  <c r="K46" i="4"/>
  <c r="P45" i="4"/>
  <c r="O45" i="4"/>
  <c r="N45" i="4"/>
  <c r="M45" i="4"/>
  <c r="L45" i="4"/>
  <c r="K45" i="4"/>
  <c r="P44" i="4"/>
  <c r="O44" i="4"/>
  <c r="N44" i="4"/>
  <c r="M44" i="4"/>
  <c r="L44" i="4"/>
  <c r="K44" i="4"/>
  <c r="P43" i="4"/>
  <c r="O43" i="4"/>
  <c r="N43" i="4"/>
  <c r="M43" i="4"/>
  <c r="L43" i="4"/>
  <c r="K43" i="4"/>
  <c r="P42" i="4"/>
  <c r="O42" i="4"/>
  <c r="N42" i="4"/>
  <c r="M42" i="4"/>
  <c r="L42" i="4"/>
  <c r="K42" i="4"/>
  <c r="P41" i="4"/>
  <c r="O41" i="4"/>
  <c r="N41" i="4"/>
  <c r="M41" i="4"/>
  <c r="L41" i="4"/>
  <c r="K41" i="4"/>
  <c r="P40" i="4"/>
  <c r="O40" i="4"/>
  <c r="N40" i="4"/>
  <c r="M40" i="4"/>
  <c r="L40" i="4"/>
  <c r="K40" i="4"/>
  <c r="P39" i="4"/>
  <c r="O39" i="4"/>
  <c r="N39" i="4"/>
  <c r="M39" i="4"/>
  <c r="L39" i="4"/>
  <c r="K39" i="4"/>
  <c r="P38" i="4"/>
  <c r="O38" i="4"/>
  <c r="N38" i="4"/>
  <c r="M38" i="4"/>
  <c r="L38" i="4"/>
  <c r="K38" i="4"/>
  <c r="P37" i="4"/>
  <c r="O37" i="4"/>
  <c r="N37" i="4"/>
  <c r="M37" i="4"/>
  <c r="L37" i="4"/>
  <c r="K37" i="4"/>
  <c r="P36" i="4"/>
  <c r="O36" i="4"/>
  <c r="N36" i="4"/>
  <c r="M36" i="4"/>
  <c r="L36" i="4"/>
  <c r="K36" i="4"/>
  <c r="P35" i="4"/>
  <c r="O35" i="4"/>
  <c r="N35" i="4"/>
  <c r="M35" i="4"/>
  <c r="L35" i="4"/>
  <c r="K35" i="4"/>
  <c r="P34" i="4"/>
  <c r="O34" i="4"/>
  <c r="N34" i="4"/>
  <c r="M34" i="4"/>
  <c r="L34" i="4"/>
  <c r="K34" i="4"/>
  <c r="P33" i="4"/>
  <c r="O33" i="4"/>
  <c r="N33" i="4"/>
  <c r="M33" i="4"/>
  <c r="L33" i="4"/>
  <c r="K33" i="4"/>
  <c r="P32" i="4"/>
  <c r="O32" i="4"/>
  <c r="N32" i="4"/>
  <c r="M32" i="4"/>
  <c r="L32" i="4"/>
  <c r="K32" i="4"/>
  <c r="P31" i="4"/>
  <c r="O31" i="4"/>
  <c r="N31" i="4"/>
  <c r="M31" i="4"/>
  <c r="L31" i="4"/>
  <c r="K31" i="4"/>
  <c r="P30" i="4"/>
  <c r="O30" i="4"/>
  <c r="N30" i="4"/>
  <c r="M30" i="4"/>
  <c r="L30" i="4"/>
  <c r="K30" i="4"/>
  <c r="P29" i="4"/>
  <c r="O29" i="4"/>
  <c r="N29" i="4"/>
  <c r="M29" i="4"/>
  <c r="L29" i="4"/>
  <c r="K29" i="4"/>
  <c r="P28" i="4"/>
  <c r="O28" i="4"/>
  <c r="N28" i="4"/>
  <c r="M28" i="4"/>
  <c r="L28" i="4"/>
  <c r="K28" i="4"/>
  <c r="P27" i="4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P21" i="4"/>
  <c r="O21" i="4"/>
  <c r="N21" i="4"/>
  <c r="M21" i="4"/>
  <c r="L21" i="4"/>
  <c r="K21" i="4"/>
  <c r="P20" i="4"/>
  <c r="O20" i="4"/>
  <c r="N20" i="4"/>
  <c r="M20" i="4"/>
  <c r="L20" i="4"/>
  <c r="K20" i="4"/>
  <c r="P19" i="4"/>
  <c r="O19" i="4"/>
  <c r="N19" i="4"/>
  <c r="M19" i="4"/>
  <c r="L19" i="4"/>
  <c r="K19" i="4"/>
  <c r="P18" i="4"/>
  <c r="O18" i="4"/>
  <c r="N18" i="4"/>
  <c r="M18" i="4"/>
  <c r="L18" i="4"/>
  <c r="K18" i="4"/>
  <c r="P17" i="4"/>
  <c r="O17" i="4"/>
  <c r="N17" i="4"/>
  <c r="M17" i="4"/>
  <c r="L17" i="4"/>
  <c r="K17" i="4"/>
  <c r="P16" i="4"/>
  <c r="O16" i="4"/>
  <c r="N16" i="4"/>
  <c r="M16" i="4"/>
  <c r="L16" i="4"/>
  <c r="K16" i="4"/>
  <c r="P15" i="4"/>
  <c r="O15" i="4"/>
  <c r="N15" i="4"/>
  <c r="M15" i="4"/>
  <c r="L15" i="4"/>
  <c r="K15" i="4"/>
  <c r="P14" i="4"/>
  <c r="O14" i="4"/>
  <c r="N14" i="4"/>
  <c r="M14" i="4"/>
  <c r="L14" i="4"/>
  <c r="K14" i="4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N10" i="4"/>
  <c r="M10" i="4"/>
  <c r="L10" i="4"/>
  <c r="K10" i="4"/>
  <c r="P9" i="4"/>
  <c r="O9" i="4"/>
  <c r="N9" i="4"/>
  <c r="M9" i="4"/>
  <c r="L9" i="4"/>
  <c r="K9" i="4"/>
  <c r="P8" i="4"/>
  <c r="O8" i="4"/>
  <c r="N8" i="4"/>
  <c r="M8" i="4"/>
  <c r="L8" i="4"/>
  <c r="K8" i="4"/>
  <c r="P7" i="4"/>
  <c r="O7" i="4"/>
  <c r="N7" i="4"/>
  <c r="M7" i="4"/>
  <c r="L7" i="4"/>
  <c r="K7" i="4"/>
  <c r="P6" i="4"/>
  <c r="O6" i="4"/>
  <c r="N6" i="4"/>
  <c r="M6" i="4"/>
  <c r="L6" i="4"/>
  <c r="K6" i="4"/>
  <c r="P5" i="4"/>
  <c r="O5" i="4"/>
  <c r="N5" i="4"/>
  <c r="M5" i="4"/>
  <c r="L5" i="4"/>
  <c r="K5" i="4"/>
  <c r="P4" i="4"/>
  <c r="O4" i="4"/>
  <c r="N4" i="4"/>
  <c r="M4" i="4"/>
  <c r="L4" i="4"/>
  <c r="K4" i="4"/>
  <c r="P3" i="4"/>
  <c r="O3" i="4"/>
  <c r="N3" i="4"/>
  <c r="M3" i="4"/>
  <c r="L3" i="4"/>
  <c r="K3" i="4"/>
  <c r="I61" i="3"/>
  <c r="G61" i="3"/>
  <c r="F61" i="3"/>
  <c r="E61" i="3"/>
  <c r="D61" i="3"/>
  <c r="C61" i="3"/>
  <c r="B61" i="3"/>
  <c r="I60" i="3"/>
  <c r="G60" i="3"/>
  <c r="F60" i="3"/>
  <c r="E60" i="3"/>
  <c r="D60" i="3"/>
  <c r="C60" i="3"/>
  <c r="B60" i="3"/>
  <c r="I59" i="3"/>
  <c r="G59" i="3"/>
  <c r="F59" i="3"/>
  <c r="E59" i="3"/>
  <c r="D59" i="3"/>
  <c r="C59" i="3"/>
  <c r="B59" i="3"/>
  <c r="I58" i="3"/>
  <c r="G58" i="3"/>
  <c r="F58" i="3"/>
  <c r="E58" i="3"/>
  <c r="D58" i="3"/>
  <c r="C58" i="3"/>
  <c r="B58" i="3"/>
  <c r="I57" i="3"/>
  <c r="G57" i="3"/>
  <c r="F57" i="3"/>
  <c r="E57" i="3"/>
  <c r="D57" i="3"/>
  <c r="C57" i="3"/>
  <c r="B57" i="3"/>
  <c r="I56" i="3"/>
  <c r="G56" i="3"/>
  <c r="F56" i="3"/>
  <c r="E56" i="3"/>
  <c r="D56" i="3"/>
  <c r="C56" i="3"/>
  <c r="B56" i="3"/>
  <c r="I55" i="3"/>
  <c r="G55" i="3"/>
  <c r="F55" i="3"/>
  <c r="E55" i="3"/>
  <c r="D55" i="3"/>
  <c r="C55" i="3"/>
  <c r="B55" i="3"/>
  <c r="I54" i="3"/>
  <c r="G54" i="3"/>
  <c r="F54" i="3"/>
  <c r="E54" i="3"/>
  <c r="D54" i="3"/>
  <c r="C54" i="3"/>
  <c r="B54" i="3"/>
  <c r="I53" i="3"/>
  <c r="G53" i="3"/>
  <c r="F53" i="3"/>
  <c r="E53" i="3"/>
  <c r="D53" i="3"/>
  <c r="C53" i="3"/>
  <c r="B53" i="3"/>
  <c r="I52" i="3"/>
  <c r="G52" i="3"/>
  <c r="F52" i="3"/>
  <c r="E52" i="3"/>
  <c r="D52" i="3"/>
  <c r="C52" i="3"/>
  <c r="B52" i="3"/>
  <c r="I51" i="3"/>
  <c r="G51" i="3"/>
  <c r="F51" i="3"/>
  <c r="E51" i="3"/>
  <c r="D51" i="3"/>
  <c r="C51" i="3"/>
  <c r="B51" i="3"/>
  <c r="I50" i="3"/>
  <c r="G50" i="3"/>
  <c r="F50" i="3"/>
  <c r="E50" i="3"/>
  <c r="D50" i="3"/>
  <c r="C50" i="3"/>
  <c r="B50" i="3"/>
  <c r="I49" i="3"/>
  <c r="G49" i="3"/>
  <c r="F49" i="3"/>
  <c r="E49" i="3"/>
  <c r="D49" i="3"/>
  <c r="C49" i="3"/>
  <c r="B49" i="3"/>
  <c r="I48" i="3"/>
  <c r="G48" i="3"/>
  <c r="F48" i="3"/>
  <c r="E48" i="3"/>
  <c r="D48" i="3"/>
  <c r="C48" i="3"/>
  <c r="B48" i="3"/>
  <c r="I47" i="3"/>
  <c r="G47" i="3"/>
  <c r="F47" i="3"/>
  <c r="E47" i="3"/>
  <c r="D47" i="3"/>
  <c r="C47" i="3"/>
  <c r="B47" i="3"/>
  <c r="I46" i="3"/>
  <c r="G46" i="3"/>
  <c r="F46" i="3"/>
  <c r="E46" i="3"/>
  <c r="D46" i="3"/>
  <c r="C46" i="3"/>
  <c r="B46" i="3"/>
  <c r="I45" i="3"/>
  <c r="G45" i="3"/>
  <c r="F45" i="3"/>
  <c r="E45" i="3"/>
  <c r="D45" i="3"/>
  <c r="C45" i="3"/>
  <c r="B45" i="3"/>
  <c r="I44" i="3"/>
  <c r="G44" i="3"/>
  <c r="F44" i="3"/>
  <c r="E44" i="3"/>
  <c r="D44" i="3"/>
  <c r="C44" i="3"/>
  <c r="B44" i="3"/>
  <c r="I43" i="3"/>
  <c r="G43" i="3"/>
  <c r="F43" i="3"/>
  <c r="E43" i="3"/>
  <c r="D43" i="3"/>
  <c r="C43" i="3"/>
  <c r="B43" i="3"/>
  <c r="I42" i="3"/>
  <c r="G42" i="3"/>
  <c r="F42" i="3"/>
  <c r="E42" i="3"/>
  <c r="D42" i="3"/>
  <c r="C42" i="3"/>
  <c r="B42" i="3"/>
  <c r="I41" i="3"/>
  <c r="G41" i="3"/>
  <c r="F41" i="3"/>
  <c r="E41" i="3"/>
  <c r="D41" i="3"/>
  <c r="C41" i="3"/>
  <c r="B41" i="3"/>
  <c r="I40" i="3"/>
  <c r="G40" i="3"/>
  <c r="F40" i="3"/>
  <c r="E40" i="3"/>
  <c r="D40" i="3"/>
  <c r="C40" i="3"/>
  <c r="B40" i="3"/>
  <c r="I39" i="3"/>
  <c r="G39" i="3"/>
  <c r="F39" i="3"/>
  <c r="E39" i="3"/>
  <c r="D39" i="3"/>
  <c r="C39" i="3"/>
  <c r="B39" i="3"/>
  <c r="I38" i="3"/>
  <c r="G38" i="3"/>
  <c r="F38" i="3"/>
  <c r="E38" i="3"/>
  <c r="D38" i="3"/>
  <c r="C38" i="3"/>
  <c r="B38" i="3"/>
  <c r="I37" i="3"/>
  <c r="G37" i="3"/>
  <c r="F37" i="3"/>
  <c r="E37" i="3"/>
  <c r="D37" i="3"/>
  <c r="C37" i="3"/>
  <c r="B37" i="3"/>
  <c r="I36" i="3"/>
  <c r="G36" i="3"/>
  <c r="F36" i="3"/>
  <c r="E36" i="3"/>
  <c r="D36" i="3"/>
  <c r="C36" i="3"/>
  <c r="B36" i="3"/>
  <c r="I35" i="3"/>
  <c r="G35" i="3"/>
  <c r="F35" i="3"/>
  <c r="E35" i="3"/>
  <c r="D35" i="3"/>
  <c r="C35" i="3"/>
  <c r="B35" i="3"/>
  <c r="I34" i="3"/>
  <c r="G34" i="3"/>
  <c r="F34" i="3"/>
  <c r="E34" i="3"/>
  <c r="D34" i="3"/>
  <c r="C34" i="3"/>
  <c r="B34" i="3"/>
  <c r="I33" i="3"/>
  <c r="G33" i="3"/>
  <c r="F33" i="3"/>
  <c r="E33" i="3"/>
  <c r="D33" i="3"/>
  <c r="C33" i="3"/>
  <c r="B33" i="3"/>
  <c r="I32" i="3"/>
  <c r="G32" i="3"/>
  <c r="F32" i="3"/>
  <c r="E32" i="3"/>
  <c r="D32" i="3"/>
  <c r="C32" i="3"/>
  <c r="B32" i="3"/>
  <c r="I31" i="3"/>
  <c r="G31" i="3"/>
  <c r="F31" i="3"/>
  <c r="E31" i="3"/>
  <c r="D31" i="3"/>
  <c r="C31" i="3"/>
  <c r="B31" i="3"/>
  <c r="I30" i="3"/>
  <c r="G30" i="3"/>
  <c r="F30" i="3"/>
  <c r="E30" i="3"/>
  <c r="D30" i="3"/>
  <c r="C30" i="3"/>
  <c r="B30" i="3"/>
  <c r="I29" i="3"/>
  <c r="G29" i="3"/>
  <c r="F29" i="3"/>
  <c r="E29" i="3"/>
  <c r="D29" i="3"/>
  <c r="C29" i="3"/>
  <c r="B29" i="3"/>
  <c r="I28" i="3"/>
  <c r="G28" i="3"/>
  <c r="F28" i="3"/>
  <c r="E28" i="3"/>
  <c r="D28" i="3"/>
  <c r="C28" i="3"/>
  <c r="B28" i="3"/>
  <c r="I27" i="3"/>
  <c r="G27" i="3"/>
  <c r="F27" i="3"/>
  <c r="E27" i="3"/>
  <c r="D27" i="3"/>
  <c r="C27" i="3"/>
  <c r="B27" i="3"/>
  <c r="I26" i="3"/>
  <c r="G26" i="3"/>
  <c r="F26" i="3"/>
  <c r="E26" i="3"/>
  <c r="D26" i="3"/>
  <c r="C26" i="3"/>
  <c r="B26" i="3"/>
  <c r="I25" i="3"/>
  <c r="G25" i="3"/>
  <c r="F25" i="3"/>
  <c r="E25" i="3"/>
  <c r="D25" i="3"/>
  <c r="C25" i="3"/>
  <c r="B25" i="3"/>
  <c r="I24" i="3"/>
  <c r="G24" i="3"/>
  <c r="F24" i="3"/>
  <c r="E24" i="3"/>
  <c r="D24" i="3"/>
  <c r="C24" i="3"/>
  <c r="B24" i="3"/>
  <c r="I23" i="3"/>
  <c r="G23" i="3"/>
  <c r="F23" i="3"/>
  <c r="E23" i="3"/>
  <c r="D23" i="3"/>
  <c r="C23" i="3"/>
  <c r="B23" i="3"/>
  <c r="I22" i="3"/>
  <c r="G22" i="3"/>
  <c r="F22" i="3"/>
  <c r="E22" i="3"/>
  <c r="D22" i="3"/>
  <c r="C22" i="3"/>
  <c r="B22" i="3"/>
  <c r="I21" i="3"/>
  <c r="G21" i="3"/>
  <c r="F21" i="3"/>
  <c r="E21" i="3"/>
  <c r="D21" i="3"/>
  <c r="C21" i="3"/>
  <c r="B21" i="3"/>
  <c r="I20" i="3"/>
  <c r="G20" i="3"/>
  <c r="F20" i="3"/>
  <c r="E20" i="3"/>
  <c r="D20" i="3"/>
  <c r="C20" i="3"/>
  <c r="B20" i="3"/>
  <c r="I19" i="3"/>
  <c r="G19" i="3"/>
  <c r="F19" i="3"/>
  <c r="E19" i="3"/>
  <c r="D19" i="3"/>
  <c r="C19" i="3"/>
  <c r="B19" i="3"/>
  <c r="I18" i="3"/>
  <c r="G18" i="3"/>
  <c r="F18" i="3"/>
  <c r="E18" i="3"/>
  <c r="D18" i="3"/>
  <c r="C18" i="3"/>
  <c r="B18" i="3"/>
  <c r="I17" i="3"/>
  <c r="G17" i="3"/>
  <c r="F17" i="3"/>
  <c r="E17" i="3"/>
  <c r="D17" i="3"/>
  <c r="C17" i="3"/>
  <c r="B17" i="3"/>
  <c r="I16" i="3"/>
  <c r="G16" i="3"/>
  <c r="F16" i="3"/>
  <c r="E16" i="3"/>
  <c r="D16" i="3"/>
  <c r="C16" i="3"/>
  <c r="B16" i="3"/>
  <c r="I15" i="3"/>
  <c r="G15" i="3"/>
  <c r="F15" i="3"/>
  <c r="E15" i="3"/>
  <c r="D15" i="3"/>
  <c r="C15" i="3"/>
  <c r="B15" i="3"/>
  <c r="I14" i="3"/>
  <c r="G14" i="3"/>
  <c r="F14" i="3"/>
  <c r="E14" i="3"/>
  <c r="D14" i="3"/>
  <c r="C14" i="3"/>
  <c r="B14" i="3"/>
  <c r="I13" i="3"/>
  <c r="G13" i="3"/>
  <c r="F13" i="3"/>
  <c r="E13" i="3"/>
  <c r="D13" i="3"/>
  <c r="C13" i="3"/>
  <c r="B13" i="3"/>
  <c r="I12" i="3"/>
  <c r="G12" i="3"/>
  <c r="F12" i="3"/>
  <c r="E12" i="3"/>
  <c r="D12" i="3"/>
  <c r="C12" i="3"/>
  <c r="B12" i="3"/>
  <c r="I11" i="3"/>
  <c r="G11" i="3"/>
  <c r="F11" i="3"/>
  <c r="E11" i="3"/>
  <c r="D11" i="3"/>
  <c r="C11" i="3"/>
  <c r="B11" i="3"/>
  <c r="I10" i="3"/>
  <c r="G10" i="3"/>
  <c r="F10" i="3"/>
  <c r="E10" i="3"/>
  <c r="D10" i="3"/>
  <c r="C10" i="3"/>
  <c r="B10" i="3"/>
  <c r="I9" i="3"/>
  <c r="G9" i="3"/>
  <c r="F9" i="3"/>
  <c r="E9" i="3"/>
  <c r="D9" i="3"/>
  <c r="C9" i="3"/>
  <c r="B9" i="3"/>
  <c r="I8" i="3"/>
  <c r="G8" i="3"/>
  <c r="F8" i="3"/>
  <c r="E8" i="3"/>
  <c r="D8" i="3"/>
  <c r="C8" i="3"/>
  <c r="B8" i="3"/>
  <c r="I7" i="3"/>
  <c r="G7" i="3"/>
  <c r="F7" i="3"/>
  <c r="E7" i="3"/>
  <c r="D7" i="3"/>
  <c r="C7" i="3"/>
  <c r="B7" i="3"/>
  <c r="I6" i="3"/>
  <c r="G6" i="3"/>
  <c r="F6" i="3"/>
  <c r="E6" i="3"/>
  <c r="D6" i="3"/>
  <c r="C6" i="3"/>
  <c r="B6" i="3"/>
  <c r="I5" i="3"/>
  <c r="G5" i="3"/>
  <c r="F5" i="3"/>
  <c r="E5" i="3"/>
  <c r="D5" i="3"/>
  <c r="C5" i="3"/>
  <c r="B5" i="3"/>
  <c r="I4" i="3"/>
  <c r="G4" i="3"/>
  <c r="F4" i="3"/>
  <c r="E4" i="3"/>
  <c r="D4" i="3"/>
  <c r="C4" i="3"/>
  <c r="B4" i="3"/>
  <c r="I3" i="3"/>
  <c r="G3" i="3"/>
  <c r="F3" i="3"/>
  <c r="E3" i="3"/>
  <c r="D3" i="3"/>
  <c r="C3" i="3"/>
  <c r="B3" i="3"/>
  <c r="I2" i="3"/>
  <c r="G2" i="3"/>
  <c r="F2" i="3"/>
  <c r="E2" i="3"/>
  <c r="D2" i="3"/>
  <c r="C2" i="3"/>
  <c r="B2" i="3"/>
  <c r="W45" i="2"/>
  <c r="V45" i="2"/>
  <c r="F45" i="2"/>
  <c r="U45" i="2"/>
  <c r="T45" i="2"/>
  <c r="R45" i="2"/>
  <c r="Q45" i="2"/>
  <c r="M45" i="2"/>
  <c r="I45" i="2"/>
  <c r="X44" i="2"/>
  <c r="F43" i="2"/>
  <c r="U43" i="2"/>
  <c r="V43" i="2"/>
  <c r="W44" i="2"/>
  <c r="F44" i="2"/>
  <c r="U44" i="2"/>
  <c r="T44" i="2"/>
  <c r="R44" i="2"/>
  <c r="Q44" i="2"/>
  <c r="M44" i="2"/>
  <c r="I44" i="2"/>
  <c r="T43" i="2"/>
  <c r="R43" i="2"/>
  <c r="Q43" i="2"/>
  <c r="M43" i="2"/>
  <c r="I43" i="2"/>
  <c r="F42" i="2"/>
  <c r="U42" i="2"/>
  <c r="V42" i="2"/>
  <c r="T42" i="2"/>
  <c r="R42" i="2"/>
  <c r="Q42" i="2"/>
  <c r="M42" i="2"/>
  <c r="I42" i="2"/>
  <c r="F40" i="2"/>
  <c r="U40" i="2"/>
  <c r="V40" i="2"/>
  <c r="W41" i="2"/>
  <c r="V41" i="2"/>
  <c r="F41" i="2"/>
  <c r="U41" i="2"/>
  <c r="T41" i="2"/>
  <c r="R41" i="2"/>
  <c r="Q41" i="2"/>
  <c r="M41" i="2"/>
  <c r="I41" i="2"/>
  <c r="X40" i="2"/>
  <c r="F39" i="2"/>
  <c r="U39" i="2"/>
  <c r="V39" i="2"/>
  <c r="W40" i="2"/>
  <c r="T40" i="2"/>
  <c r="R40" i="2"/>
  <c r="Q40" i="2"/>
  <c r="M40" i="2"/>
  <c r="I40" i="2"/>
  <c r="T39" i="2"/>
  <c r="R39" i="2"/>
  <c r="Q39" i="2"/>
  <c r="M39" i="2"/>
  <c r="I39" i="2"/>
  <c r="F38" i="2"/>
  <c r="U38" i="2"/>
  <c r="V38" i="2"/>
  <c r="T38" i="2"/>
  <c r="R38" i="2"/>
  <c r="Q38" i="2"/>
  <c r="M38" i="2"/>
  <c r="I38" i="2"/>
  <c r="W37" i="2"/>
  <c r="V37" i="2"/>
  <c r="F37" i="2"/>
  <c r="U37" i="2"/>
  <c r="T37" i="2"/>
  <c r="R37" i="2"/>
  <c r="Q37" i="2"/>
  <c r="M37" i="2"/>
  <c r="I37" i="2"/>
  <c r="X36" i="2"/>
  <c r="F35" i="2"/>
  <c r="U35" i="2"/>
  <c r="V35" i="2"/>
  <c r="W36" i="2"/>
  <c r="F36" i="2"/>
  <c r="U36" i="2"/>
  <c r="T36" i="2"/>
  <c r="R36" i="2"/>
  <c r="Q36" i="2"/>
  <c r="M36" i="2"/>
  <c r="I36" i="2"/>
  <c r="T35" i="2"/>
  <c r="R35" i="2"/>
  <c r="Q35" i="2"/>
  <c r="M35" i="2"/>
  <c r="I35" i="2"/>
  <c r="F34" i="2"/>
  <c r="U34" i="2"/>
  <c r="V34" i="2"/>
  <c r="T34" i="2"/>
  <c r="R34" i="2"/>
  <c r="Q34" i="2"/>
  <c r="M34" i="2"/>
  <c r="I34" i="2"/>
  <c r="F33" i="2"/>
  <c r="U33" i="2"/>
  <c r="V33" i="2"/>
  <c r="T33" i="2"/>
  <c r="R33" i="2"/>
  <c r="Q33" i="2"/>
  <c r="M33" i="2"/>
  <c r="I33" i="2"/>
  <c r="W32" i="2"/>
  <c r="V32" i="2"/>
  <c r="F32" i="2"/>
  <c r="U32" i="2"/>
  <c r="T32" i="2"/>
  <c r="R32" i="2"/>
  <c r="Q32" i="2"/>
  <c r="M32" i="2"/>
  <c r="I32" i="2"/>
  <c r="X31" i="2"/>
  <c r="F30" i="2"/>
  <c r="U30" i="2"/>
  <c r="V30" i="2"/>
  <c r="W31" i="2"/>
  <c r="F31" i="2"/>
  <c r="U31" i="2"/>
  <c r="T31" i="2"/>
  <c r="R31" i="2"/>
  <c r="Q31" i="2"/>
  <c r="M31" i="2"/>
  <c r="I31" i="2"/>
  <c r="T30" i="2"/>
  <c r="R30" i="2"/>
  <c r="Q30" i="2"/>
  <c r="M30" i="2"/>
  <c r="I30" i="2"/>
  <c r="F29" i="2"/>
  <c r="U29" i="2"/>
  <c r="V29" i="2"/>
  <c r="T29" i="2"/>
  <c r="R29" i="2"/>
  <c r="Q29" i="2"/>
  <c r="M29" i="2"/>
  <c r="I29" i="2"/>
  <c r="F26" i="2"/>
  <c r="U26" i="2"/>
  <c r="V26" i="2"/>
  <c r="W27" i="2"/>
  <c r="W28" i="2"/>
  <c r="V28" i="2"/>
  <c r="F28" i="2"/>
  <c r="U28" i="2"/>
  <c r="T28" i="2"/>
  <c r="R28" i="2"/>
  <c r="Q28" i="2"/>
  <c r="M28" i="2"/>
  <c r="I28" i="2"/>
  <c r="X27" i="2"/>
  <c r="F27" i="2"/>
  <c r="U27" i="2"/>
  <c r="T27" i="2"/>
  <c r="R27" i="2"/>
  <c r="Q27" i="2"/>
  <c r="M27" i="2"/>
  <c r="I27" i="2"/>
  <c r="T26" i="2"/>
  <c r="R26" i="2"/>
  <c r="Q26" i="2"/>
  <c r="M26" i="2"/>
  <c r="I26" i="2"/>
  <c r="F25" i="2"/>
  <c r="U25" i="2"/>
  <c r="V25" i="2"/>
  <c r="T25" i="2"/>
  <c r="R25" i="2"/>
  <c r="Q25" i="2"/>
  <c r="M25" i="2"/>
  <c r="I25" i="2"/>
  <c r="F24" i="2"/>
  <c r="U24" i="2"/>
  <c r="T24" i="2"/>
  <c r="R24" i="2"/>
  <c r="Q24" i="2"/>
  <c r="M24" i="2"/>
  <c r="I24" i="2"/>
  <c r="F23" i="2"/>
  <c r="U23" i="2"/>
  <c r="T23" i="2"/>
  <c r="R23" i="2"/>
  <c r="Q23" i="2"/>
  <c r="M23" i="2"/>
  <c r="I23" i="2"/>
  <c r="F22" i="2"/>
  <c r="U22" i="2"/>
  <c r="T22" i="2"/>
  <c r="R22" i="2"/>
  <c r="Q22" i="2"/>
  <c r="M22" i="2"/>
  <c r="I22" i="2"/>
  <c r="F21" i="2"/>
  <c r="U21" i="2"/>
  <c r="T21" i="2"/>
  <c r="R21" i="2"/>
  <c r="Q21" i="2"/>
  <c r="M21" i="2"/>
  <c r="I21" i="2"/>
  <c r="F20" i="2"/>
  <c r="U20" i="2"/>
  <c r="V20" i="2"/>
  <c r="T20" i="2"/>
  <c r="R20" i="2"/>
  <c r="Q20" i="2"/>
  <c r="M20" i="2"/>
  <c r="I20" i="2"/>
  <c r="F19" i="2"/>
  <c r="U19" i="2"/>
  <c r="V19" i="2"/>
  <c r="T19" i="2"/>
  <c r="R19" i="2"/>
  <c r="Q19" i="2"/>
  <c r="M19" i="2"/>
  <c r="I19" i="2"/>
  <c r="F18" i="2"/>
  <c r="U18" i="2"/>
  <c r="V18" i="2"/>
  <c r="T18" i="2"/>
  <c r="R18" i="2"/>
  <c r="Q18" i="2"/>
  <c r="M18" i="2"/>
  <c r="F17" i="2"/>
  <c r="U17" i="2"/>
  <c r="Q17" i="2"/>
  <c r="M17" i="2"/>
  <c r="I17" i="2"/>
  <c r="F16" i="2"/>
  <c r="U16" i="2"/>
  <c r="Q16" i="2"/>
  <c r="M16" i="2"/>
  <c r="I16" i="2"/>
  <c r="F15" i="2"/>
  <c r="U15" i="2"/>
  <c r="Q15" i="2"/>
  <c r="M15" i="2"/>
  <c r="I15" i="2"/>
  <c r="M14" i="2"/>
  <c r="M13" i="2"/>
  <c r="M12" i="2"/>
  <c r="M11" i="2"/>
  <c r="M10" i="2"/>
  <c r="M9" i="2"/>
  <c r="D122" i="1"/>
  <c r="A122" i="1"/>
  <c r="D121" i="1"/>
  <c r="A121" i="1"/>
  <c r="D120" i="1"/>
  <c r="A120" i="1"/>
  <c r="A119" i="1"/>
  <c r="A118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D100" i="1"/>
  <c r="A100" i="1"/>
  <c r="D99" i="1"/>
  <c r="A99" i="1"/>
  <c r="D97" i="1"/>
  <c r="A97" i="1"/>
  <c r="A96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77" i="1"/>
  <c r="A76" i="1"/>
  <c r="A75" i="1"/>
  <c r="A74" i="1"/>
  <c r="A73" i="1"/>
  <c r="A72" i="1"/>
  <c r="A71" i="1"/>
  <c r="A70" i="1"/>
  <c r="A68" i="1"/>
  <c r="A66" i="1"/>
  <c r="A65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D41" i="1"/>
  <c r="A41" i="1"/>
  <c r="D40" i="1"/>
  <c r="A40" i="1"/>
  <c r="D39" i="1"/>
  <c r="A39" i="1"/>
  <c r="D38" i="1"/>
  <c r="A38" i="1"/>
  <c r="A37" i="1"/>
  <c r="A36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P15" i="1"/>
  <c r="O15" i="1"/>
  <c r="D15" i="1"/>
  <c r="P9" i="1"/>
  <c r="P14" i="1"/>
  <c r="P8" i="1"/>
  <c r="P13" i="1"/>
  <c r="O13" i="1"/>
  <c r="D13" i="1"/>
  <c r="P7" i="1"/>
  <c r="O7" i="1"/>
  <c r="D7" i="1"/>
  <c r="P6" i="1"/>
  <c r="O6" i="1"/>
  <c r="D6" i="1"/>
  <c r="P12" i="1"/>
  <c r="P5" i="1"/>
  <c r="P11" i="1"/>
  <c r="O11" i="1"/>
  <c r="D11" i="1"/>
  <c r="P4" i="1"/>
  <c r="O4" i="1"/>
  <c r="D4" i="1"/>
  <c r="P10" i="1"/>
  <c r="O10" i="1"/>
  <c r="D10" i="1"/>
</calcChain>
</file>

<file path=xl/comments1.xml><?xml version="1.0" encoding="utf-8"?>
<comments xmlns="http://schemas.openxmlformats.org/spreadsheetml/2006/main">
  <authors>
    <author>Administrator</author>
    <author>Win7XZB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老陈:
1道具
2装备
5钻石
6金币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 xml:space="preserve">yuxiao:
1.装备
2.道具
3.角色
4.货币
99.隐藏商店
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yuxiao:
1.金币
2.钻石
101.RMB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yuxiao:
1.装备
2.道具
3.
4.时装
5.金币
6.钻石
7.礼包
8.锻造满级
9.购买大招
10.体力
11.复活
</t>
        </r>
        <r>
          <rPr>
            <sz val="9"/>
            <color indexed="81"/>
            <rFont val="宋体"/>
            <family val="3"/>
            <charset val="134"/>
          </rPr>
          <t>12.无尽试炼最高层</t>
        </r>
      </text>
    </comment>
    <comment ref="O1" authorId="0">
      <text>
        <r>
          <rPr>
            <sz val="9"/>
            <color indexed="81"/>
            <rFont val="宋体"/>
            <family val="3"/>
            <charset val="134"/>
          </rPr>
          <t>老陈:
老陈专用辅助列</t>
        </r>
      </text>
    </comment>
    <comment ref="P1" authorId="0">
      <text>
        <r>
          <rPr>
            <sz val="9"/>
            <color indexed="81"/>
            <rFont val="宋体"/>
            <family val="3"/>
            <charset val="134"/>
          </rPr>
          <t xml:space="preserve">老陈：
老陈专用备注
</t>
        </r>
      </text>
    </comment>
    <comment ref="R1" authorId="0">
      <text>
        <r>
          <rPr>
            <sz val="9"/>
            <color indexed="81"/>
            <rFont val="宋体"/>
            <family val="3"/>
            <charset val="134"/>
          </rPr>
          <t>老陈:
1 安卓
2 IOS
3 移动mm
4 移动和游戏
5 联通
6 电信
7 360
8 应用宝
9 UC
10 酷派
11 4399
12 小米</t>
        </r>
      </text>
    </comment>
    <comment ref="T1" authorId="1">
      <text>
        <r>
          <rPr>
            <b/>
            <sz val="9"/>
            <color indexed="81"/>
            <rFont val="宋体"/>
            <family val="3"/>
            <charset val="134"/>
          </rPr>
          <t>Win7XZB:</t>
        </r>
        <r>
          <rPr>
            <sz val="9"/>
            <color indexed="81"/>
            <rFont val="宋体"/>
            <family val="3"/>
            <charset val="134"/>
          </rPr>
          <t xml:space="preserve">
1等级</t>
        </r>
      </text>
    </comment>
  </commentList>
</comments>
</file>

<file path=xl/sharedStrings.xml><?xml version="1.0" encoding="utf-8"?>
<sst xmlns="http://schemas.openxmlformats.org/spreadsheetml/2006/main" count="922" uniqueCount="401">
  <si>
    <t>商品ID</t>
  </si>
  <si>
    <t>原始ID</t>
  </si>
  <si>
    <t>商品名称</t>
  </si>
  <si>
    <t>描述</t>
  </si>
  <si>
    <t>商店类型</t>
  </si>
  <si>
    <t>评分</t>
  </si>
  <si>
    <t>花费类型</t>
  </si>
  <si>
    <t>花费价格</t>
  </si>
  <si>
    <t>所得类型</t>
  </si>
  <si>
    <t>所得数量</t>
  </si>
  <si>
    <t>所得id</t>
  </si>
  <si>
    <r>
      <rPr>
        <sz val="12"/>
        <rFont val="宋体"/>
        <family val="3"/>
        <charset val="134"/>
      </rPr>
      <t>渠道商品i</t>
    </r>
    <r>
      <rPr>
        <sz val="12"/>
        <rFont val="宋体"/>
        <family val="3"/>
        <charset val="134"/>
      </rPr>
      <t>d</t>
    </r>
  </si>
  <si>
    <t>折扣</t>
  </si>
  <si>
    <t>增加数值</t>
  </si>
  <si>
    <t>出售价格</t>
  </si>
  <si>
    <t>辅助列</t>
  </si>
  <si>
    <t>渠道ID辅助列</t>
  </si>
  <si>
    <t>key</t>
  </si>
  <si>
    <t>name</t>
  </si>
  <si>
    <t>desc</t>
  </si>
  <si>
    <t>shop</t>
  </si>
  <si>
    <t>score</t>
  </si>
  <si>
    <r>
      <rPr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ay_type</t>
    </r>
  </si>
  <si>
    <r>
      <rPr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ay_</t>
    </r>
    <r>
      <rPr>
        <sz val="12"/>
        <rFont val="宋体"/>
        <family val="3"/>
        <charset val="134"/>
      </rPr>
      <t>cost</t>
    </r>
  </si>
  <si>
    <t>buy_type</t>
  </si>
  <si>
    <t>buy_count</t>
  </si>
  <si>
    <t>buy_id</t>
  </si>
  <si>
    <t>platform_good_id</t>
  </si>
  <si>
    <t>on_sale</t>
  </si>
  <si>
    <t>闪电剑</t>
  </si>
  <si>
    <t>烈焰剑</t>
  </si>
  <si>
    <t>日轮剑</t>
  </si>
  <si>
    <t>光辉剑</t>
  </si>
  <si>
    <t>魔龙剑</t>
  </si>
  <si>
    <t>太阳神剑</t>
  </si>
  <si>
    <t>日曜巨剑</t>
  </si>
  <si>
    <t>秘银头饰</t>
  </si>
  <si>
    <t>黑龙盔</t>
  </si>
  <si>
    <t>宝石护手</t>
  </si>
  <si>
    <t>翡翠护手</t>
  </si>
  <si>
    <t>黑钢甲</t>
  </si>
  <si>
    <t>皇家骑士甲</t>
  </si>
  <si>
    <t>白银裙甲</t>
  </si>
  <si>
    <t>徽章盾</t>
  </si>
  <si>
    <t>皇家骑士盾</t>
  </si>
  <si>
    <t>闪银项链</t>
  </si>
  <si>
    <t>天使戒指</t>
  </si>
  <si>
    <t>传奇套装礼包</t>
  </si>
  <si>
    <t>能获得一套5件的传说装备</t>
  </si>
  <si>
    <t>传说武器礼包</t>
  </si>
  <si>
    <t>能获得一件顶级的神器</t>
  </si>
  <si>
    <t>至尊礼包</t>
  </si>
  <si>
    <t>VIP礼包</t>
  </si>
  <si>
    <t>武器锻造满级</t>
  </si>
  <si>
    <t>一键满级</t>
  </si>
  <si>
    <t>衣服锻造满级</t>
  </si>
  <si>
    <t>头部锻造满级</t>
  </si>
  <si>
    <t>护手锻造满级</t>
  </si>
  <si>
    <t>盾牌锻造满级</t>
  </si>
  <si>
    <t>戒指锻造满级</t>
  </si>
  <si>
    <t>购买大招</t>
  </si>
  <si>
    <t>可使用三次大招</t>
  </si>
  <si>
    <t>体力</t>
  </si>
  <si>
    <t>立即补充满所有体力</t>
  </si>
  <si>
    <t>复活</t>
  </si>
  <si>
    <t>满血复活，并获得三个血瓶</t>
  </si>
  <si>
    <t>1瓶回复药水</t>
  </si>
  <si>
    <t>战斗中使用可以满血蓝</t>
  </si>
  <si>
    <t>6瓶回复药水</t>
  </si>
  <si>
    <t>30瓶回复药水</t>
  </si>
  <si>
    <t>尼禄套装</t>
  </si>
  <si>
    <t>换装：攻击力+900</t>
  </si>
  <si>
    <t>2万金币</t>
  </si>
  <si>
    <t>7万金币</t>
  </si>
  <si>
    <t>15万金币</t>
  </si>
  <si>
    <t>26万金币</t>
  </si>
  <si>
    <t>陨星重盾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</si>
  <si>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4.4</t>
    </r>
    <r>
      <rPr>
        <sz val="12"/>
        <rFont val="宋体"/>
        <family val="3"/>
        <charset val="134"/>
      </rPr>
      <t>万金币</t>
    </r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</si>
  <si>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万金币</t>
    </r>
  </si>
  <si>
    <t>钻石</t>
  </si>
  <si>
    <t>比例</t>
  </si>
  <si>
    <t>1比10</t>
  </si>
  <si>
    <t>金币</t>
  </si>
  <si>
    <r>
      <rPr>
        <sz val="12"/>
        <rFont val="宋体"/>
        <family val="3"/>
        <charset val="134"/>
      </rPr>
      <t>1比10</t>
    </r>
    <r>
      <rPr>
        <sz val="12"/>
        <rFont val="宋体"/>
        <family val="3"/>
        <charset val="134"/>
      </rPr>
      <t>0</t>
    </r>
  </si>
  <si>
    <t>钻石兑换金币</t>
  </si>
  <si>
    <t>道具名</t>
  </si>
  <si>
    <t>增加属性</t>
  </si>
  <si>
    <t>所需金币</t>
  </si>
  <si>
    <t>等级</t>
  </si>
  <si>
    <t>购买价格</t>
  </si>
  <si>
    <t>新手剑</t>
  </si>
  <si>
    <t>新手佩戴的剑</t>
  </si>
  <si>
    <t>新手护甲</t>
  </si>
  <si>
    <t>新手穿戴的护甲</t>
  </si>
  <si>
    <t>新手头盔</t>
  </si>
  <si>
    <t>新手穿戴的头盔</t>
  </si>
  <si>
    <t>新手盾牌</t>
  </si>
  <si>
    <t>新手佩戴的盾牌</t>
  </si>
  <si>
    <t>新手护手</t>
  </si>
  <si>
    <t>新手穿戴的护手</t>
  </si>
  <si>
    <t>新手戒指</t>
  </si>
  <si>
    <t>新手穿戴的戒指</t>
  </si>
  <si>
    <t>钢剑</t>
  </si>
  <si>
    <t>攻击力增加15点</t>
  </si>
  <si>
    <t>images/icon/item/101.png</t>
  </si>
  <si>
    <t>风之剑</t>
  </si>
  <si>
    <t>攻击力增加24点</t>
  </si>
  <si>
    <t>images/icon/item/102.png</t>
  </si>
  <si>
    <t>攻击力增加42点</t>
  </si>
  <si>
    <t>images/icon/item/103.png</t>
  </si>
  <si>
    <t>images/icon/item/105.png</t>
  </si>
  <si>
    <t>攻击力增加237点</t>
  </si>
  <si>
    <t>images/icon/item/106.png</t>
  </si>
  <si>
    <t>攻击力增加421点</t>
  </si>
  <si>
    <t>images/icon/item/107.png</t>
  </si>
  <si>
    <t>攻击力增加746点</t>
  </si>
  <si>
    <t>images/icon/item/108.png</t>
  </si>
  <si>
    <t>攻击力增加1322点</t>
  </si>
  <si>
    <t>images/icon/item/109.png</t>
  </si>
  <si>
    <t>攻击力增加1578点</t>
  </si>
  <si>
    <t>images/icon/item/110.png</t>
  </si>
  <si>
    <t>炎龙剑</t>
  </si>
  <si>
    <t>攻击力增加1777点</t>
  </si>
  <si>
    <t>images/icon/item/111.png</t>
  </si>
  <si>
    <t>白银头盔</t>
  </si>
  <si>
    <t>生命力增加471点</t>
  </si>
  <si>
    <t>images/icon/item/601.png</t>
  </si>
  <si>
    <t>生命力增加1969点</t>
  </si>
  <si>
    <t>images/icon/item/602.png</t>
  </si>
  <si>
    <t>生命力增加8228点</t>
  </si>
  <si>
    <t>images/icon/item/603.png</t>
  </si>
  <si>
    <t>天羽盔</t>
  </si>
  <si>
    <t>生命力增加21833点</t>
  </si>
  <si>
    <t>images/icon/item/604.png</t>
  </si>
  <si>
    <t>皮甲护手</t>
  </si>
  <si>
    <t>暴击值增加37点</t>
  </si>
  <si>
    <t>images/icon/item/401.png</t>
  </si>
  <si>
    <t>暴击值增加75点</t>
  </si>
  <si>
    <t>images/icon/item/402.png</t>
  </si>
  <si>
    <t>暴击值增加150点</t>
  </si>
  <si>
    <t>images/icon/item/403.png</t>
  </si>
  <si>
    <t>黑曜石护手</t>
  </si>
  <si>
    <t>暴击值增加225点</t>
  </si>
  <si>
    <t>images/icon/item/404.png</t>
  </si>
  <si>
    <t>铁甲</t>
  </si>
  <si>
    <t>防御力增加11点</t>
  </si>
  <si>
    <t>images/icon/item/501.png</t>
  </si>
  <si>
    <t>防御力增加14点</t>
  </si>
  <si>
    <t>images/icon/item/502.png</t>
  </si>
  <si>
    <t>防御力增加36点</t>
  </si>
  <si>
    <t>images/icon/item/503.png</t>
  </si>
  <si>
    <t>防御力增加246点</t>
  </si>
  <si>
    <t>images/icon/item/504.png</t>
  </si>
  <si>
    <t>圣殿骑士甲</t>
  </si>
  <si>
    <t>防御力增加655点</t>
  </si>
  <si>
    <t>images/icon/item/505.png</t>
  </si>
  <si>
    <t>白银盾</t>
  </si>
  <si>
    <t>气力值增加471点</t>
  </si>
  <si>
    <t>images/icon/item/201.png</t>
  </si>
  <si>
    <t>气力值增加1223点</t>
  </si>
  <si>
    <t>images/icon/item/202.png</t>
  </si>
  <si>
    <t>气力值增加8228点</t>
  </si>
  <si>
    <t>images/icon/item/203.png</t>
  </si>
  <si>
    <t>气力值增加21833点</t>
  </si>
  <si>
    <t>images/icon/item/204.png</t>
  </si>
  <si>
    <t>秘银戒指</t>
  </si>
  <si>
    <t>破甲值增加14点</t>
  </si>
  <si>
    <t>images/icon/item/301.png</t>
  </si>
  <si>
    <t>破甲值增加36点</t>
  </si>
  <si>
    <t>images/icon/item/302.png</t>
  </si>
  <si>
    <t>破甲值增加246点</t>
  </si>
  <si>
    <t>images/icon/item/303.png</t>
  </si>
  <si>
    <t>骷髅魔戒</t>
  </si>
  <si>
    <t>破甲值增加995点</t>
  </si>
  <si>
    <t>images/icon/item/304.png</t>
  </si>
  <si>
    <t>LV</t>
  </si>
  <si>
    <t>血量</t>
  </si>
  <si>
    <t>攻击</t>
  </si>
  <si>
    <t>MP</t>
  </si>
  <si>
    <t>防御</t>
  </si>
  <si>
    <t>暴击</t>
  </si>
  <si>
    <t>破甲</t>
  </si>
  <si>
    <t>名称</t>
  </si>
  <si>
    <t>武器</t>
  </si>
  <si>
    <t>衣服</t>
  </si>
  <si>
    <r>
      <rPr>
        <sz val="11"/>
        <color indexed="8"/>
        <rFont val="宋体"/>
        <family val="3"/>
        <charset val="134"/>
      </rPr>
      <t>盾牌(护腿</t>
    </r>
    <r>
      <rPr>
        <sz val="12"/>
        <rFont val="宋体"/>
        <family val="3"/>
        <charset val="134"/>
      </rPr>
      <t>)</t>
    </r>
  </si>
  <si>
    <t>帽子</t>
  </si>
  <si>
    <t xml:space="preserve"> </t>
  </si>
  <si>
    <t>装备属性20%</t>
  </si>
  <si>
    <t>去小数点</t>
  </si>
  <si>
    <t>安卓</t>
    <phoneticPr fontId="26" type="noConversion"/>
  </si>
  <si>
    <t>IOS</t>
    <phoneticPr fontId="26" type="noConversion"/>
  </si>
  <si>
    <t>移动MM</t>
    <phoneticPr fontId="26" type="noConversion"/>
  </si>
  <si>
    <t>移动和游戏</t>
    <phoneticPr fontId="26" type="noConversion"/>
  </si>
  <si>
    <t>联通</t>
    <phoneticPr fontId="26" type="noConversion"/>
  </si>
  <si>
    <t>电信</t>
    <phoneticPr fontId="26" type="noConversion"/>
  </si>
  <si>
    <t>无尽试炼</t>
    <phoneticPr fontId="26" type="noConversion"/>
  </si>
  <si>
    <t>购买最高层数</t>
    <phoneticPr fontId="26" type="noConversion"/>
  </si>
  <si>
    <t>TOOL5</t>
  </si>
  <si>
    <t>TOOL17</t>
  </si>
  <si>
    <t>TOOL2</t>
  </si>
  <si>
    <t>6.6万金币</t>
  </si>
  <si>
    <t>TOOL9</t>
  </si>
  <si>
    <t>TOOL15</t>
  </si>
  <si>
    <t>TOOL4</t>
  </si>
  <si>
    <t>TOOL7</t>
  </si>
  <si>
    <t>14.4万金币</t>
  </si>
  <si>
    <t>TOOL11</t>
  </si>
  <si>
    <t>TOOL12</t>
  </si>
  <si>
    <t>TOOL10</t>
  </si>
  <si>
    <t>28万金币</t>
  </si>
  <si>
    <t>TOOL13</t>
  </si>
  <si>
    <t>尼禄套装</t>
    <phoneticPr fontId="26" type="noConversion"/>
  </si>
  <si>
    <t>2万金币</t>
    <phoneticPr fontId="26" type="noConversion"/>
  </si>
  <si>
    <t>66钻石</t>
  </si>
  <si>
    <t>144钻石</t>
  </si>
  <si>
    <t>840钻石</t>
  </si>
  <si>
    <r>
      <t>3</t>
    </r>
    <r>
      <rPr>
        <sz val="12"/>
        <rFont val="宋体"/>
        <family val="3"/>
        <charset val="134"/>
      </rPr>
      <t>25</t>
    </r>
    <r>
      <rPr>
        <sz val="12"/>
        <rFont val="宋体"/>
        <family val="3"/>
        <charset val="134"/>
      </rPr>
      <t>钻石</t>
    </r>
    <phoneticPr fontId="26" type="noConversion"/>
  </si>
  <si>
    <t>com.hdngame.fate.appstore.15001</t>
  </si>
  <si>
    <t>com.hdngame.fate.appstore.15002</t>
  </si>
  <si>
    <t>com.hdngame.fate.appstore.15003</t>
  </si>
  <si>
    <t>com.hdngame.fate.appstore.15004</t>
  </si>
  <si>
    <t>17万金币和10个血瓶</t>
    <phoneticPr fontId="26" type="noConversion"/>
  </si>
  <si>
    <t>奖励30万金币，每日额外领取3万</t>
    <phoneticPr fontId="26" type="noConversion"/>
  </si>
  <si>
    <t>2万金币</t>
    <phoneticPr fontId="26" type="noConversion"/>
  </si>
  <si>
    <t>14.4万金币</t>
    <phoneticPr fontId="26" type="noConversion"/>
  </si>
  <si>
    <t>28万金币</t>
    <phoneticPr fontId="26" type="noConversion"/>
  </si>
  <si>
    <t>红A套装</t>
    <phoneticPr fontId="26" type="noConversion"/>
  </si>
  <si>
    <t>条件类型</t>
    <phoneticPr fontId="26" type="noConversion"/>
  </si>
  <si>
    <t>条件值</t>
    <phoneticPr fontId="26" type="noConversion"/>
  </si>
  <si>
    <t>cond_type</t>
    <phoneticPr fontId="26" type="noConversion"/>
  </si>
  <si>
    <t>cond_value</t>
    <phoneticPr fontId="26" type="noConversion"/>
  </si>
  <si>
    <t>10瓶回复药水</t>
    <phoneticPr fontId="26" type="noConversion"/>
  </si>
  <si>
    <t>10个橙色魔晶</t>
    <phoneticPr fontId="26" type="noConversion"/>
  </si>
  <si>
    <t>10个紫色魔晶</t>
    <phoneticPr fontId="26" type="noConversion"/>
  </si>
  <si>
    <t>50个白色魔晶</t>
    <phoneticPr fontId="26" type="noConversion"/>
  </si>
  <si>
    <t>20级解锁。攻+300，气+900</t>
    <phoneticPr fontId="26" type="noConversion"/>
  </si>
  <si>
    <t>10个绿色魔晶</t>
    <phoneticPr fontId="26" type="noConversion"/>
  </si>
  <si>
    <t>强化橙色装备所需材料</t>
    <phoneticPr fontId="26" type="noConversion"/>
  </si>
  <si>
    <t>强化紫色装备所需材料</t>
    <phoneticPr fontId="26" type="noConversion"/>
  </si>
  <si>
    <t>强化绿色装备所需材料</t>
    <phoneticPr fontId="26" type="noConversion"/>
  </si>
  <si>
    <t>强化所需的基本材料</t>
    <phoneticPr fontId="26" type="noConversion"/>
  </si>
  <si>
    <t>应用宝</t>
    <phoneticPr fontId="26" type="noConversion"/>
  </si>
  <si>
    <t>72万金币</t>
  </si>
  <si>
    <t>153万金币</t>
  </si>
  <si>
    <t>324万金币</t>
  </si>
  <si>
    <t>684万金币</t>
  </si>
  <si>
    <t>折扣次数</t>
    <phoneticPr fontId="26" type="noConversion"/>
  </si>
  <si>
    <t>sale_count</t>
    <phoneticPr fontId="26" type="noConversion"/>
  </si>
  <si>
    <t>28万金币</t>
    <phoneticPr fontId="26" type="noConversion"/>
  </si>
  <si>
    <t>7万金币</t>
    <phoneticPr fontId="26" type="noConversion"/>
  </si>
  <si>
    <t>15万金币</t>
    <phoneticPr fontId="26" type="noConversion"/>
  </si>
  <si>
    <t>破甲值增加2765点</t>
  </si>
  <si>
    <t>气力值增加33186点</t>
  </si>
  <si>
    <t>防御力增加4844点</t>
  </si>
  <si>
    <t>暴击值增加375点</t>
  </si>
  <si>
    <t>生命力增加33186点</t>
  </si>
  <si>
    <t>攻击力增加4573点</t>
  </si>
  <si>
    <t>1</t>
    <phoneticPr fontId="26" type="noConversion"/>
  </si>
  <si>
    <t>20级解锁。攻+300，气+900</t>
    <phoneticPr fontId="26" type="noConversion"/>
  </si>
  <si>
    <t>攻+900</t>
    <phoneticPr fontId="26" type="noConversion"/>
  </si>
  <si>
    <t>UC</t>
    <phoneticPr fontId="26" type="noConversion"/>
  </si>
  <si>
    <t>酷派</t>
    <phoneticPr fontId="26" type="noConversion"/>
  </si>
  <si>
    <t>传奇套装礼包</t>
    <phoneticPr fontId="26" type="noConversion"/>
  </si>
  <si>
    <t>platform_id</t>
    <phoneticPr fontId="26" type="noConversion"/>
  </si>
  <si>
    <t>004</t>
    <phoneticPr fontId="26" type="noConversion"/>
  </si>
  <si>
    <t>005</t>
    <phoneticPr fontId="26" type="noConversion"/>
  </si>
  <si>
    <t>009</t>
    <phoneticPr fontId="26" type="noConversion"/>
  </si>
  <si>
    <t>010</t>
    <phoneticPr fontId="26" type="noConversion"/>
  </si>
  <si>
    <t>011</t>
    <phoneticPr fontId="26" type="noConversion"/>
  </si>
  <si>
    <t>012</t>
    <phoneticPr fontId="26" type="noConversion"/>
  </si>
  <si>
    <t>015</t>
    <phoneticPr fontId="26" type="noConversion"/>
  </si>
  <si>
    <t>017</t>
    <phoneticPr fontId="26" type="noConversion"/>
  </si>
  <si>
    <t>小米</t>
    <phoneticPr fontId="26" type="noConversion"/>
  </si>
  <si>
    <t>攻击力增加74点</t>
    <phoneticPr fontId="26" type="noConversion"/>
  </si>
  <si>
    <t>攻击力增加74点</t>
    <phoneticPr fontId="26" type="noConversion"/>
  </si>
  <si>
    <t>1瓶回复药水</t>
    <phoneticPr fontId="26" type="noConversion"/>
  </si>
  <si>
    <t>com.hdngame.fate.mi.001</t>
    <phoneticPr fontId="26" type="noConversion"/>
  </si>
  <si>
    <t>6瓶回复药水</t>
    <phoneticPr fontId="26" type="noConversion"/>
  </si>
  <si>
    <t>com.hdngame.fate.mi.002</t>
    <phoneticPr fontId="26" type="noConversion"/>
  </si>
  <si>
    <t>30瓶回复药水</t>
    <phoneticPr fontId="26" type="noConversion"/>
  </si>
  <si>
    <t>com.hdngame.fate.mi.003</t>
    <phoneticPr fontId="26" type="noConversion"/>
  </si>
  <si>
    <t>尼禄套装</t>
    <phoneticPr fontId="26" type="noConversion"/>
  </si>
  <si>
    <t>com.hdngame.fate.mi.004</t>
    <phoneticPr fontId="26" type="noConversion"/>
  </si>
  <si>
    <t>2万金币</t>
    <phoneticPr fontId="26" type="noConversion"/>
  </si>
  <si>
    <t>com.hdngame.fate.mi.005</t>
    <phoneticPr fontId="26" type="noConversion"/>
  </si>
  <si>
    <t>6.6万金币</t>
    <phoneticPr fontId="26" type="noConversion"/>
  </si>
  <si>
    <t>com.hdngame.fate.mi.006</t>
    <phoneticPr fontId="26" type="noConversion"/>
  </si>
  <si>
    <t>14.4万金币</t>
    <phoneticPr fontId="26" type="noConversion"/>
  </si>
  <si>
    <t>com.hdngame.fate.mi.007</t>
    <phoneticPr fontId="26" type="noConversion"/>
  </si>
  <si>
    <t>28万金币</t>
    <phoneticPr fontId="26" type="noConversion"/>
  </si>
  <si>
    <t>com.hdngame.fate.mi.008</t>
    <phoneticPr fontId="26" type="noConversion"/>
  </si>
  <si>
    <t>体力</t>
    <phoneticPr fontId="26" type="noConversion"/>
  </si>
  <si>
    <t>com.hdngame.fate.mi.009</t>
    <phoneticPr fontId="26" type="noConversion"/>
  </si>
  <si>
    <t>传奇套装礼包</t>
    <phoneticPr fontId="26" type="noConversion"/>
  </si>
  <si>
    <t>com.hdngame.fate.mi.010</t>
    <phoneticPr fontId="26" type="noConversion"/>
  </si>
  <si>
    <t>传说武器礼包</t>
    <phoneticPr fontId="26" type="noConversion"/>
  </si>
  <si>
    <t>com.hdngame.fate.mi.011</t>
    <phoneticPr fontId="26" type="noConversion"/>
  </si>
  <si>
    <t>至尊礼包</t>
    <phoneticPr fontId="26" type="noConversion"/>
  </si>
  <si>
    <t>com.hdngame.fate.mi.012</t>
    <phoneticPr fontId="26" type="noConversion"/>
  </si>
  <si>
    <t>VIP礼包</t>
    <phoneticPr fontId="26" type="noConversion"/>
  </si>
  <si>
    <t>com.hdngame.fate.mi.013</t>
    <phoneticPr fontId="26" type="noConversion"/>
  </si>
  <si>
    <t>复活</t>
    <phoneticPr fontId="26" type="noConversion"/>
  </si>
  <si>
    <t>com.hdngame.fate.mi.014</t>
    <phoneticPr fontId="26" type="noConversion"/>
  </si>
  <si>
    <t>一键满级</t>
    <rPh sb="0" eb="1">
      <t>yi'jian'man'ji</t>
    </rPh>
    <phoneticPr fontId="26" type="noConversion"/>
  </si>
  <si>
    <t>com.hdngame.fate.mi.015</t>
    <phoneticPr fontId="26" type="noConversion"/>
  </si>
  <si>
    <t>购买大招</t>
    <rPh sb="0" eb="1">
      <t>gou'mai</t>
    </rPh>
    <rPh sb="2" eb="3">
      <t>da'zhao</t>
    </rPh>
    <phoneticPr fontId="26" type="noConversion"/>
  </si>
  <si>
    <t>com.hdngame.fate.mi.016</t>
    <phoneticPr fontId="26" type="noConversion"/>
  </si>
  <si>
    <t>无尽试炼</t>
    <rPh sb="0" eb="1">
      <t>gou'mai</t>
    </rPh>
    <rPh sb="2" eb="3">
      <t>da'zhao</t>
    </rPh>
    <phoneticPr fontId="26" type="noConversion"/>
  </si>
  <si>
    <t>com.hdngame.fate.mi.017</t>
    <phoneticPr fontId="26" type="noConversion"/>
  </si>
  <si>
    <t>com.hdngame.fate.mi.010</t>
  </si>
  <si>
    <t>com.hdngame.fate.mi.011</t>
  </si>
  <si>
    <t>com.hdngame.fate.mi.012</t>
  </si>
  <si>
    <t>com.hdngame.fate.mi.013</t>
  </si>
  <si>
    <t>com.hdngame.fate.mi.016</t>
  </si>
  <si>
    <t>com.hdngame.fate.mi.009</t>
  </si>
  <si>
    <t>com.hdngame.fate.mi.014</t>
  </si>
  <si>
    <t>com.hdngame.fate.mi.017</t>
  </si>
  <si>
    <t>com.hdngame.fate.mi.001</t>
  </si>
  <si>
    <t>com.hdngame.fate.mi.002</t>
  </si>
  <si>
    <t>com.hdngame.fate.mi.003</t>
  </si>
  <si>
    <t>com.hdngame.fate.mi.004</t>
  </si>
  <si>
    <t>com.hdngame.fate.mi.005</t>
  </si>
  <si>
    <t>com.hdngame.fate.mi.006</t>
  </si>
  <si>
    <t>com.hdngame.fate.mi.007</t>
  </si>
  <si>
    <t>com.hdngame.fate.mi.008</t>
  </si>
  <si>
    <t>传奇套装礼包,180</t>
  </si>
  <si>
    <t>传说武器礼包,120</t>
  </si>
  <si>
    <t>至尊礼包,140</t>
  </si>
  <si>
    <t>VIP礼包,200</t>
  </si>
  <si>
    <t>武器锻造满级,80</t>
  </si>
  <si>
    <t>衣服锻造满级,80</t>
  </si>
  <si>
    <t>头部锻造满级,80</t>
  </si>
  <si>
    <t>护手锻造满级,80</t>
  </si>
  <si>
    <t>盾牌锻造满级,80</t>
  </si>
  <si>
    <t>戒指锻造满级,80</t>
  </si>
  <si>
    <t>购买大招,20</t>
  </si>
  <si>
    <t>体力,60</t>
  </si>
  <si>
    <t>复活,20</t>
  </si>
  <si>
    <t>无尽试炼,20</t>
  </si>
  <si>
    <t>1瓶回复药水,10</t>
  </si>
  <si>
    <t>6瓶回复药水,30</t>
  </si>
  <si>
    <t>30瓶回复药水,120</t>
  </si>
  <si>
    <t>尼禄套装,120</t>
  </si>
  <si>
    <t>2万金币,20</t>
  </si>
  <si>
    <t>6.6万金币,60</t>
  </si>
  <si>
    <t>14.4万金币,120</t>
  </si>
  <si>
    <t>28万金币,200</t>
  </si>
  <si>
    <t>72万金币,450</t>
  </si>
  <si>
    <t>153万金币,900</t>
  </si>
  <si>
    <t>324万金币,1800</t>
  </si>
  <si>
    <t>684万金币,3600</t>
  </si>
  <si>
    <t>com.hdngame.fate.mi.015</t>
    <phoneticPr fontId="26" type="noConversion"/>
  </si>
  <si>
    <t>com.hdngame.fate.mi.015</t>
  </si>
  <si>
    <t>无尽试炼</t>
  </si>
  <si>
    <t>com.hdngame.fate.mi.018</t>
    <phoneticPr fontId="26" type="noConversion"/>
  </si>
  <si>
    <t>com.hdngame.fate.mi.019</t>
  </si>
  <si>
    <t>com.hdngame.fate.mi.020</t>
  </si>
  <si>
    <t>com.hdngame.fate.mi.021</t>
  </si>
  <si>
    <t xml:space="preserve"> </t>
    <phoneticPr fontId="26" type="noConversion"/>
  </si>
  <si>
    <t>150716127670</t>
  </si>
  <si>
    <t>150716127669</t>
  </si>
  <si>
    <t>150716127667</t>
  </si>
  <si>
    <t>150716127666</t>
  </si>
  <si>
    <t>150716127665</t>
  </si>
  <si>
    <t>150716127664</t>
  </si>
  <si>
    <t>150716127663</t>
  </si>
  <si>
    <t>150716127662</t>
  </si>
  <si>
    <t>150716127661</t>
  </si>
  <si>
    <t>150716127659</t>
  </si>
  <si>
    <t>150716127658</t>
  </si>
  <si>
    <t>150716127656</t>
  </si>
  <si>
    <t>150716127671</t>
  </si>
  <si>
    <t>购买后无限使用</t>
    <phoneticPr fontId="26" type="noConversion"/>
  </si>
  <si>
    <t>013</t>
    <phoneticPr fontId="26" type="noConversion"/>
  </si>
  <si>
    <t>020</t>
    <phoneticPr fontId="26" type="noConversion"/>
  </si>
  <si>
    <t>30000918411106</t>
  </si>
  <si>
    <t>30000918411101</t>
  </si>
  <si>
    <t>30000918411102</t>
  </si>
  <si>
    <t>30000918411103</t>
  </si>
  <si>
    <t>30000918411104</t>
  </si>
  <si>
    <t>30000918411105</t>
  </si>
  <si>
    <t>30000918411107</t>
  </si>
  <si>
    <t>30000918411108</t>
  </si>
  <si>
    <t>30000918411109</t>
  </si>
  <si>
    <t>30000918411110</t>
  </si>
  <si>
    <t>30000918411111</t>
  </si>
  <si>
    <t>30000918411112</t>
  </si>
  <si>
    <t>30000918411113</t>
  </si>
  <si>
    <t>30000918411115</t>
  </si>
  <si>
    <t>TOOL19</t>
  </si>
  <si>
    <t>TOOL8</t>
  </si>
  <si>
    <t>14.4万金币</t>
    <phoneticPr fontId="26" type="noConversion"/>
  </si>
  <si>
    <t>007</t>
    <phoneticPr fontId="26" type="noConversion"/>
  </si>
  <si>
    <t>28万金币</t>
    <phoneticPr fontId="26" type="noConversion"/>
  </si>
  <si>
    <t>008</t>
    <phoneticPr fontId="26" type="noConversion"/>
  </si>
  <si>
    <t>6瓶回复药水</t>
    <phoneticPr fontId="26" type="noConversion"/>
  </si>
  <si>
    <t>战斗中使用可以满血蓝</t>
    <phoneticPr fontId="26" type="noConversion"/>
  </si>
  <si>
    <t>002</t>
    <phoneticPr fontId="26" type="noConversion"/>
  </si>
  <si>
    <t>6.6万金币</t>
    <phoneticPr fontId="26" type="noConversion"/>
  </si>
  <si>
    <t>30000918411114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</si>
</sst>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4">
    <font>
      <sz val="12"/>
      <name val="宋体"/>
      <charset val="134"/>
    </font>
    <font>
      <sz val="11"/>
      <color indexed="8"/>
      <name val="宋体"/>
      <family val="3"/>
      <charset val="134"/>
    </font>
    <font>
      <sz val="12"/>
      <color indexed="22"/>
      <name val="宋体"/>
      <family val="3"/>
      <charset val="134"/>
    </font>
    <font>
      <sz val="11"/>
      <color indexed="22"/>
      <name val="宋体"/>
      <family val="3"/>
      <charset val="134"/>
    </font>
    <font>
      <sz val="9"/>
      <color indexed="63"/>
      <name val="Tahoma"/>
      <family val="2"/>
    </font>
    <font>
      <sz val="11"/>
      <color indexed="8"/>
      <name val="仿宋"/>
      <family val="3"/>
      <charset val="134"/>
    </font>
    <font>
      <sz val="12"/>
      <name val="仿宋"/>
      <family val="3"/>
      <charset val="134"/>
    </font>
    <font>
      <i/>
      <sz val="12"/>
      <color indexed="23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2"/>
      <color indexed="5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2"/>
      <color indexed="14"/>
      <name val="宋体"/>
      <family val="3"/>
      <charset val="134"/>
    </font>
    <font>
      <sz val="12"/>
      <color indexed="52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仿宋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2"/>
        <bgColor indexed="34"/>
      </patternFill>
    </fill>
    <fill>
      <patternFill patternType="solid">
        <fgColor indexed="43"/>
        <bgColor indexed="57"/>
      </patternFill>
    </fill>
    <fill>
      <patternFill patternType="solid">
        <fgColor indexed="52"/>
        <bgColor indexed="53"/>
      </patternFill>
    </fill>
    <fill>
      <patternFill patternType="solid">
        <fgColor indexed="44"/>
        <bgColor indexed="49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24" borderId="9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 applyAlignme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Border="1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/>
    <xf numFmtId="0" fontId="0" fillId="3" borderId="0" xfId="0" applyFill="1" applyAlignment="1"/>
    <xf numFmtId="0" fontId="1" fillId="3" borderId="0" xfId="0" applyFont="1" applyFill="1" applyAlignment="1"/>
    <xf numFmtId="0" fontId="0" fillId="3" borderId="0" xfId="0" applyFont="1" applyFill="1">
      <alignment vertical="center"/>
    </xf>
    <xf numFmtId="0" fontId="0" fillId="3" borderId="0" xfId="0" applyFont="1" applyFill="1" applyAlignment="1"/>
    <xf numFmtId="0" fontId="5" fillId="3" borderId="0" xfId="0" applyFont="1" applyFill="1" applyAlignment="1"/>
    <xf numFmtId="0" fontId="0" fillId="4" borderId="0" xfId="0" applyFill="1" applyAlignment="1"/>
    <xf numFmtId="0" fontId="0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0" fillId="5" borderId="0" xfId="0" applyFill="1" applyAlignment="1"/>
    <xf numFmtId="0" fontId="0" fillId="5" borderId="0" xfId="0" applyFont="1" applyFill="1">
      <alignment vertical="center"/>
    </xf>
    <xf numFmtId="0" fontId="6" fillId="5" borderId="0" xfId="0" applyFont="1" applyFill="1">
      <alignment vertical="center"/>
    </xf>
    <xf numFmtId="0" fontId="0" fillId="6" borderId="0" xfId="0" applyFill="1" applyAlignment="1"/>
    <xf numFmtId="0" fontId="0" fillId="6" borderId="0" xfId="0" applyFont="1" applyFill="1">
      <alignment vertical="center"/>
    </xf>
    <xf numFmtId="0" fontId="0" fillId="7" borderId="0" xfId="0" applyFill="1" applyAlignment="1"/>
    <xf numFmtId="0" fontId="0" fillId="7" borderId="0" xfId="0" applyFont="1" applyFill="1">
      <alignment vertical="center"/>
    </xf>
    <xf numFmtId="0" fontId="0" fillId="7" borderId="1" xfId="0" applyFill="1" applyBorder="1" applyAlignment="1"/>
    <xf numFmtId="0" fontId="0" fillId="7" borderId="1" xfId="0" applyFont="1" applyFill="1" applyBorder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ill="1" applyAlignment="1"/>
    <xf numFmtId="49" fontId="0" fillId="3" borderId="0" xfId="0" applyNumberFormat="1" applyFill="1" applyAlignment="1"/>
    <xf numFmtId="49" fontId="0" fillId="3" borderId="0" xfId="0" applyNumberFormat="1" applyFont="1" applyFill="1" applyAlignment="1"/>
    <xf numFmtId="49" fontId="0" fillId="4" borderId="0" xfId="0" applyNumberFormat="1" applyFill="1" applyAlignment="1"/>
    <xf numFmtId="0" fontId="0" fillId="5" borderId="0" xfId="0" applyFill="1" applyAlignment="1">
      <alignment vertical="center"/>
    </xf>
    <xf numFmtId="49" fontId="0" fillId="5" borderId="0" xfId="0" applyNumberFormat="1" applyFill="1" applyAlignment="1"/>
    <xf numFmtId="49" fontId="0" fillId="6" borderId="0" xfId="0" applyNumberFormat="1" applyFill="1" applyAlignment="1"/>
    <xf numFmtId="49" fontId="0" fillId="7" borderId="0" xfId="0" applyNumberFormat="1" applyFill="1" applyAlignment="1"/>
    <xf numFmtId="49" fontId="0" fillId="7" borderId="1" xfId="0" applyNumberFormat="1" applyFill="1" applyBorder="1">
      <alignment vertical="center"/>
    </xf>
    <xf numFmtId="49" fontId="0" fillId="7" borderId="0" xfId="0" applyNumberFormat="1" applyFill="1">
      <alignment vertical="center"/>
    </xf>
    <xf numFmtId="49" fontId="27" fillId="6" borderId="0" xfId="0" applyNumberFormat="1" applyFont="1" applyFill="1" applyAlignment="1"/>
    <xf numFmtId="49" fontId="27" fillId="4" borderId="0" xfId="0" applyNumberFormat="1" applyFont="1" applyFill="1" applyAlignment="1"/>
    <xf numFmtId="49" fontId="27" fillId="3" borderId="0" xfId="0" applyNumberFormat="1" applyFont="1" applyFill="1" applyAlignment="1"/>
    <xf numFmtId="0" fontId="27" fillId="3" borderId="0" xfId="0" applyFont="1" applyFill="1" applyAlignment="1"/>
    <xf numFmtId="0" fontId="28" fillId="3" borderId="0" xfId="0" applyFont="1" applyFill="1" applyAlignment="1"/>
    <xf numFmtId="0" fontId="27" fillId="3" borderId="0" xfId="0" applyFont="1" applyFill="1">
      <alignment vertical="center"/>
    </xf>
    <xf numFmtId="0" fontId="29" fillId="3" borderId="0" xfId="0" applyFont="1" applyFill="1" applyAlignment="1"/>
    <xf numFmtId="0" fontId="24" fillId="6" borderId="0" xfId="0" applyFont="1" applyFill="1">
      <alignment vertical="center"/>
    </xf>
    <xf numFmtId="0" fontId="30" fillId="0" borderId="0" xfId="0" applyFont="1" applyFill="1" applyAlignment="1"/>
    <xf numFmtId="0" fontId="24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Border="1">
      <alignment vertical="center"/>
    </xf>
    <xf numFmtId="49" fontId="0" fillId="7" borderId="0" xfId="0" applyNumberFormat="1" applyFill="1" applyBorder="1">
      <alignment vertical="center"/>
    </xf>
    <xf numFmtId="0" fontId="29" fillId="0" borderId="0" xfId="0" applyFont="1" applyAlignment="1"/>
    <xf numFmtId="0" fontId="24" fillId="0" borderId="0" xfId="0" applyFont="1" applyAlignment="1"/>
    <xf numFmtId="0" fontId="0" fillId="26" borderId="0" xfId="0" applyFill="1" applyAlignment="1"/>
    <xf numFmtId="0" fontId="0" fillId="27" borderId="0" xfId="0" applyFill="1" applyAlignment="1"/>
    <xf numFmtId="0" fontId="0" fillId="7" borderId="1" xfId="0" applyNumberFormat="1" applyFill="1" applyBorder="1">
      <alignment vertical="center"/>
    </xf>
    <xf numFmtId="0" fontId="0" fillId="7" borderId="0" xfId="0" applyNumberFormat="1" applyFill="1" applyBorder="1">
      <alignment vertical="center"/>
    </xf>
    <xf numFmtId="0" fontId="0" fillId="3" borderId="0" xfId="0" applyNumberFormat="1" applyFill="1" applyAlignment="1"/>
    <xf numFmtId="0" fontId="27" fillId="3" borderId="0" xfId="0" applyNumberFormat="1" applyFont="1" applyFill="1" applyAlignment="1"/>
    <xf numFmtId="49" fontId="0" fillId="5" borderId="0" xfId="0" applyNumberFormat="1" applyFill="1" applyAlignment="1">
      <alignment vertical="center"/>
    </xf>
    <xf numFmtId="0" fontId="32" fillId="0" borderId="11" xfId="0" applyFont="1" applyBorder="1" applyAlignment="1">
      <alignment horizontal="center" vertical="center" wrapText="1"/>
    </xf>
    <xf numFmtId="49" fontId="32" fillId="0" borderId="11" xfId="0" applyNumberFormat="1" applyFont="1" applyBorder="1" applyAlignment="1">
      <alignment horizontal="center" vertical="center" wrapText="1"/>
    </xf>
    <xf numFmtId="0" fontId="0" fillId="28" borderId="0" xfId="0" applyFill="1" applyAlignment="1"/>
    <xf numFmtId="0" fontId="0" fillId="28" borderId="0" xfId="0" applyFill="1">
      <alignment vertical="center"/>
    </xf>
    <xf numFmtId="49" fontId="0" fillId="28" borderId="0" xfId="0" applyNumberFormat="1" applyFill="1">
      <alignment vertical="center"/>
    </xf>
    <xf numFmtId="0" fontId="0" fillId="28" borderId="0" xfId="0" applyFill="1" applyBorder="1" applyAlignment="1"/>
    <xf numFmtId="0" fontId="0" fillId="28" borderId="0" xfId="0" applyFill="1" applyBorder="1">
      <alignment vertical="center"/>
    </xf>
    <xf numFmtId="49" fontId="0" fillId="28" borderId="0" xfId="0" applyNumberFormat="1" applyFill="1" applyBorder="1">
      <alignment vertical="center"/>
    </xf>
    <xf numFmtId="0" fontId="0" fillId="3" borderId="12" xfId="0" applyFill="1" applyBorder="1" applyAlignment="1"/>
    <xf numFmtId="0" fontId="1" fillId="3" borderId="12" xfId="0" applyFont="1" applyFill="1" applyBorder="1" applyAlignment="1"/>
    <xf numFmtId="0" fontId="0" fillId="3" borderId="12" xfId="0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/>
    </xf>
    <xf numFmtId="0" fontId="0" fillId="0" borderId="0" xfId="0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9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好" xfId="32"/>
    <cellStyle name="汇总" xfId="33"/>
    <cellStyle name="计算" xfId="34"/>
    <cellStyle name="检查单元格" xfId="35"/>
    <cellStyle name="警告文本" xfId="22"/>
    <cellStyle name="链接单元格" xfId="11"/>
    <cellStyle name="强调文字颜色 1" xfId="8"/>
    <cellStyle name="强调文字颜色 2" xfId="10"/>
    <cellStyle name="强调文字颜色 3" xfId="36"/>
    <cellStyle name="强调文字颜色 4" xfId="1"/>
    <cellStyle name="强调文字颜色 5" xfId="37"/>
    <cellStyle name="强调文字颜色 6" xfId="38"/>
    <cellStyle name="输出" xfId="26"/>
    <cellStyle name="输入" xfId="5"/>
    <cellStyle name="说明文本" xfId="39"/>
    <cellStyle name="无色" xfId="41"/>
    <cellStyle name="注释" xfId="4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52</xdr:row>
      <xdr:rowOff>104775</xdr:rowOff>
    </xdr:from>
    <xdr:to>
      <xdr:col>13</xdr:col>
      <xdr:colOff>590368</xdr:colOff>
      <xdr:row>59</xdr:row>
      <xdr:rowOff>104617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9696450"/>
          <a:ext cx="1457143" cy="1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40"/>
  <sheetViews>
    <sheetView tabSelected="1" workbookViewId="0">
      <pane xSplit="3" ySplit="2" topLeftCell="E138" activePane="bottomRight" state="frozen"/>
      <selection pane="topRight"/>
      <selection pane="bottomLeft"/>
      <selection pane="bottomRight" activeCell="P127" sqref="P127"/>
    </sheetView>
  </sheetViews>
  <sheetFormatPr defaultColWidth="9" defaultRowHeight="14.25"/>
  <cols>
    <col min="1" max="1" width="9.375" style="25" customWidth="1"/>
    <col min="2" max="2" width="9.125" style="25" customWidth="1"/>
    <col min="3" max="3" width="16.375" style="25" bestFit="1" customWidth="1"/>
    <col min="4" max="4" width="42.875" style="25" customWidth="1"/>
    <col min="5" max="9" width="9.5" style="25" customWidth="1"/>
    <col min="10" max="10" width="10.5" style="25" customWidth="1"/>
    <col min="11" max="11" width="7.5" style="25" customWidth="1"/>
    <col min="12" max="12" width="32.25" style="26" customWidth="1"/>
    <col min="13" max="13" width="8.375" style="25" customWidth="1"/>
    <col min="14" max="14" width="11.625" style="25" bestFit="1" customWidth="1"/>
    <col min="15" max="15" width="9.5" style="25" customWidth="1"/>
    <col min="16" max="16" width="9" style="25"/>
    <col min="17" max="17" width="9" style="25" customWidth="1"/>
    <col min="18" max="18" width="15.5" style="25" customWidth="1"/>
    <col min="19" max="19" width="9" style="99"/>
  </cols>
  <sheetData>
    <row r="1" spans="1:21">
      <c r="A1" s="25" t="s">
        <v>0</v>
      </c>
      <c r="B1" s="25" t="s">
        <v>1</v>
      </c>
      <c r="C1" s="25" t="s">
        <v>2</v>
      </c>
      <c r="D1" s="25" t="s">
        <v>3</v>
      </c>
      <c r="E1" s="27" t="s">
        <v>4</v>
      </c>
      <c r="F1" s="27" t="s">
        <v>5</v>
      </c>
      <c r="G1" s="27" t="s">
        <v>6</v>
      </c>
      <c r="H1" s="25" t="s">
        <v>7</v>
      </c>
      <c r="I1" s="27" t="s">
        <v>8</v>
      </c>
      <c r="J1" s="27" t="s">
        <v>9</v>
      </c>
      <c r="K1" s="27" t="s">
        <v>10</v>
      </c>
      <c r="L1" s="48" t="s">
        <v>11</v>
      </c>
      <c r="M1" s="25" t="s">
        <v>12</v>
      </c>
      <c r="N1" s="25" t="s">
        <v>247</v>
      </c>
      <c r="O1" s="27" t="s">
        <v>13</v>
      </c>
      <c r="P1" s="27" t="s">
        <v>14</v>
      </c>
      <c r="Q1" s="25" t="s">
        <v>15</v>
      </c>
      <c r="R1" s="27" t="s">
        <v>16</v>
      </c>
      <c r="T1" t="s">
        <v>228</v>
      </c>
      <c r="U1" t="s">
        <v>229</v>
      </c>
    </row>
    <row r="2" spans="1:21">
      <c r="A2" s="25" t="s">
        <v>17</v>
      </c>
      <c r="C2" s="27" t="s">
        <v>18</v>
      </c>
      <c r="D2" s="27" t="s">
        <v>19</v>
      </c>
      <c r="E2" s="27" t="s">
        <v>20</v>
      </c>
      <c r="F2" s="28" t="s">
        <v>21</v>
      </c>
      <c r="G2" s="27" t="s">
        <v>22</v>
      </c>
      <c r="H2" s="27" t="s">
        <v>23</v>
      </c>
      <c r="I2" s="27" t="s">
        <v>24</v>
      </c>
      <c r="J2" s="27" t="s">
        <v>25</v>
      </c>
      <c r="K2" s="27" t="s">
        <v>26</v>
      </c>
      <c r="L2" s="48" t="s">
        <v>27</v>
      </c>
      <c r="M2" s="25" t="s">
        <v>28</v>
      </c>
      <c r="N2" s="25" t="s">
        <v>248</v>
      </c>
      <c r="O2" s="27"/>
      <c r="R2" s="27" t="s">
        <v>264</v>
      </c>
      <c r="T2" t="s">
        <v>230</v>
      </c>
      <c r="U2" t="s">
        <v>231</v>
      </c>
    </row>
    <row r="3" spans="1:21">
      <c r="A3" s="29">
        <f t="shared" ref="A3" si="0">B3</f>
        <v>12105</v>
      </c>
      <c r="B3" s="29">
        <v>12105</v>
      </c>
      <c r="C3" s="29" t="s">
        <v>30</v>
      </c>
      <c r="D3" s="29" t="s">
        <v>275</v>
      </c>
      <c r="E3" s="25">
        <v>1</v>
      </c>
      <c r="F3" s="67">
        <v>48</v>
      </c>
      <c r="G3" s="27">
        <v>1</v>
      </c>
      <c r="H3" s="27">
        <v>54000</v>
      </c>
      <c r="I3" s="25">
        <v>1</v>
      </c>
      <c r="J3" s="25">
        <v>1</v>
      </c>
      <c r="K3" s="29">
        <v>200105</v>
      </c>
      <c r="L3" s="49"/>
      <c r="M3" s="25">
        <v>0</v>
      </c>
      <c r="N3" s="25">
        <v>0</v>
      </c>
      <c r="O3" s="25">
        <f>VLOOKUP(C3,Sheet1!$B$9:$M$68,4,0)</f>
        <v>223</v>
      </c>
      <c r="P3" s="25">
        <f>VLOOKUP(C3,Sheet1!$B$15:$Y$47,8,0)</f>
        <v>10800</v>
      </c>
      <c r="R3" s="29">
        <v>1</v>
      </c>
      <c r="S3" s="99" t="str">
        <f>VLOOKUP(R3,Sheet1!$A$48:$B$59,2,0)</f>
        <v>安卓</v>
      </c>
    </row>
    <row r="4" spans="1:21">
      <c r="A4" s="29">
        <f t="shared" ref="A4:A10" si="1">B4</f>
        <v>12302</v>
      </c>
      <c r="B4" s="29">
        <v>12302</v>
      </c>
      <c r="C4" s="29" t="s">
        <v>36</v>
      </c>
      <c r="D4" s="29" t="str">
        <f>"生命力增加"&amp;O4&amp;"点"</f>
        <v>生命力增加1223点</v>
      </c>
      <c r="E4" s="25">
        <v>1</v>
      </c>
      <c r="F4" s="30">
        <v>50</v>
      </c>
      <c r="G4" s="27">
        <v>1</v>
      </c>
      <c r="H4" s="27">
        <v>9000</v>
      </c>
      <c r="I4" s="25">
        <v>1</v>
      </c>
      <c r="J4" s="25">
        <v>1</v>
      </c>
      <c r="K4" s="29">
        <v>200302</v>
      </c>
      <c r="L4" s="49"/>
      <c r="M4" s="25">
        <v>0</v>
      </c>
      <c r="N4" s="25">
        <v>0</v>
      </c>
      <c r="O4" s="25">
        <f>VLOOKUP(C4,Sheet1!$B$9:$M$68,4,0)</f>
        <v>1223</v>
      </c>
      <c r="P4" s="25">
        <f>VLOOKUP(C4,Sheet1!$B$15:$Y$47,8,0)</f>
        <v>1800</v>
      </c>
      <c r="R4" s="29">
        <v>1</v>
      </c>
      <c r="S4" s="99" t="str">
        <f>VLOOKUP(R4,Sheet1!$A$48:$B$59,2,0)</f>
        <v>安卓</v>
      </c>
    </row>
    <row r="5" spans="1:21">
      <c r="A5" s="29">
        <f>B5</f>
        <v>12502</v>
      </c>
      <c r="B5" s="29">
        <v>12502</v>
      </c>
      <c r="C5" s="29" t="s">
        <v>38</v>
      </c>
      <c r="D5" s="29" t="str">
        <f>"暴击值增加"&amp;O5&amp;"点"</f>
        <v>暴击值增加125点</v>
      </c>
      <c r="E5" s="25">
        <v>1</v>
      </c>
      <c r="F5" s="30">
        <v>40</v>
      </c>
      <c r="G5" s="27">
        <v>1</v>
      </c>
      <c r="H5" s="27">
        <v>7200</v>
      </c>
      <c r="I5" s="25">
        <v>1</v>
      </c>
      <c r="J5" s="25">
        <v>1</v>
      </c>
      <c r="K5" s="74">
        <v>200402</v>
      </c>
      <c r="L5" s="74"/>
      <c r="M5" s="25">
        <v>0</v>
      </c>
      <c r="N5" s="25">
        <v>0</v>
      </c>
      <c r="O5" s="25">
        <f>VLOOKUP(C5,Sheet1!$B$9:$M$68,4,0)</f>
        <v>125</v>
      </c>
      <c r="P5" s="25">
        <f>VLOOKUP(C5,Sheet1!$B$15:$Y$47,8,0)</f>
        <v>1440</v>
      </c>
      <c r="R5" s="29">
        <v>1</v>
      </c>
      <c r="S5" s="99" t="str">
        <f>VLOOKUP(R5,Sheet1!$A$48:$B$59,2,0)</f>
        <v>安卓</v>
      </c>
    </row>
    <row r="6" spans="1:21">
      <c r="A6" s="29">
        <f>B6</f>
        <v>12202</v>
      </c>
      <c r="B6" s="29">
        <v>12202</v>
      </c>
      <c r="C6" s="29" t="s">
        <v>40</v>
      </c>
      <c r="D6" s="29" t="str">
        <f t="shared" ref="D6" si="2">"防御力增加"&amp;O6&amp;"点"</f>
        <v>防御力增加66点</v>
      </c>
      <c r="E6" s="25">
        <v>1</v>
      </c>
      <c r="F6" s="30">
        <v>20</v>
      </c>
      <c r="G6" s="27">
        <v>1</v>
      </c>
      <c r="H6" s="27">
        <v>3600</v>
      </c>
      <c r="I6" s="25">
        <v>1</v>
      </c>
      <c r="J6" s="25">
        <v>1</v>
      </c>
      <c r="K6" s="29">
        <v>200202</v>
      </c>
      <c r="L6" s="49"/>
      <c r="M6" s="25">
        <v>0</v>
      </c>
      <c r="N6" s="25">
        <v>0</v>
      </c>
      <c r="O6" s="25">
        <f>VLOOKUP(C6,Sheet1!$B$9:$M$68,4,0)</f>
        <v>66</v>
      </c>
      <c r="P6" s="25">
        <f>VLOOKUP(C6,Sheet1!$B$15:$Y$47,8,0)</f>
        <v>720</v>
      </c>
      <c r="R6" s="29">
        <v>1</v>
      </c>
      <c r="S6" s="99" t="str">
        <f>VLOOKUP(R6,Sheet1!$A$48:$B$59,2,0)</f>
        <v>安卓</v>
      </c>
    </row>
    <row r="7" spans="1:21">
      <c r="A7" s="29">
        <f>B7</f>
        <v>12203</v>
      </c>
      <c r="B7" s="29">
        <v>12203</v>
      </c>
      <c r="C7" s="29" t="s">
        <v>41</v>
      </c>
      <c r="D7" s="29" t="str">
        <f>"防御力增加"&amp;O7&amp;"点"</f>
        <v>防御力增加447点</v>
      </c>
      <c r="E7" s="25">
        <v>1</v>
      </c>
      <c r="F7" s="30">
        <v>40</v>
      </c>
      <c r="G7" s="27">
        <v>1</v>
      </c>
      <c r="H7" s="27">
        <v>7200</v>
      </c>
      <c r="I7" s="25">
        <v>1</v>
      </c>
      <c r="J7" s="25">
        <v>1</v>
      </c>
      <c r="K7" s="29">
        <v>200203</v>
      </c>
      <c r="L7" s="49"/>
      <c r="M7" s="25">
        <v>0</v>
      </c>
      <c r="N7" s="25">
        <v>0</v>
      </c>
      <c r="O7" s="25">
        <f>VLOOKUP(C7,Sheet1!$B$9:$M$68,4,0)</f>
        <v>447</v>
      </c>
      <c r="P7" s="25">
        <f>VLOOKUP(C7,Sheet1!$B$15:$Y$47,8,0)</f>
        <v>1440</v>
      </c>
      <c r="R7" s="29">
        <v>1</v>
      </c>
      <c r="S7" s="99" t="str">
        <f>VLOOKUP(R7,Sheet1!$A$48:$B$59,2,0)</f>
        <v>安卓</v>
      </c>
    </row>
    <row r="8" spans="1:21">
      <c r="A8" s="29">
        <f t="shared" si="1"/>
        <v>12402</v>
      </c>
      <c r="B8" s="29">
        <v>12402</v>
      </c>
      <c r="C8" s="29" t="s">
        <v>43</v>
      </c>
      <c r="D8" s="29" t="str">
        <f>"气力值增加"&amp;O8&amp;"点"</f>
        <v>气力值增加1223点</v>
      </c>
      <c r="E8" s="25">
        <v>1</v>
      </c>
      <c r="F8" s="30">
        <v>40</v>
      </c>
      <c r="G8" s="27">
        <v>1</v>
      </c>
      <c r="H8" s="27">
        <v>7200</v>
      </c>
      <c r="I8" s="25">
        <v>1</v>
      </c>
      <c r="J8" s="25">
        <v>1</v>
      </c>
      <c r="K8" s="74">
        <v>200502</v>
      </c>
      <c r="L8" s="74"/>
      <c r="M8" s="25">
        <v>0</v>
      </c>
      <c r="N8" s="25">
        <v>0</v>
      </c>
      <c r="O8" s="25">
        <f>VLOOKUP(C8,Sheet1!$B$9:$M$68,4,0)</f>
        <v>1223</v>
      </c>
      <c r="P8" s="25">
        <f>VLOOKUP(C8,Sheet1!$B$15:$Y$47,8,0)</f>
        <v>1440</v>
      </c>
      <c r="R8" s="29">
        <v>1</v>
      </c>
      <c r="S8" s="99" t="str">
        <f>VLOOKUP(R8,Sheet1!$A$48:$B$59,2,0)</f>
        <v>安卓</v>
      </c>
    </row>
    <row r="9" spans="1:21">
      <c r="A9" s="29">
        <f t="shared" si="1"/>
        <v>12602</v>
      </c>
      <c r="B9" s="29">
        <v>12602</v>
      </c>
      <c r="C9" s="29" t="s">
        <v>45</v>
      </c>
      <c r="D9" s="29" t="str">
        <f>"破甲值增加"&amp;O9&amp;"点"</f>
        <v>破甲值增加101点</v>
      </c>
      <c r="E9" s="25">
        <v>1</v>
      </c>
      <c r="F9" s="30">
        <v>40</v>
      </c>
      <c r="G9" s="27">
        <v>1</v>
      </c>
      <c r="H9" s="27">
        <v>7200</v>
      </c>
      <c r="I9" s="25">
        <v>1</v>
      </c>
      <c r="J9" s="25">
        <v>1</v>
      </c>
      <c r="K9" s="29">
        <v>200602</v>
      </c>
      <c r="L9" s="49"/>
      <c r="M9" s="25">
        <v>0</v>
      </c>
      <c r="N9" s="25">
        <v>0</v>
      </c>
      <c r="O9" s="25">
        <f>VLOOKUP(C9,Sheet1!$B$9:$M$68,4,0)</f>
        <v>101</v>
      </c>
      <c r="P9" s="25">
        <f>VLOOKUP(C9,Sheet1!$B$15:$Y$47,8,0)</f>
        <v>1440</v>
      </c>
      <c r="R9" s="29">
        <v>1</v>
      </c>
      <c r="S9" s="99" t="str">
        <f>VLOOKUP(R9,Sheet1!$A$48:$B$59,2,0)</f>
        <v>安卓</v>
      </c>
    </row>
    <row r="10" spans="1:21">
      <c r="A10" s="29">
        <f t="shared" si="1"/>
        <v>12110</v>
      </c>
      <c r="B10" s="29">
        <v>12110</v>
      </c>
      <c r="C10" s="29" t="s">
        <v>35</v>
      </c>
      <c r="D10" s="29" t="str">
        <f>"攻击力增加"&amp;O10&amp;"点"</f>
        <v>攻击力增加3095点</v>
      </c>
      <c r="E10" s="25">
        <v>1</v>
      </c>
      <c r="F10" s="30">
        <v>108</v>
      </c>
      <c r="G10" s="27">
        <v>1</v>
      </c>
      <c r="H10" s="27">
        <v>121500</v>
      </c>
      <c r="I10" s="25">
        <v>1</v>
      </c>
      <c r="J10" s="25">
        <v>1</v>
      </c>
      <c r="K10" s="29">
        <v>200110</v>
      </c>
      <c r="L10" s="49"/>
      <c r="M10" s="25">
        <v>6</v>
      </c>
      <c r="N10" s="25">
        <v>0</v>
      </c>
      <c r="O10" s="25">
        <f>VLOOKUP(C10,Sheet1!$B$9:$M$68,4,0)</f>
        <v>3095</v>
      </c>
      <c r="P10" s="25">
        <f>VLOOKUP(C10,Sheet1!$B$15:$Y$47,8,0)</f>
        <v>24300</v>
      </c>
      <c r="R10" s="29">
        <v>1</v>
      </c>
      <c r="S10" s="99" t="str">
        <f>VLOOKUP(R10,Sheet1!$A$48:$B$59,2,0)</f>
        <v>安卓</v>
      </c>
    </row>
    <row r="11" spans="1:21">
      <c r="A11" s="29">
        <f>B11</f>
        <v>12303</v>
      </c>
      <c r="B11" s="29">
        <v>12303</v>
      </c>
      <c r="C11" s="29" t="s">
        <v>37</v>
      </c>
      <c r="D11" s="29" t="str">
        <f>"生命力增加"&amp;O11&amp;"点"</f>
        <v>生命力增加8228点</v>
      </c>
      <c r="E11" s="25">
        <v>1</v>
      </c>
      <c r="F11" s="30">
        <v>80</v>
      </c>
      <c r="G11" s="27">
        <v>1</v>
      </c>
      <c r="H11" s="27">
        <v>27000</v>
      </c>
      <c r="I11" s="25">
        <v>1</v>
      </c>
      <c r="J11" s="25">
        <v>1</v>
      </c>
      <c r="K11" s="29">
        <v>200303</v>
      </c>
      <c r="L11" s="49"/>
      <c r="M11" s="25">
        <v>9</v>
      </c>
      <c r="N11" s="25">
        <v>0</v>
      </c>
      <c r="O11" s="25">
        <f>VLOOKUP(C11,Sheet1!$B$9:$M$68,4,0)</f>
        <v>8228</v>
      </c>
      <c r="P11" s="25">
        <f>VLOOKUP(C11,Sheet1!$B$15:$Y$47,8,0)</f>
        <v>5400</v>
      </c>
      <c r="R11" s="29">
        <v>1</v>
      </c>
      <c r="S11" s="99" t="str">
        <f>VLOOKUP(R11,Sheet1!$A$48:$B$59,2,0)</f>
        <v>安卓</v>
      </c>
    </row>
    <row r="12" spans="1:21">
      <c r="A12" s="29">
        <f>B12</f>
        <v>12503</v>
      </c>
      <c r="B12" s="29">
        <v>12503</v>
      </c>
      <c r="C12" s="29" t="s">
        <v>39</v>
      </c>
      <c r="D12" s="29" t="str">
        <f>"暴击值增加"&amp;O12&amp;"点"</f>
        <v>暴击值增加250点</v>
      </c>
      <c r="E12" s="25">
        <v>1</v>
      </c>
      <c r="F12" s="30">
        <v>80</v>
      </c>
      <c r="G12" s="27">
        <v>1</v>
      </c>
      <c r="H12" s="27">
        <v>35000</v>
      </c>
      <c r="I12" s="25">
        <v>1</v>
      </c>
      <c r="J12" s="25">
        <v>1</v>
      </c>
      <c r="K12" s="102">
        <v>200403</v>
      </c>
      <c r="L12" s="102"/>
      <c r="M12" s="25">
        <v>9</v>
      </c>
      <c r="N12" s="25">
        <v>0</v>
      </c>
      <c r="O12" s="25">
        <f>VLOOKUP(C12,Sheet1!$B$9:$M$68,4,0)</f>
        <v>250</v>
      </c>
      <c r="P12" s="25">
        <f>VLOOKUP(C12,Sheet1!$B$15:$Y$47,8,0)</f>
        <v>7000</v>
      </c>
      <c r="R12" s="29">
        <v>1</v>
      </c>
      <c r="S12" s="99" t="str">
        <f>VLOOKUP(R12,Sheet1!$A$48:$B$59,2,0)</f>
        <v>安卓</v>
      </c>
    </row>
    <row r="13" spans="1:21">
      <c r="A13" s="29">
        <f t="shared" ref="A13:A16" si="3">B13</f>
        <v>12204</v>
      </c>
      <c r="B13" s="29">
        <v>12204</v>
      </c>
      <c r="C13" s="29" t="s">
        <v>42</v>
      </c>
      <c r="D13" s="29" t="str">
        <f>"防御力增加"&amp;O13&amp;"点"</f>
        <v>防御力增加1159点</v>
      </c>
      <c r="E13" s="25">
        <v>1</v>
      </c>
      <c r="F13" s="30">
        <v>80</v>
      </c>
      <c r="G13" s="27">
        <v>1</v>
      </c>
      <c r="H13" s="27">
        <v>32000</v>
      </c>
      <c r="I13" s="25">
        <v>1</v>
      </c>
      <c r="J13" s="25">
        <v>1</v>
      </c>
      <c r="K13" s="29">
        <v>200204</v>
      </c>
      <c r="L13" s="49"/>
      <c r="M13" s="25">
        <v>9</v>
      </c>
      <c r="N13" s="25">
        <v>0</v>
      </c>
      <c r="O13" s="25">
        <f>VLOOKUP(C13,Sheet1!$B$9:$M$68,4,0)</f>
        <v>1159</v>
      </c>
      <c r="P13" s="25">
        <f>VLOOKUP(C13,Sheet1!$B$15:$Y$47,8,0)</f>
        <v>6400</v>
      </c>
      <c r="R13" s="29">
        <v>1</v>
      </c>
      <c r="S13" s="99" t="str">
        <f>VLOOKUP(R13,Sheet1!$A$48:$B$59,2,0)</f>
        <v>安卓</v>
      </c>
    </row>
    <row r="14" spans="1:21">
      <c r="A14" s="29">
        <f t="shared" si="3"/>
        <v>12403</v>
      </c>
      <c r="B14" s="29">
        <v>12403</v>
      </c>
      <c r="C14" s="29" t="s">
        <v>44</v>
      </c>
      <c r="D14" s="29" t="str">
        <f>"气力值增加"&amp;O14&amp;"点"</f>
        <v>气力值增加8228点</v>
      </c>
      <c r="E14" s="25">
        <v>1</v>
      </c>
      <c r="F14" s="30">
        <v>80</v>
      </c>
      <c r="G14" s="27">
        <v>1</v>
      </c>
      <c r="H14" s="27">
        <v>24000</v>
      </c>
      <c r="I14" s="25">
        <v>1</v>
      </c>
      <c r="J14" s="25">
        <v>1</v>
      </c>
      <c r="K14" s="102">
        <v>200503</v>
      </c>
      <c r="L14" s="102"/>
      <c r="M14" s="25">
        <v>9</v>
      </c>
      <c r="N14" s="25">
        <v>0</v>
      </c>
      <c r="O14" s="25">
        <f>VLOOKUP(C14,Sheet1!$B$9:$M$68,4,0)</f>
        <v>8228</v>
      </c>
      <c r="P14" s="25">
        <f>VLOOKUP(C14,Sheet1!$B$15:$Y$47,8,0)</f>
        <v>4800</v>
      </c>
      <c r="R14" s="29">
        <v>1</v>
      </c>
      <c r="S14" s="99" t="str">
        <f>VLOOKUP(R14,Sheet1!$A$48:$B$59,2,0)</f>
        <v>安卓</v>
      </c>
    </row>
    <row r="15" spans="1:21" s="29" customFormat="1">
      <c r="A15" s="29">
        <f t="shared" si="3"/>
        <v>12603</v>
      </c>
      <c r="B15" s="29">
        <v>12603</v>
      </c>
      <c r="C15" s="29" t="s">
        <v>46</v>
      </c>
      <c r="D15" s="29" t="str">
        <f>"破甲值增加"&amp;O15&amp;"点"</f>
        <v>破甲值增加685点</v>
      </c>
      <c r="E15" s="29">
        <v>1</v>
      </c>
      <c r="F15" s="29">
        <v>80</v>
      </c>
      <c r="G15" s="29">
        <v>1</v>
      </c>
      <c r="H15" s="29">
        <v>30000</v>
      </c>
      <c r="I15" s="29">
        <v>1</v>
      </c>
      <c r="J15" s="29">
        <v>1</v>
      </c>
      <c r="K15" s="29">
        <v>200603</v>
      </c>
      <c r="M15" s="29">
        <v>9</v>
      </c>
      <c r="N15" s="25">
        <v>0</v>
      </c>
      <c r="O15" s="29">
        <f>VLOOKUP(C15,Sheet1!$B$9:$M$68,4,0)</f>
        <v>685</v>
      </c>
      <c r="P15" s="29">
        <f>VLOOKUP(C15,Sheet1!$B$15:$Y$47,8,0)</f>
        <v>6000</v>
      </c>
      <c r="R15" s="29">
        <v>1</v>
      </c>
      <c r="S15" s="99" t="str">
        <f>VLOOKUP(R15,Sheet1!$A$48:$B$59,2,0)</f>
        <v>安卓</v>
      </c>
    </row>
    <row r="16" spans="1:21" s="29" customFormat="1">
      <c r="A16" s="29">
        <f t="shared" si="3"/>
        <v>20002</v>
      </c>
      <c r="B16" s="29">
        <v>20002</v>
      </c>
      <c r="C16" s="29" t="s">
        <v>227</v>
      </c>
      <c r="D16" s="68" t="s">
        <v>236</v>
      </c>
      <c r="E16" s="29">
        <v>3</v>
      </c>
      <c r="F16" s="29">
        <v>400</v>
      </c>
      <c r="G16" s="29">
        <v>1</v>
      </c>
      <c r="H16" s="29">
        <v>100000</v>
      </c>
      <c r="I16" s="29">
        <v>4</v>
      </c>
      <c r="J16" s="29">
        <v>1</v>
      </c>
      <c r="K16" s="29">
        <v>103</v>
      </c>
      <c r="M16" s="29">
        <v>0</v>
      </c>
      <c r="N16" s="25">
        <v>0</v>
      </c>
      <c r="R16" s="29">
        <v>1</v>
      </c>
      <c r="S16" s="99" t="str">
        <f>VLOOKUP(R16,Sheet1!$A$48:$B$59,2,0)</f>
        <v>安卓</v>
      </c>
    </row>
    <row r="17" spans="1:19" s="29" customFormat="1">
      <c r="A17" s="29">
        <v>13001</v>
      </c>
      <c r="C17" s="12" t="s">
        <v>235</v>
      </c>
      <c r="D17" s="12" t="s">
        <v>241</v>
      </c>
      <c r="E17" s="70">
        <v>2</v>
      </c>
      <c r="F17" s="30">
        <v>50</v>
      </c>
      <c r="G17" s="69">
        <v>1</v>
      </c>
      <c r="H17" s="69">
        <v>5000</v>
      </c>
      <c r="I17" s="70">
        <v>2</v>
      </c>
      <c r="J17" s="70">
        <v>50</v>
      </c>
      <c r="K17" s="5">
        <v>120001</v>
      </c>
      <c r="M17" s="70">
        <v>0</v>
      </c>
      <c r="N17" s="25">
        <v>0</v>
      </c>
      <c r="R17" s="29">
        <v>1</v>
      </c>
      <c r="S17" s="99" t="str">
        <f>VLOOKUP(R17,Sheet1!$A$48:$B$59,2,0)</f>
        <v>安卓</v>
      </c>
    </row>
    <row r="18" spans="1:19" s="29" customFormat="1">
      <c r="A18" s="29">
        <v>13002</v>
      </c>
      <c r="C18" s="12" t="s">
        <v>237</v>
      </c>
      <c r="D18" s="12" t="s">
        <v>240</v>
      </c>
      <c r="E18" s="70">
        <v>2</v>
      </c>
      <c r="F18" s="29">
        <v>100</v>
      </c>
      <c r="G18" s="69">
        <v>1</v>
      </c>
      <c r="H18" s="29">
        <v>5000</v>
      </c>
      <c r="I18" s="70">
        <v>2</v>
      </c>
      <c r="J18" s="29">
        <v>10</v>
      </c>
      <c r="K18" s="5">
        <v>120002</v>
      </c>
      <c r="M18" s="70">
        <v>0</v>
      </c>
      <c r="N18" s="25">
        <v>0</v>
      </c>
      <c r="R18" s="29">
        <v>1</v>
      </c>
      <c r="S18" s="99" t="str">
        <f>VLOOKUP(R18,Sheet1!$A$48:$B$59,2,0)</f>
        <v>安卓</v>
      </c>
    </row>
    <row r="19" spans="1:19" s="29" customFormat="1">
      <c r="A19" s="29">
        <v>13003</v>
      </c>
      <c r="C19" s="12" t="s">
        <v>234</v>
      </c>
      <c r="D19" s="12" t="s">
        <v>239</v>
      </c>
      <c r="E19" s="70">
        <v>2</v>
      </c>
      <c r="F19" s="29">
        <v>200</v>
      </c>
      <c r="G19" s="69">
        <v>1</v>
      </c>
      <c r="H19" s="29">
        <v>20000</v>
      </c>
      <c r="I19" s="70">
        <v>2</v>
      </c>
      <c r="J19" s="29">
        <v>10</v>
      </c>
      <c r="K19" s="5">
        <v>120003</v>
      </c>
      <c r="M19" s="70">
        <v>0</v>
      </c>
      <c r="N19" s="25">
        <v>0</v>
      </c>
      <c r="R19" s="29">
        <v>1</v>
      </c>
      <c r="S19" s="99" t="str">
        <f>VLOOKUP(R19,Sheet1!$A$48:$B$59,2,0)</f>
        <v>安卓</v>
      </c>
    </row>
    <row r="20" spans="1:19" s="29" customFormat="1">
      <c r="A20" s="29">
        <v>13004</v>
      </c>
      <c r="C20" s="5" t="s">
        <v>233</v>
      </c>
      <c r="D20" s="12" t="s">
        <v>238</v>
      </c>
      <c r="E20" s="70">
        <v>2</v>
      </c>
      <c r="F20" s="29">
        <v>300</v>
      </c>
      <c r="G20" s="69">
        <v>1</v>
      </c>
      <c r="H20" s="29">
        <v>100000</v>
      </c>
      <c r="I20" s="70">
        <v>2</v>
      </c>
      <c r="J20" s="29">
        <v>10</v>
      </c>
      <c r="K20" s="5">
        <v>120004</v>
      </c>
      <c r="M20" s="70">
        <v>0</v>
      </c>
      <c r="N20" s="25">
        <v>0</v>
      </c>
      <c r="R20" s="29">
        <v>1</v>
      </c>
      <c r="S20" s="99" t="str">
        <f>VLOOKUP(R20,Sheet1!$A$48:$B$59,2,0)</f>
        <v>安卓</v>
      </c>
    </row>
    <row r="21" spans="1:19" s="20" customFormat="1">
      <c r="A21" s="36">
        <v>18000</v>
      </c>
      <c r="B21" s="36">
        <v>18000</v>
      </c>
      <c r="C21" s="37" t="s">
        <v>232</v>
      </c>
      <c r="D21" s="38" t="s">
        <v>67</v>
      </c>
      <c r="E21" s="20">
        <v>99</v>
      </c>
      <c r="F21" s="20">
        <v>10</v>
      </c>
      <c r="G21" s="37">
        <v>1</v>
      </c>
      <c r="H21" s="20">
        <v>0</v>
      </c>
      <c r="I21" s="20">
        <v>2</v>
      </c>
      <c r="J21" s="20">
        <v>10</v>
      </c>
      <c r="K21" s="36">
        <v>100007</v>
      </c>
      <c r="L21" s="52"/>
      <c r="M21" s="20">
        <v>0</v>
      </c>
      <c r="N21" s="20">
        <v>0</v>
      </c>
      <c r="R21" s="36">
        <v>1</v>
      </c>
      <c r="S21" s="99" t="str">
        <f>VLOOKUP(R21,Sheet1!$A$48:$B$59,2,0)</f>
        <v>安卓</v>
      </c>
    </row>
    <row r="22" spans="1:19" s="19" customFormat="1">
      <c r="A22" s="31" t="str">
        <f t="shared" ref="A22:A41" si="4">B22&amp;"."&amp;R22</f>
        <v>101001.1</v>
      </c>
      <c r="B22" s="31">
        <v>101001</v>
      </c>
      <c r="C22" s="32" t="s">
        <v>47</v>
      </c>
      <c r="D22" s="31" t="s">
        <v>48</v>
      </c>
      <c r="E22" s="19">
        <v>99</v>
      </c>
      <c r="F22" s="32">
        <v>1</v>
      </c>
      <c r="G22" s="33">
        <v>101</v>
      </c>
      <c r="H22" s="33">
        <v>18</v>
      </c>
      <c r="I22" s="19">
        <v>7</v>
      </c>
      <c r="J22" s="19">
        <v>1</v>
      </c>
      <c r="K22" s="31">
        <v>101001</v>
      </c>
      <c r="L22" s="50"/>
      <c r="M22" s="19">
        <v>0</v>
      </c>
      <c r="N22" s="19">
        <v>0</v>
      </c>
      <c r="R22" s="31">
        <v>1</v>
      </c>
      <c r="S22" s="99" t="str">
        <f>VLOOKUP(R22,Sheet1!$A$48:$B$59,2,0)</f>
        <v>安卓</v>
      </c>
    </row>
    <row r="23" spans="1:19" s="19" customFormat="1">
      <c r="A23" s="31" t="str">
        <f t="shared" si="4"/>
        <v>101002.1</v>
      </c>
      <c r="B23" s="31">
        <v>101002</v>
      </c>
      <c r="C23" s="32" t="s">
        <v>49</v>
      </c>
      <c r="D23" s="31" t="s">
        <v>50</v>
      </c>
      <c r="E23" s="19">
        <v>99</v>
      </c>
      <c r="F23" s="32">
        <v>1</v>
      </c>
      <c r="G23" s="33">
        <v>101</v>
      </c>
      <c r="H23" s="33">
        <v>12</v>
      </c>
      <c r="I23" s="19">
        <v>7</v>
      </c>
      <c r="J23" s="19">
        <v>1</v>
      </c>
      <c r="K23" s="31">
        <v>101002</v>
      </c>
      <c r="L23" s="50"/>
      <c r="M23" s="19">
        <v>0</v>
      </c>
      <c r="N23" s="19">
        <v>0</v>
      </c>
      <c r="R23" s="31">
        <v>1</v>
      </c>
      <c r="S23" s="99" t="str">
        <f>VLOOKUP(R23,Sheet1!$A$48:$B$59,2,0)</f>
        <v>安卓</v>
      </c>
    </row>
    <row r="24" spans="1:19" s="19" customFormat="1">
      <c r="A24" s="31" t="str">
        <f t="shared" si="4"/>
        <v>101003.1</v>
      </c>
      <c r="B24" s="31">
        <v>101003</v>
      </c>
      <c r="C24" s="34" t="s">
        <v>51</v>
      </c>
      <c r="D24" s="32" t="s">
        <v>222</v>
      </c>
      <c r="E24" s="19">
        <v>99</v>
      </c>
      <c r="F24" s="32">
        <v>1</v>
      </c>
      <c r="G24" s="33">
        <v>101</v>
      </c>
      <c r="H24" s="33">
        <v>14</v>
      </c>
      <c r="I24" s="19">
        <v>7</v>
      </c>
      <c r="J24" s="19">
        <v>1</v>
      </c>
      <c r="K24" s="31">
        <v>101003</v>
      </c>
      <c r="L24" s="50"/>
      <c r="M24" s="19">
        <v>0</v>
      </c>
      <c r="N24" s="19">
        <v>0</v>
      </c>
      <c r="R24" s="31">
        <v>1</v>
      </c>
      <c r="S24" s="99" t="str">
        <f>VLOOKUP(R24,Sheet1!$A$48:$B$59,2,0)</f>
        <v>安卓</v>
      </c>
    </row>
    <row r="25" spans="1:19" s="19" customFormat="1">
      <c r="A25" s="31" t="str">
        <f t="shared" si="4"/>
        <v>101004.1</v>
      </c>
      <c r="B25" s="31">
        <v>101004</v>
      </c>
      <c r="C25" s="35" t="s">
        <v>52</v>
      </c>
      <c r="D25" s="35" t="s">
        <v>223</v>
      </c>
      <c r="E25" s="19">
        <v>99</v>
      </c>
      <c r="F25" s="32">
        <v>1</v>
      </c>
      <c r="G25" s="33">
        <v>101</v>
      </c>
      <c r="H25" s="33">
        <v>29</v>
      </c>
      <c r="I25" s="19">
        <v>7</v>
      </c>
      <c r="J25" s="19">
        <v>1</v>
      </c>
      <c r="K25" s="31">
        <v>101004</v>
      </c>
      <c r="L25" s="50"/>
      <c r="M25" s="19">
        <v>0</v>
      </c>
      <c r="N25" s="19">
        <v>0</v>
      </c>
      <c r="R25" s="31">
        <v>1</v>
      </c>
      <c r="S25" s="99" t="str">
        <f>VLOOKUP(R25,Sheet1!$A$48:$B$59,2,0)</f>
        <v>安卓</v>
      </c>
    </row>
    <row r="26" spans="1:19" s="19" customFormat="1">
      <c r="A26" s="31" t="str">
        <f t="shared" si="4"/>
        <v>101005.1</v>
      </c>
      <c r="B26" s="31">
        <v>101005</v>
      </c>
      <c r="C26" s="35" t="s">
        <v>53</v>
      </c>
      <c r="D26" s="35" t="s">
        <v>54</v>
      </c>
      <c r="E26" s="19">
        <v>99</v>
      </c>
      <c r="F26" s="32">
        <v>1</v>
      </c>
      <c r="G26" s="33">
        <v>101</v>
      </c>
      <c r="H26" s="33">
        <v>8</v>
      </c>
      <c r="I26" s="19">
        <v>8</v>
      </c>
      <c r="J26" s="19">
        <v>1</v>
      </c>
      <c r="K26" s="31">
        <v>1060</v>
      </c>
      <c r="L26" s="50"/>
      <c r="M26" s="19">
        <v>0</v>
      </c>
      <c r="N26" s="19">
        <v>0</v>
      </c>
      <c r="R26" s="31">
        <v>1</v>
      </c>
      <c r="S26" s="99" t="str">
        <f>VLOOKUP(R26,Sheet1!$A$48:$B$59,2,0)</f>
        <v>安卓</v>
      </c>
    </row>
    <row r="27" spans="1:19" s="19" customFormat="1">
      <c r="A27" s="31" t="str">
        <f t="shared" si="4"/>
        <v>101006.1</v>
      </c>
      <c r="B27" s="31">
        <v>101006</v>
      </c>
      <c r="C27" s="35" t="s">
        <v>55</v>
      </c>
      <c r="D27" s="35" t="s">
        <v>54</v>
      </c>
      <c r="E27" s="19">
        <v>99</v>
      </c>
      <c r="F27" s="32">
        <v>1</v>
      </c>
      <c r="G27" s="33">
        <v>101</v>
      </c>
      <c r="H27" s="33">
        <v>8</v>
      </c>
      <c r="I27" s="19">
        <v>8</v>
      </c>
      <c r="J27" s="19">
        <v>1</v>
      </c>
      <c r="K27" s="31">
        <v>2060</v>
      </c>
      <c r="L27" s="50"/>
      <c r="M27" s="19">
        <v>0</v>
      </c>
      <c r="N27" s="19">
        <v>0</v>
      </c>
      <c r="R27" s="31">
        <v>1</v>
      </c>
      <c r="S27" s="99" t="str">
        <f>VLOOKUP(R27,Sheet1!$A$48:$B$59,2,0)</f>
        <v>安卓</v>
      </c>
    </row>
    <row r="28" spans="1:19" s="19" customFormat="1">
      <c r="A28" s="31" t="str">
        <f t="shared" si="4"/>
        <v>101007.1</v>
      </c>
      <c r="B28" s="31">
        <v>101007</v>
      </c>
      <c r="C28" s="35" t="s">
        <v>56</v>
      </c>
      <c r="D28" s="35" t="s">
        <v>54</v>
      </c>
      <c r="E28" s="19">
        <v>99</v>
      </c>
      <c r="F28" s="32">
        <v>1</v>
      </c>
      <c r="G28" s="33">
        <v>101</v>
      </c>
      <c r="H28" s="33">
        <v>8</v>
      </c>
      <c r="I28" s="19">
        <v>8</v>
      </c>
      <c r="J28" s="19">
        <v>1</v>
      </c>
      <c r="K28" s="31">
        <v>3060</v>
      </c>
      <c r="L28" s="50"/>
      <c r="M28" s="19">
        <v>0</v>
      </c>
      <c r="N28" s="19">
        <v>0</v>
      </c>
      <c r="R28" s="31">
        <v>1</v>
      </c>
      <c r="S28" s="99" t="str">
        <f>VLOOKUP(R28,Sheet1!$A$48:$B$59,2,0)</f>
        <v>安卓</v>
      </c>
    </row>
    <row r="29" spans="1:19" s="19" customFormat="1">
      <c r="A29" s="31" t="str">
        <f t="shared" si="4"/>
        <v>101008.1</v>
      </c>
      <c r="B29" s="31">
        <v>101008</v>
      </c>
      <c r="C29" s="35" t="s">
        <v>57</v>
      </c>
      <c r="D29" s="35" t="s">
        <v>54</v>
      </c>
      <c r="E29" s="19">
        <v>99</v>
      </c>
      <c r="F29" s="32">
        <v>1</v>
      </c>
      <c r="G29" s="33">
        <v>101</v>
      </c>
      <c r="H29" s="33">
        <v>8</v>
      </c>
      <c r="I29" s="19">
        <v>8</v>
      </c>
      <c r="J29" s="19">
        <v>1</v>
      </c>
      <c r="K29" s="31">
        <v>4060</v>
      </c>
      <c r="L29" s="50"/>
      <c r="M29" s="19">
        <v>0</v>
      </c>
      <c r="N29" s="19">
        <v>0</v>
      </c>
      <c r="R29" s="31">
        <v>1</v>
      </c>
      <c r="S29" s="99" t="str">
        <f>VLOOKUP(R29,Sheet1!$A$48:$B$59,2,0)</f>
        <v>安卓</v>
      </c>
    </row>
    <row r="30" spans="1:19" s="19" customFormat="1">
      <c r="A30" s="31" t="str">
        <f t="shared" si="4"/>
        <v>101009.1</v>
      </c>
      <c r="B30" s="31">
        <v>101009</v>
      </c>
      <c r="C30" s="35" t="s">
        <v>58</v>
      </c>
      <c r="D30" s="35" t="s">
        <v>54</v>
      </c>
      <c r="E30" s="19">
        <v>99</v>
      </c>
      <c r="F30" s="32">
        <v>1</v>
      </c>
      <c r="G30" s="33">
        <v>101</v>
      </c>
      <c r="H30" s="33">
        <v>8</v>
      </c>
      <c r="I30" s="19">
        <v>8</v>
      </c>
      <c r="J30" s="19">
        <v>1</v>
      </c>
      <c r="K30" s="31">
        <v>5060</v>
      </c>
      <c r="L30" s="50"/>
      <c r="M30" s="19">
        <v>0</v>
      </c>
      <c r="N30" s="19">
        <v>0</v>
      </c>
      <c r="R30" s="31">
        <v>1</v>
      </c>
      <c r="S30" s="99" t="str">
        <f>VLOOKUP(R30,Sheet1!$A$48:$B$59,2,0)</f>
        <v>安卓</v>
      </c>
    </row>
    <row r="31" spans="1:19" s="19" customFormat="1">
      <c r="A31" s="31" t="str">
        <f t="shared" si="4"/>
        <v>101010.1</v>
      </c>
      <c r="B31" s="31">
        <v>101010</v>
      </c>
      <c r="C31" s="35" t="s">
        <v>59</v>
      </c>
      <c r="D31" s="35" t="s">
        <v>54</v>
      </c>
      <c r="E31" s="19">
        <v>99</v>
      </c>
      <c r="F31" s="32">
        <v>1</v>
      </c>
      <c r="G31" s="33">
        <v>101</v>
      </c>
      <c r="H31" s="33">
        <v>8</v>
      </c>
      <c r="I31" s="19">
        <v>8</v>
      </c>
      <c r="J31" s="19">
        <v>1</v>
      </c>
      <c r="K31" s="31">
        <v>6060</v>
      </c>
      <c r="L31" s="50"/>
      <c r="M31" s="19">
        <v>0</v>
      </c>
      <c r="N31" s="19">
        <v>0</v>
      </c>
      <c r="R31" s="31">
        <v>1</v>
      </c>
      <c r="S31" s="99" t="str">
        <f>VLOOKUP(R31,Sheet1!$A$48:$B$59,2,0)</f>
        <v>安卓</v>
      </c>
    </row>
    <row r="32" spans="1:19" s="19" customFormat="1">
      <c r="A32" s="31" t="str">
        <f t="shared" si="4"/>
        <v>101011.1</v>
      </c>
      <c r="B32" s="31">
        <v>101011</v>
      </c>
      <c r="C32" s="35" t="s">
        <v>60</v>
      </c>
      <c r="D32" s="35" t="s">
        <v>61</v>
      </c>
      <c r="E32" s="19">
        <v>99</v>
      </c>
      <c r="F32" s="32">
        <v>1</v>
      </c>
      <c r="G32" s="33">
        <v>101</v>
      </c>
      <c r="H32" s="33">
        <v>12</v>
      </c>
      <c r="I32" s="19">
        <v>9</v>
      </c>
      <c r="J32" s="19">
        <v>1</v>
      </c>
      <c r="K32" s="31">
        <v>100009</v>
      </c>
      <c r="L32" s="50"/>
      <c r="M32" s="19">
        <v>0</v>
      </c>
      <c r="N32" s="19">
        <v>0</v>
      </c>
      <c r="R32" s="31">
        <v>1</v>
      </c>
      <c r="S32" s="99" t="str">
        <f>VLOOKUP(R32,Sheet1!$A$48:$B$59,2,0)</f>
        <v>安卓</v>
      </c>
    </row>
    <row r="33" spans="1:19" s="19" customFormat="1">
      <c r="A33" s="31" t="str">
        <f t="shared" si="4"/>
        <v>101012.1</v>
      </c>
      <c r="B33" s="31">
        <v>101012</v>
      </c>
      <c r="C33" s="35" t="s">
        <v>62</v>
      </c>
      <c r="D33" s="35" t="s">
        <v>63</v>
      </c>
      <c r="E33" s="19">
        <v>99</v>
      </c>
      <c r="F33" s="32">
        <v>1</v>
      </c>
      <c r="G33" s="33">
        <v>101</v>
      </c>
      <c r="H33" s="33">
        <v>6</v>
      </c>
      <c r="I33" s="19">
        <v>10</v>
      </c>
      <c r="J33" s="19">
        <v>1</v>
      </c>
      <c r="K33" s="31">
        <v>100008</v>
      </c>
      <c r="L33" s="51"/>
      <c r="M33" s="19">
        <v>0</v>
      </c>
      <c r="N33" s="19">
        <v>0</v>
      </c>
      <c r="R33" s="31">
        <v>1</v>
      </c>
      <c r="S33" s="99" t="str">
        <f>VLOOKUP(R33,Sheet1!$A$48:$B$59,2,0)</f>
        <v>安卓</v>
      </c>
    </row>
    <row r="34" spans="1:19" s="19" customFormat="1">
      <c r="A34" s="31" t="str">
        <f t="shared" si="4"/>
        <v>101013.1</v>
      </c>
      <c r="B34" s="31">
        <v>101013</v>
      </c>
      <c r="C34" s="35" t="s">
        <v>64</v>
      </c>
      <c r="D34" s="35" t="s">
        <v>65</v>
      </c>
      <c r="E34" s="19">
        <v>99</v>
      </c>
      <c r="F34" s="32">
        <v>1</v>
      </c>
      <c r="G34" s="33">
        <v>1</v>
      </c>
      <c r="H34" s="33">
        <v>10000</v>
      </c>
      <c r="I34" s="19">
        <v>11</v>
      </c>
      <c r="J34" s="19">
        <v>1</v>
      </c>
      <c r="K34" s="31">
        <v>100010</v>
      </c>
      <c r="L34" s="51"/>
      <c r="M34" s="19">
        <v>0</v>
      </c>
      <c r="N34" s="19">
        <v>0</v>
      </c>
      <c r="R34" s="31">
        <v>1</v>
      </c>
      <c r="S34" s="99" t="str">
        <f>VLOOKUP(R34,Sheet1!$A$48:$B$59,2,0)</f>
        <v>安卓</v>
      </c>
    </row>
    <row r="35" spans="1:19" s="64" customFormat="1">
      <c r="A35" s="62" t="str">
        <f t="shared" ref="A35" si="5">B35&amp;"."&amp;R35</f>
        <v>101014.1</v>
      </c>
      <c r="B35" s="62">
        <v>101014</v>
      </c>
      <c r="C35" s="63" t="s">
        <v>196</v>
      </c>
      <c r="D35" s="63" t="s">
        <v>197</v>
      </c>
      <c r="E35" s="64">
        <v>99</v>
      </c>
      <c r="F35" s="65">
        <v>1</v>
      </c>
      <c r="G35" s="64">
        <v>101</v>
      </c>
      <c r="H35" s="64">
        <v>2</v>
      </c>
      <c r="I35" s="64">
        <v>12</v>
      </c>
      <c r="J35" s="64">
        <v>1</v>
      </c>
      <c r="K35" s="62"/>
      <c r="L35" s="61"/>
      <c r="M35" s="64">
        <v>0</v>
      </c>
      <c r="N35" s="64">
        <v>0</v>
      </c>
      <c r="R35" s="62">
        <v>1</v>
      </c>
      <c r="S35" s="99" t="str">
        <f>VLOOKUP(R35,Sheet1!$A$48:$B$59,2,0)</f>
        <v>安卓</v>
      </c>
    </row>
    <row r="36" spans="1:19" s="20" customFormat="1">
      <c r="A36" s="36" t="str">
        <f t="shared" si="4"/>
        <v>18002.1</v>
      </c>
      <c r="B36" s="36">
        <v>18002</v>
      </c>
      <c r="C36" s="37" t="s">
        <v>68</v>
      </c>
      <c r="D36" s="38" t="s">
        <v>67</v>
      </c>
      <c r="E36" s="20">
        <v>2</v>
      </c>
      <c r="F36" s="20">
        <v>20</v>
      </c>
      <c r="G36" s="37">
        <v>101</v>
      </c>
      <c r="H36" s="20">
        <v>3</v>
      </c>
      <c r="I36" s="20">
        <v>2</v>
      </c>
      <c r="J36" s="20">
        <v>6</v>
      </c>
      <c r="K36" s="36">
        <v>100007</v>
      </c>
      <c r="L36" s="52"/>
      <c r="M36" s="20">
        <v>5</v>
      </c>
      <c r="N36" s="20">
        <v>0</v>
      </c>
      <c r="R36" s="36">
        <v>1</v>
      </c>
      <c r="S36" s="99" t="str">
        <f>VLOOKUP(R36,Sheet1!$A$48:$B$59,2,0)</f>
        <v>安卓</v>
      </c>
    </row>
    <row r="37" spans="1:19" s="21" customFormat="1">
      <c r="A37" s="39" t="str">
        <f t="shared" si="4"/>
        <v>20001.1</v>
      </c>
      <c r="B37" s="39">
        <v>20001</v>
      </c>
      <c r="C37" s="40" t="s">
        <v>70</v>
      </c>
      <c r="D37" s="41" t="s">
        <v>71</v>
      </c>
      <c r="E37" s="21">
        <v>3</v>
      </c>
      <c r="F37" s="21">
        <v>500</v>
      </c>
      <c r="G37" s="21">
        <v>101</v>
      </c>
      <c r="H37" s="21">
        <v>12</v>
      </c>
      <c r="I37" s="21">
        <v>4</v>
      </c>
      <c r="J37" s="21">
        <v>1</v>
      </c>
      <c r="K37" s="53">
        <v>102</v>
      </c>
      <c r="L37" s="54"/>
      <c r="M37" s="21">
        <v>0</v>
      </c>
      <c r="N37" s="21">
        <v>0</v>
      </c>
      <c r="R37" s="39">
        <v>1</v>
      </c>
      <c r="S37" s="99" t="str">
        <f>VLOOKUP(R37,Sheet1!$A$48:$B$59,2,0)</f>
        <v>安卓</v>
      </c>
    </row>
    <row r="38" spans="1:19" s="22" customFormat="1">
      <c r="A38" s="42" t="str">
        <f t="shared" si="4"/>
        <v>16001.1</v>
      </c>
      <c r="B38" s="42">
        <v>16001</v>
      </c>
      <c r="C38" s="43" t="s">
        <v>72</v>
      </c>
      <c r="D38" s="22" t="str">
        <f t="shared" ref="D38" si="6">"获得"&amp;J38&amp;"金币"</f>
        <v>获得20000金币</v>
      </c>
      <c r="E38" s="22">
        <v>4</v>
      </c>
      <c r="F38" s="22">
        <v>200</v>
      </c>
      <c r="G38" s="43">
        <v>101</v>
      </c>
      <c r="H38" s="43">
        <v>2</v>
      </c>
      <c r="I38" s="22">
        <v>5</v>
      </c>
      <c r="J38" s="22">
        <v>20000</v>
      </c>
      <c r="K38" s="42">
        <v>100002</v>
      </c>
      <c r="L38" s="55"/>
      <c r="M38" s="22">
        <v>0</v>
      </c>
      <c r="N38" s="22">
        <v>0</v>
      </c>
      <c r="R38" s="42">
        <v>1</v>
      </c>
      <c r="S38" s="99" t="str">
        <f>VLOOKUP(R38,Sheet1!$A$48:$B$59,2,0)</f>
        <v>安卓</v>
      </c>
    </row>
    <row r="39" spans="1:19" s="22" customFormat="1">
      <c r="A39" s="42" t="str">
        <f t="shared" si="4"/>
        <v>16002.1</v>
      </c>
      <c r="B39" s="42">
        <v>16002</v>
      </c>
      <c r="C39" s="43" t="s">
        <v>73</v>
      </c>
      <c r="D39" s="22" t="str">
        <f>"获得70000金币"</f>
        <v>获得70000金币</v>
      </c>
      <c r="E39" s="22">
        <v>4</v>
      </c>
      <c r="F39" s="22">
        <v>700</v>
      </c>
      <c r="G39" s="43">
        <v>101</v>
      </c>
      <c r="H39" s="43">
        <v>6</v>
      </c>
      <c r="I39" s="22">
        <v>5</v>
      </c>
      <c r="J39" s="22">
        <v>70000</v>
      </c>
      <c r="K39" s="42">
        <v>100002</v>
      </c>
      <c r="L39" s="55"/>
      <c r="M39" s="22">
        <v>9</v>
      </c>
      <c r="N39" s="22">
        <v>0</v>
      </c>
      <c r="R39" s="42">
        <v>1</v>
      </c>
      <c r="S39" s="99" t="str">
        <f>VLOOKUP(R39,Sheet1!$A$48:$B$59,2,0)</f>
        <v>安卓</v>
      </c>
    </row>
    <row r="40" spans="1:19" s="22" customFormat="1">
      <c r="A40" s="42" t="str">
        <f t="shared" si="4"/>
        <v>16003.1</v>
      </c>
      <c r="B40" s="42">
        <v>16003</v>
      </c>
      <c r="C40" s="43" t="s">
        <v>74</v>
      </c>
      <c r="D40" s="22" t="str">
        <f>"获得150000金币"</f>
        <v>获得150000金币</v>
      </c>
      <c r="E40" s="22">
        <v>4</v>
      </c>
      <c r="F40" s="22">
        <v>1500</v>
      </c>
      <c r="G40" s="43">
        <v>101</v>
      </c>
      <c r="H40" s="43">
        <v>12</v>
      </c>
      <c r="I40" s="22">
        <v>5</v>
      </c>
      <c r="J40" s="22">
        <v>150000</v>
      </c>
      <c r="K40" s="42">
        <v>100002</v>
      </c>
      <c r="L40" s="55"/>
      <c r="M40" s="22">
        <v>8</v>
      </c>
      <c r="N40" s="22">
        <v>0</v>
      </c>
      <c r="R40" s="42">
        <v>1</v>
      </c>
      <c r="S40" s="99" t="str">
        <f>VLOOKUP(R40,Sheet1!$A$48:$B$59,2,0)</f>
        <v>安卓</v>
      </c>
    </row>
    <row r="41" spans="1:19" s="22" customFormat="1">
      <c r="A41" s="42" t="str">
        <f t="shared" si="4"/>
        <v>16004.1</v>
      </c>
      <c r="B41" s="42">
        <v>16004</v>
      </c>
      <c r="C41" s="43" t="s">
        <v>75</v>
      </c>
      <c r="D41" s="22" t="str">
        <f>"获得260000金币"</f>
        <v>获得260000金币</v>
      </c>
      <c r="E41" s="22">
        <v>4</v>
      </c>
      <c r="F41" s="22">
        <v>2600</v>
      </c>
      <c r="G41" s="43">
        <v>101</v>
      </c>
      <c r="H41" s="43">
        <v>20</v>
      </c>
      <c r="I41" s="22">
        <v>5</v>
      </c>
      <c r="J41" s="22">
        <v>260000</v>
      </c>
      <c r="K41" s="42">
        <v>100002</v>
      </c>
      <c r="L41" s="55"/>
      <c r="M41" s="22">
        <v>6</v>
      </c>
      <c r="N41" s="22">
        <v>0</v>
      </c>
      <c r="R41" s="42">
        <v>1</v>
      </c>
      <c r="S41" s="99" t="str">
        <f>VLOOKUP(R41,Sheet1!$A$48:$B$59,2,0)</f>
        <v>安卓</v>
      </c>
    </row>
    <row r="42" spans="1:19" s="23" customFormat="1">
      <c r="A42" s="44"/>
      <c r="B42" s="44"/>
      <c r="C42" s="45"/>
      <c r="G42" s="45"/>
      <c r="H42" s="45"/>
      <c r="K42" s="44"/>
      <c r="L42" s="56"/>
      <c r="R42" s="44"/>
      <c r="S42" s="99"/>
    </row>
    <row r="43" spans="1:19" s="23" customFormat="1">
      <c r="A43" s="44"/>
      <c r="B43" s="44"/>
      <c r="C43" s="45"/>
      <c r="G43" s="45"/>
      <c r="H43" s="45"/>
      <c r="K43" s="44"/>
      <c r="L43" s="56"/>
      <c r="R43" s="44"/>
      <c r="S43" s="99"/>
    </row>
    <row r="44" spans="1:19" s="24" customFormat="1">
      <c r="A44" s="46"/>
      <c r="H44" s="47"/>
      <c r="L44" s="78"/>
      <c r="S44" s="99"/>
    </row>
    <row r="45" spans="1:19" s="72" customFormat="1">
      <c r="A45" s="42" t="str">
        <f>B45&amp;"."&amp;R45</f>
        <v>200111.2</v>
      </c>
      <c r="B45" s="74">
        <v>200111</v>
      </c>
      <c r="C45" s="77" t="s">
        <v>121</v>
      </c>
      <c r="D45" s="72" t="s">
        <v>257</v>
      </c>
      <c r="E45" s="72">
        <v>1</v>
      </c>
      <c r="F45" s="72">
        <v>120</v>
      </c>
      <c r="G45" s="72">
        <v>2</v>
      </c>
      <c r="H45" s="79">
        <v>480</v>
      </c>
      <c r="I45" s="73" t="s">
        <v>258</v>
      </c>
      <c r="J45" s="72">
        <v>1</v>
      </c>
      <c r="K45" s="74">
        <v>200111</v>
      </c>
      <c r="L45" s="79"/>
      <c r="M45" s="72">
        <v>0</v>
      </c>
      <c r="N45" s="72">
        <v>0</v>
      </c>
      <c r="R45" s="72">
        <v>2</v>
      </c>
      <c r="S45" s="99" t="str">
        <f>VLOOKUP(R45,Sheet1!$A$48:$B$59,2,0)</f>
        <v>IOS</v>
      </c>
    </row>
    <row r="46" spans="1:19" s="72" customFormat="1">
      <c r="A46" s="42" t="str">
        <f t="shared" ref="A46:A50" si="7">B46&amp;"."&amp;R46</f>
        <v>200304.2</v>
      </c>
      <c r="B46" s="75">
        <v>200304</v>
      </c>
      <c r="C46" s="76" t="s">
        <v>131</v>
      </c>
      <c r="D46" s="72" t="s">
        <v>256</v>
      </c>
      <c r="E46" s="72">
        <v>1</v>
      </c>
      <c r="F46" s="72">
        <v>120</v>
      </c>
      <c r="G46" s="72">
        <v>2</v>
      </c>
      <c r="H46" s="79">
        <v>160</v>
      </c>
      <c r="I46" s="73" t="s">
        <v>258</v>
      </c>
      <c r="J46" s="72">
        <v>1</v>
      </c>
      <c r="K46" s="75">
        <v>200304</v>
      </c>
      <c r="L46" s="79"/>
      <c r="M46" s="72">
        <v>0</v>
      </c>
      <c r="N46" s="72">
        <v>0</v>
      </c>
      <c r="R46" s="72">
        <v>2</v>
      </c>
      <c r="S46" s="99" t="str">
        <f>VLOOKUP(R46,Sheet1!$A$48:$B$59,2,0)</f>
        <v>IOS</v>
      </c>
    </row>
    <row r="47" spans="1:19" s="72" customFormat="1">
      <c r="A47" s="42" t="str">
        <f t="shared" si="7"/>
        <v>200404.2</v>
      </c>
      <c r="B47" s="75">
        <v>200404</v>
      </c>
      <c r="C47" s="76" t="s">
        <v>141</v>
      </c>
      <c r="D47" s="72" t="s">
        <v>255</v>
      </c>
      <c r="E47" s="72">
        <v>1</v>
      </c>
      <c r="F47" s="72">
        <v>120</v>
      </c>
      <c r="G47" s="72">
        <v>2</v>
      </c>
      <c r="H47" s="79">
        <v>130</v>
      </c>
      <c r="I47" s="73" t="s">
        <v>258</v>
      </c>
      <c r="J47" s="72">
        <v>1</v>
      </c>
      <c r="K47" s="75">
        <v>200404</v>
      </c>
      <c r="L47" s="79"/>
      <c r="M47" s="72">
        <v>0</v>
      </c>
      <c r="N47" s="72">
        <v>0</v>
      </c>
      <c r="R47" s="72">
        <v>2</v>
      </c>
      <c r="S47" s="99" t="str">
        <f>VLOOKUP(R47,Sheet1!$A$48:$B$59,2,0)</f>
        <v>IOS</v>
      </c>
    </row>
    <row r="48" spans="1:19" s="72" customFormat="1">
      <c r="A48" s="42" t="str">
        <f t="shared" si="7"/>
        <v>200205.2</v>
      </c>
      <c r="B48" s="75">
        <v>200205</v>
      </c>
      <c r="C48" s="76" t="s">
        <v>153</v>
      </c>
      <c r="D48" s="72" t="s">
        <v>254</v>
      </c>
      <c r="E48" s="72">
        <v>1</v>
      </c>
      <c r="F48" s="72">
        <v>120</v>
      </c>
      <c r="G48" s="72">
        <v>2</v>
      </c>
      <c r="H48" s="79">
        <v>120</v>
      </c>
      <c r="I48" s="73" t="s">
        <v>258</v>
      </c>
      <c r="J48" s="72">
        <v>1</v>
      </c>
      <c r="K48" s="75">
        <v>200205</v>
      </c>
      <c r="L48" s="79"/>
      <c r="M48" s="72">
        <v>0</v>
      </c>
      <c r="N48" s="72">
        <v>0</v>
      </c>
      <c r="R48" s="72">
        <v>2</v>
      </c>
      <c r="S48" s="99" t="str">
        <f>VLOOKUP(R48,Sheet1!$A$48:$B$59,2,0)</f>
        <v>IOS</v>
      </c>
    </row>
    <row r="49" spans="1:19" s="72" customFormat="1">
      <c r="A49" s="42" t="str">
        <f t="shared" si="7"/>
        <v>200504.2</v>
      </c>
      <c r="B49" s="75">
        <v>200504</v>
      </c>
      <c r="C49" s="76" t="s">
        <v>76</v>
      </c>
      <c r="D49" s="72" t="s">
        <v>253</v>
      </c>
      <c r="E49" s="72">
        <v>1</v>
      </c>
      <c r="F49" s="72">
        <v>120</v>
      </c>
      <c r="G49" s="72">
        <v>2</v>
      </c>
      <c r="H49" s="79">
        <v>90</v>
      </c>
      <c r="I49" s="73" t="s">
        <v>258</v>
      </c>
      <c r="J49" s="72">
        <v>1</v>
      </c>
      <c r="K49" s="75">
        <v>200504</v>
      </c>
      <c r="L49" s="79"/>
      <c r="M49" s="72">
        <v>0</v>
      </c>
      <c r="N49" s="72">
        <v>0</v>
      </c>
      <c r="R49" s="72">
        <v>2</v>
      </c>
      <c r="S49" s="99" t="str">
        <f>VLOOKUP(R49,Sheet1!$A$48:$B$59,2,0)</f>
        <v>IOS</v>
      </c>
    </row>
    <row r="50" spans="1:19" s="72" customFormat="1">
      <c r="A50" s="42" t="str">
        <f t="shared" si="7"/>
        <v>200604.2</v>
      </c>
      <c r="B50" s="75">
        <v>200604</v>
      </c>
      <c r="C50" s="76" t="s">
        <v>172</v>
      </c>
      <c r="D50" s="72" t="s">
        <v>252</v>
      </c>
      <c r="E50" s="72">
        <v>1</v>
      </c>
      <c r="F50" s="72">
        <v>120</v>
      </c>
      <c r="G50" s="72">
        <v>2</v>
      </c>
      <c r="H50" s="79">
        <v>100</v>
      </c>
      <c r="I50" s="73" t="s">
        <v>258</v>
      </c>
      <c r="J50" s="72">
        <v>1</v>
      </c>
      <c r="K50" s="75">
        <v>200604</v>
      </c>
      <c r="L50" s="79"/>
      <c r="M50" s="72">
        <v>0</v>
      </c>
      <c r="N50" s="72">
        <v>0</v>
      </c>
      <c r="R50" s="72">
        <v>2</v>
      </c>
      <c r="S50" s="99" t="str">
        <f>VLOOKUP(R50,Sheet1!$A$48:$B$59,2,0)</f>
        <v>IOS</v>
      </c>
    </row>
    <row r="51" spans="1:19" s="19" customFormat="1">
      <c r="A51" s="31" t="str">
        <f t="shared" ref="A51:A64" si="8">B51&amp;"."&amp;R51</f>
        <v>101001.2</v>
      </c>
      <c r="B51" s="31">
        <v>101001</v>
      </c>
      <c r="C51" s="32" t="s">
        <v>47</v>
      </c>
      <c r="D51" s="31" t="s">
        <v>48</v>
      </c>
      <c r="E51" s="19">
        <v>99</v>
      </c>
      <c r="F51" s="32">
        <v>1</v>
      </c>
      <c r="G51" s="33">
        <v>2</v>
      </c>
      <c r="H51" s="33">
        <v>300</v>
      </c>
      <c r="I51" s="19">
        <v>7</v>
      </c>
      <c r="J51" s="19">
        <v>1</v>
      </c>
      <c r="K51" s="31">
        <v>101001</v>
      </c>
      <c r="L51" s="80"/>
      <c r="M51" s="19">
        <v>0</v>
      </c>
      <c r="N51" s="19">
        <v>0</v>
      </c>
      <c r="R51" s="31">
        <v>2</v>
      </c>
      <c r="S51" s="99" t="str">
        <f>VLOOKUP(R51,Sheet1!$A$48:$B$59,2,0)</f>
        <v>IOS</v>
      </c>
    </row>
    <row r="52" spans="1:19" s="19" customFormat="1">
      <c r="A52" s="31" t="str">
        <f t="shared" si="8"/>
        <v>101002.2</v>
      </c>
      <c r="B52" s="31">
        <v>101002</v>
      </c>
      <c r="C52" s="32" t="s">
        <v>49</v>
      </c>
      <c r="D52" s="31" t="s">
        <v>50</v>
      </c>
      <c r="E52" s="19">
        <v>99</v>
      </c>
      <c r="F52" s="32">
        <v>1</v>
      </c>
      <c r="G52" s="33">
        <v>2</v>
      </c>
      <c r="H52" s="33">
        <v>240</v>
      </c>
      <c r="I52" s="19">
        <v>7</v>
      </c>
      <c r="J52" s="19">
        <v>1</v>
      </c>
      <c r="K52" s="31">
        <v>101002</v>
      </c>
      <c r="L52" s="80"/>
      <c r="M52" s="19">
        <v>0</v>
      </c>
      <c r="N52" s="19">
        <v>0</v>
      </c>
      <c r="R52" s="31">
        <v>2</v>
      </c>
      <c r="S52" s="99" t="str">
        <f>VLOOKUP(R52,Sheet1!$A$48:$B$59,2,0)</f>
        <v>IOS</v>
      </c>
    </row>
    <row r="53" spans="1:19" s="19" customFormat="1">
      <c r="A53" s="31" t="str">
        <f t="shared" si="8"/>
        <v>101003.2</v>
      </c>
      <c r="B53" s="31">
        <v>101003</v>
      </c>
      <c r="C53" s="34" t="s">
        <v>51</v>
      </c>
      <c r="D53" s="32" t="s">
        <v>222</v>
      </c>
      <c r="E53" s="19">
        <v>99</v>
      </c>
      <c r="F53" s="32">
        <v>1</v>
      </c>
      <c r="G53" s="33">
        <v>2</v>
      </c>
      <c r="H53" s="33">
        <v>140</v>
      </c>
      <c r="I53" s="19">
        <v>7</v>
      </c>
      <c r="J53" s="19">
        <v>1</v>
      </c>
      <c r="K53" s="31">
        <v>101003</v>
      </c>
      <c r="L53" s="80"/>
      <c r="M53" s="19">
        <v>0</v>
      </c>
      <c r="N53" s="19">
        <v>0</v>
      </c>
      <c r="R53" s="31">
        <v>2</v>
      </c>
      <c r="S53" s="99" t="str">
        <f>VLOOKUP(R53,Sheet1!$A$48:$B$59,2,0)</f>
        <v>IOS</v>
      </c>
    </row>
    <row r="54" spans="1:19" s="19" customFormat="1">
      <c r="A54" s="31" t="str">
        <f t="shared" si="8"/>
        <v>101004.2</v>
      </c>
      <c r="B54" s="31">
        <v>101004</v>
      </c>
      <c r="C54" s="35" t="s">
        <v>52</v>
      </c>
      <c r="D54" s="35" t="s">
        <v>223</v>
      </c>
      <c r="E54" s="19">
        <v>99</v>
      </c>
      <c r="F54" s="32">
        <v>1</v>
      </c>
      <c r="G54" s="33">
        <v>2</v>
      </c>
      <c r="H54" s="33">
        <v>290</v>
      </c>
      <c r="I54" s="19">
        <v>7</v>
      </c>
      <c r="J54" s="19">
        <v>1</v>
      </c>
      <c r="K54" s="31">
        <v>101004</v>
      </c>
      <c r="L54" s="80"/>
      <c r="M54" s="19">
        <v>0</v>
      </c>
      <c r="N54" s="19">
        <v>0</v>
      </c>
      <c r="R54" s="31">
        <v>2</v>
      </c>
      <c r="S54" s="99" t="str">
        <f>VLOOKUP(R54,Sheet1!$A$48:$B$59,2,0)</f>
        <v>IOS</v>
      </c>
    </row>
    <row r="55" spans="1:19" s="19" customFormat="1">
      <c r="A55" s="31" t="str">
        <f t="shared" si="8"/>
        <v>101005.2</v>
      </c>
      <c r="B55" s="31">
        <v>101005</v>
      </c>
      <c r="C55" s="35" t="s">
        <v>53</v>
      </c>
      <c r="D55" s="35" t="s">
        <v>54</v>
      </c>
      <c r="E55" s="19">
        <v>99</v>
      </c>
      <c r="F55" s="32">
        <v>1</v>
      </c>
      <c r="G55" s="33">
        <v>2</v>
      </c>
      <c r="H55" s="33">
        <v>100</v>
      </c>
      <c r="I55" s="19">
        <v>8</v>
      </c>
      <c r="J55" s="19">
        <v>1</v>
      </c>
      <c r="K55" s="31">
        <v>1060</v>
      </c>
      <c r="L55" s="80"/>
      <c r="M55" s="19">
        <v>0</v>
      </c>
      <c r="N55" s="19">
        <v>0</v>
      </c>
      <c r="R55" s="31">
        <v>2</v>
      </c>
      <c r="S55" s="99" t="str">
        <f>VLOOKUP(R55,Sheet1!$A$48:$B$59,2,0)</f>
        <v>IOS</v>
      </c>
    </row>
    <row r="56" spans="1:19" s="19" customFormat="1">
      <c r="A56" s="31" t="str">
        <f t="shared" si="8"/>
        <v>101006.2</v>
      </c>
      <c r="B56" s="31">
        <v>101006</v>
      </c>
      <c r="C56" s="35" t="s">
        <v>55</v>
      </c>
      <c r="D56" s="35" t="s">
        <v>54</v>
      </c>
      <c r="E56" s="19">
        <v>99</v>
      </c>
      <c r="F56" s="32">
        <v>1</v>
      </c>
      <c r="G56" s="33">
        <v>2</v>
      </c>
      <c r="H56" s="33">
        <v>100</v>
      </c>
      <c r="I56" s="19">
        <v>8</v>
      </c>
      <c r="J56" s="19">
        <v>1</v>
      </c>
      <c r="K56" s="31">
        <v>2060</v>
      </c>
      <c r="L56" s="80"/>
      <c r="M56" s="19">
        <v>0</v>
      </c>
      <c r="N56" s="19">
        <v>0</v>
      </c>
      <c r="R56" s="31">
        <v>2</v>
      </c>
      <c r="S56" s="99" t="str">
        <f>VLOOKUP(R56,Sheet1!$A$48:$B$59,2,0)</f>
        <v>IOS</v>
      </c>
    </row>
    <row r="57" spans="1:19" s="19" customFormat="1">
      <c r="A57" s="31" t="str">
        <f t="shared" si="8"/>
        <v>101007.2</v>
      </c>
      <c r="B57" s="31">
        <v>101007</v>
      </c>
      <c r="C57" s="35" t="s">
        <v>56</v>
      </c>
      <c r="D57" s="35" t="s">
        <v>54</v>
      </c>
      <c r="E57" s="19">
        <v>99</v>
      </c>
      <c r="F57" s="32">
        <v>1</v>
      </c>
      <c r="G57" s="33">
        <v>2</v>
      </c>
      <c r="H57" s="33">
        <v>100</v>
      </c>
      <c r="I57" s="19">
        <v>8</v>
      </c>
      <c r="J57" s="19">
        <v>1</v>
      </c>
      <c r="K57" s="31">
        <v>3060</v>
      </c>
      <c r="L57" s="80"/>
      <c r="M57" s="19">
        <v>0</v>
      </c>
      <c r="N57" s="19">
        <v>0</v>
      </c>
      <c r="R57" s="31">
        <v>2</v>
      </c>
      <c r="S57" s="99" t="str">
        <f>VLOOKUP(R57,Sheet1!$A$48:$B$59,2,0)</f>
        <v>IOS</v>
      </c>
    </row>
    <row r="58" spans="1:19" s="19" customFormat="1">
      <c r="A58" s="31" t="str">
        <f t="shared" si="8"/>
        <v>101008.2</v>
      </c>
      <c r="B58" s="31">
        <v>101008</v>
      </c>
      <c r="C58" s="35" t="s">
        <v>57</v>
      </c>
      <c r="D58" s="35" t="s">
        <v>54</v>
      </c>
      <c r="E58" s="19">
        <v>99</v>
      </c>
      <c r="F58" s="32">
        <v>1</v>
      </c>
      <c r="G58" s="33">
        <v>2</v>
      </c>
      <c r="H58" s="33">
        <v>100</v>
      </c>
      <c r="I58" s="19">
        <v>8</v>
      </c>
      <c r="J58" s="19">
        <v>1</v>
      </c>
      <c r="K58" s="31">
        <v>4060</v>
      </c>
      <c r="L58" s="80"/>
      <c r="M58" s="19">
        <v>0</v>
      </c>
      <c r="N58" s="19">
        <v>0</v>
      </c>
      <c r="R58" s="31">
        <v>2</v>
      </c>
      <c r="S58" s="99" t="str">
        <f>VLOOKUP(R58,Sheet1!$A$48:$B$59,2,0)</f>
        <v>IOS</v>
      </c>
    </row>
    <row r="59" spans="1:19" s="19" customFormat="1">
      <c r="A59" s="31" t="str">
        <f t="shared" si="8"/>
        <v>101009.2</v>
      </c>
      <c r="B59" s="31">
        <v>101009</v>
      </c>
      <c r="C59" s="35" t="s">
        <v>58</v>
      </c>
      <c r="D59" s="35" t="s">
        <v>54</v>
      </c>
      <c r="E59" s="19">
        <v>99</v>
      </c>
      <c r="F59" s="32">
        <v>1</v>
      </c>
      <c r="G59" s="33">
        <v>2</v>
      </c>
      <c r="H59" s="33">
        <v>100</v>
      </c>
      <c r="I59" s="19">
        <v>8</v>
      </c>
      <c r="J59" s="19">
        <v>1</v>
      </c>
      <c r="K59" s="31">
        <v>5060</v>
      </c>
      <c r="L59" s="80"/>
      <c r="M59" s="19">
        <v>0</v>
      </c>
      <c r="N59" s="19">
        <v>0</v>
      </c>
      <c r="R59" s="31">
        <v>2</v>
      </c>
      <c r="S59" s="99" t="str">
        <f>VLOOKUP(R59,Sheet1!$A$48:$B$59,2,0)</f>
        <v>IOS</v>
      </c>
    </row>
    <row r="60" spans="1:19" s="19" customFormat="1">
      <c r="A60" s="31" t="str">
        <f t="shared" si="8"/>
        <v>101010.2</v>
      </c>
      <c r="B60" s="31">
        <v>101010</v>
      </c>
      <c r="C60" s="35" t="s">
        <v>59</v>
      </c>
      <c r="D60" s="35" t="s">
        <v>54</v>
      </c>
      <c r="E60" s="19">
        <v>99</v>
      </c>
      <c r="F60" s="32">
        <v>1</v>
      </c>
      <c r="G60" s="33">
        <v>2</v>
      </c>
      <c r="H60" s="33">
        <v>100</v>
      </c>
      <c r="I60" s="19">
        <v>8</v>
      </c>
      <c r="J60" s="19">
        <v>1</v>
      </c>
      <c r="K60" s="31">
        <v>6060</v>
      </c>
      <c r="L60" s="80"/>
      <c r="M60" s="19">
        <v>0</v>
      </c>
      <c r="N60" s="19">
        <v>0</v>
      </c>
      <c r="R60" s="31">
        <v>2</v>
      </c>
      <c r="S60" s="99" t="str">
        <f>VLOOKUP(R60,Sheet1!$A$48:$B$59,2,0)</f>
        <v>IOS</v>
      </c>
    </row>
    <row r="61" spans="1:19" s="19" customFormat="1">
      <c r="A61" s="31" t="str">
        <f t="shared" si="8"/>
        <v>101011.2</v>
      </c>
      <c r="B61" s="31">
        <v>101011</v>
      </c>
      <c r="C61" s="35" t="s">
        <v>60</v>
      </c>
      <c r="D61" s="35" t="s">
        <v>61</v>
      </c>
      <c r="E61" s="19">
        <v>99</v>
      </c>
      <c r="F61" s="32">
        <v>1</v>
      </c>
      <c r="G61" s="33">
        <v>2</v>
      </c>
      <c r="H61" s="33">
        <v>20</v>
      </c>
      <c r="I61" s="19">
        <v>9</v>
      </c>
      <c r="J61" s="19">
        <v>1</v>
      </c>
      <c r="K61" s="31">
        <v>100009</v>
      </c>
      <c r="L61" s="80"/>
      <c r="M61" s="19">
        <v>0</v>
      </c>
      <c r="N61" s="19">
        <v>0</v>
      </c>
      <c r="R61" s="31">
        <v>2</v>
      </c>
      <c r="S61" s="99" t="str">
        <f>VLOOKUP(R61,Sheet1!$A$48:$B$59,2,0)</f>
        <v>IOS</v>
      </c>
    </row>
    <row r="62" spans="1:19" s="19" customFormat="1">
      <c r="A62" s="31" t="str">
        <f t="shared" si="8"/>
        <v>101012.2</v>
      </c>
      <c r="B62" s="31">
        <v>101012</v>
      </c>
      <c r="C62" s="35" t="s">
        <v>62</v>
      </c>
      <c r="D62" s="35" t="s">
        <v>63</v>
      </c>
      <c r="E62" s="19">
        <v>99</v>
      </c>
      <c r="F62" s="32">
        <v>1</v>
      </c>
      <c r="G62" s="33">
        <v>2</v>
      </c>
      <c r="H62" s="33">
        <v>60</v>
      </c>
      <c r="I62" s="19">
        <v>10</v>
      </c>
      <c r="J62" s="19">
        <v>1</v>
      </c>
      <c r="K62" s="31">
        <v>100008</v>
      </c>
      <c r="L62" s="80"/>
      <c r="M62" s="19">
        <v>0</v>
      </c>
      <c r="N62" s="19">
        <v>0</v>
      </c>
      <c r="R62" s="31">
        <v>2</v>
      </c>
      <c r="S62" s="99" t="str">
        <f>VLOOKUP(R62,Sheet1!$A$48:$B$59,2,0)</f>
        <v>IOS</v>
      </c>
    </row>
    <row r="63" spans="1:19" s="19" customFormat="1">
      <c r="A63" s="31" t="str">
        <f t="shared" si="8"/>
        <v>101013.2</v>
      </c>
      <c r="B63" s="31">
        <v>101013</v>
      </c>
      <c r="C63" s="35" t="s">
        <v>64</v>
      </c>
      <c r="D63" s="35" t="s">
        <v>65</v>
      </c>
      <c r="E63" s="19">
        <v>99</v>
      </c>
      <c r="F63" s="32">
        <v>1</v>
      </c>
      <c r="G63" s="33">
        <v>2</v>
      </c>
      <c r="H63" s="33">
        <v>20</v>
      </c>
      <c r="I63" s="19">
        <v>11</v>
      </c>
      <c r="J63" s="19">
        <v>1</v>
      </c>
      <c r="K63" s="31">
        <v>100010</v>
      </c>
      <c r="L63" s="80"/>
      <c r="M63" s="19">
        <v>0</v>
      </c>
      <c r="N63" s="19">
        <v>0</v>
      </c>
      <c r="R63" s="31">
        <v>2</v>
      </c>
      <c r="S63" s="99" t="str">
        <f>VLOOKUP(R63,Sheet1!$A$48:$B$59,2,0)</f>
        <v>IOS</v>
      </c>
    </row>
    <row r="64" spans="1:19" s="64" customFormat="1">
      <c r="A64" s="62" t="str">
        <f t="shared" si="8"/>
        <v>101014.2</v>
      </c>
      <c r="B64" s="62">
        <v>101014</v>
      </c>
      <c r="C64" s="63" t="s">
        <v>196</v>
      </c>
      <c r="D64" s="63" t="s">
        <v>197</v>
      </c>
      <c r="E64" s="64">
        <v>99</v>
      </c>
      <c r="F64" s="65">
        <v>1</v>
      </c>
      <c r="G64" s="64">
        <v>2</v>
      </c>
      <c r="H64" s="64">
        <v>20</v>
      </c>
      <c r="I64" s="64">
        <v>12</v>
      </c>
      <c r="J64" s="64">
        <v>1</v>
      </c>
      <c r="K64" s="62"/>
      <c r="L64" s="81"/>
      <c r="M64" s="64">
        <v>0</v>
      </c>
      <c r="N64" s="64">
        <v>0</v>
      </c>
      <c r="R64" s="62">
        <v>2</v>
      </c>
      <c r="S64" s="99" t="str">
        <f>VLOOKUP(R64,Sheet1!$A$48:$B$59,2,0)</f>
        <v>IOS</v>
      </c>
    </row>
    <row r="65" spans="1:19" s="20" customFormat="1">
      <c r="A65" s="37" t="str">
        <f>B65&amp;"."&amp;R65</f>
        <v>18001.2</v>
      </c>
      <c r="B65" s="37">
        <v>18001</v>
      </c>
      <c r="C65" s="37" t="s">
        <v>66</v>
      </c>
      <c r="D65" s="37" t="s">
        <v>67</v>
      </c>
      <c r="E65" s="37">
        <v>2</v>
      </c>
      <c r="F65" s="37">
        <v>10</v>
      </c>
      <c r="G65" s="37">
        <v>2</v>
      </c>
      <c r="H65" s="37">
        <v>10</v>
      </c>
      <c r="I65" s="37">
        <v>2</v>
      </c>
      <c r="J65" s="37">
        <v>1</v>
      </c>
      <c r="K65" s="37">
        <v>100007</v>
      </c>
      <c r="L65" s="37"/>
      <c r="M65" s="37">
        <v>0</v>
      </c>
      <c r="N65" s="37">
        <v>0</v>
      </c>
      <c r="O65" s="37"/>
      <c r="P65" s="37"/>
      <c r="Q65" s="37"/>
      <c r="R65" s="37">
        <v>2</v>
      </c>
      <c r="S65" s="99" t="str">
        <f>VLOOKUP(R65,Sheet1!$A$48:$B$59,2,0)</f>
        <v>IOS</v>
      </c>
    </row>
    <row r="66" spans="1:19" s="20" customFormat="1">
      <c r="A66" s="37" t="str">
        <f>B66&amp;"."&amp;R66</f>
        <v>18002.2</v>
      </c>
      <c r="B66" s="37">
        <v>18002</v>
      </c>
      <c r="C66" s="37" t="s">
        <v>68</v>
      </c>
      <c r="D66" s="37" t="s">
        <v>67</v>
      </c>
      <c r="E66" s="37">
        <v>2</v>
      </c>
      <c r="F66" s="37">
        <v>60</v>
      </c>
      <c r="G66" s="37">
        <v>2</v>
      </c>
      <c r="H66" s="37">
        <v>30</v>
      </c>
      <c r="I66" s="37">
        <v>2</v>
      </c>
      <c r="J66" s="37">
        <v>6</v>
      </c>
      <c r="K66" s="37">
        <v>100007</v>
      </c>
      <c r="L66" s="37"/>
      <c r="M66" s="37">
        <v>5</v>
      </c>
      <c r="N66" s="37">
        <v>0</v>
      </c>
      <c r="O66" s="37"/>
      <c r="P66" s="37"/>
      <c r="Q66" s="37"/>
      <c r="R66" s="37">
        <v>2</v>
      </c>
      <c r="S66" s="99" t="str">
        <f>VLOOKUP(R66,Sheet1!$A$48:$B$59,2,0)</f>
        <v>IOS</v>
      </c>
    </row>
    <row r="67" spans="1:19" s="20" customFormat="1">
      <c r="A67" s="37" t="str">
        <f>B67&amp;"."&amp;R67</f>
        <v>18003.2</v>
      </c>
      <c r="B67" s="37">
        <v>18003</v>
      </c>
      <c r="C67" s="37" t="s">
        <v>69</v>
      </c>
      <c r="D67" s="37" t="s">
        <v>67</v>
      </c>
      <c r="E67" s="37">
        <v>2</v>
      </c>
      <c r="F67" s="37">
        <v>300</v>
      </c>
      <c r="G67" s="37">
        <v>2</v>
      </c>
      <c r="H67" s="37">
        <v>120</v>
      </c>
      <c r="I67" s="37">
        <v>2</v>
      </c>
      <c r="J67" s="37">
        <v>30</v>
      </c>
      <c r="K67" s="37">
        <v>100007</v>
      </c>
      <c r="L67" s="37"/>
      <c r="M67" s="37">
        <v>4</v>
      </c>
      <c r="N67" s="37">
        <v>0</v>
      </c>
      <c r="O67" s="37"/>
      <c r="P67" s="37"/>
      <c r="Q67" s="37"/>
      <c r="R67" s="37">
        <v>2</v>
      </c>
      <c r="S67" s="99" t="str">
        <f>VLOOKUP(R67,Sheet1!$A$48:$B$59,2,0)</f>
        <v>IOS</v>
      </c>
    </row>
    <row r="68" spans="1:19" s="21" customFormat="1">
      <c r="A68" s="39" t="str">
        <f>B68&amp;"."&amp;R68</f>
        <v>20001.2</v>
      </c>
      <c r="B68" s="39">
        <v>20001</v>
      </c>
      <c r="C68" s="40" t="s">
        <v>70</v>
      </c>
      <c r="D68" s="41" t="s">
        <v>260</v>
      </c>
      <c r="E68" s="21">
        <v>3</v>
      </c>
      <c r="F68" s="21">
        <v>500</v>
      </c>
      <c r="G68" s="21">
        <v>2</v>
      </c>
      <c r="H68" s="21">
        <v>300</v>
      </c>
      <c r="I68" s="21">
        <v>4</v>
      </c>
      <c r="J68" s="21">
        <v>1</v>
      </c>
      <c r="K68" s="53">
        <v>102</v>
      </c>
      <c r="L68" s="54"/>
      <c r="M68" s="21">
        <v>0</v>
      </c>
      <c r="N68" s="21">
        <v>0</v>
      </c>
      <c r="Q68" s="21">
        <v>30001</v>
      </c>
      <c r="R68" s="39">
        <v>2</v>
      </c>
      <c r="S68" s="99" t="str">
        <f>VLOOKUP(R68,Sheet1!$A$48:$B$59,2,0)</f>
        <v>IOS</v>
      </c>
    </row>
    <row r="69" spans="1:19" s="21" customFormat="1">
      <c r="A69" s="39" t="str">
        <f>B69&amp;"."&amp;R69</f>
        <v>20002.2</v>
      </c>
      <c r="B69" s="39">
        <v>20002</v>
      </c>
      <c r="C69" s="40" t="s">
        <v>227</v>
      </c>
      <c r="D69" s="41" t="s">
        <v>259</v>
      </c>
      <c r="E69" s="21">
        <v>3</v>
      </c>
      <c r="F69" s="21">
        <v>400</v>
      </c>
      <c r="G69" s="21">
        <v>2</v>
      </c>
      <c r="H69" s="21">
        <v>200</v>
      </c>
      <c r="I69" s="21">
        <v>4</v>
      </c>
      <c r="J69" s="21">
        <v>1</v>
      </c>
      <c r="K69" s="53">
        <v>103</v>
      </c>
      <c r="L69" s="54"/>
      <c r="M69" s="21">
        <v>0</v>
      </c>
      <c r="N69" s="21">
        <v>0</v>
      </c>
      <c r="R69" s="39">
        <v>2</v>
      </c>
      <c r="S69" s="99" t="str">
        <f>VLOOKUP(R69,Sheet1!$A$48:$B$59,2,0)</f>
        <v>IOS</v>
      </c>
    </row>
    <row r="70" spans="1:19" s="22" customFormat="1">
      <c r="A70" s="43" t="str">
        <f t="shared" ref="A70" si="9">B70&amp;"."&amp;R70</f>
        <v>16001.2</v>
      </c>
      <c r="B70" s="43">
        <v>16001</v>
      </c>
      <c r="C70" s="43" t="s">
        <v>72</v>
      </c>
      <c r="D70" s="43" t="str">
        <f>"购买成功后获得"&amp;J70&amp;"金币"</f>
        <v>购买成功后获得20000金币</v>
      </c>
      <c r="E70" s="43">
        <v>4</v>
      </c>
      <c r="F70" s="43">
        <v>200</v>
      </c>
      <c r="G70" s="43">
        <v>2</v>
      </c>
      <c r="H70" s="43">
        <v>20</v>
      </c>
      <c r="I70" s="43">
        <v>5</v>
      </c>
      <c r="J70" s="43">
        <v>20000</v>
      </c>
      <c r="K70" s="43">
        <v>100002</v>
      </c>
      <c r="L70" s="43"/>
      <c r="M70" s="43">
        <v>0</v>
      </c>
      <c r="N70" s="43">
        <v>0</v>
      </c>
      <c r="O70" s="43"/>
      <c r="P70" s="43"/>
      <c r="Q70" s="43">
        <v>26001</v>
      </c>
      <c r="R70" s="43">
        <v>2</v>
      </c>
      <c r="S70" s="99" t="str">
        <f>VLOOKUP(R70,Sheet1!$A$48:$B$59,2,0)</f>
        <v>IOS</v>
      </c>
    </row>
    <row r="71" spans="1:19" s="22" customFormat="1">
      <c r="A71" s="43" t="str">
        <f t="shared" ref="A71" si="10">B71&amp;"."&amp;R71</f>
        <v>16002.2</v>
      </c>
      <c r="B71" s="43">
        <v>16002</v>
      </c>
      <c r="C71" s="43" t="s">
        <v>250</v>
      </c>
      <c r="D71" s="43" t="str">
        <f>"购买成功后获得"&amp;J71&amp;"金币"</f>
        <v>购买成功后获得70000金币</v>
      </c>
      <c r="E71" s="43">
        <v>4</v>
      </c>
      <c r="F71" s="43">
        <v>700</v>
      </c>
      <c r="G71" s="43">
        <v>2</v>
      </c>
      <c r="H71" s="43">
        <v>60</v>
      </c>
      <c r="I71" s="43">
        <v>5</v>
      </c>
      <c r="J71" s="43">
        <v>70000</v>
      </c>
      <c r="K71" s="43">
        <v>100002</v>
      </c>
      <c r="L71" s="43"/>
      <c r="M71" s="43">
        <v>9</v>
      </c>
      <c r="N71" s="43">
        <v>0</v>
      </c>
      <c r="O71" s="43"/>
      <c r="P71" s="43"/>
      <c r="Q71" s="43">
        <v>26002</v>
      </c>
      <c r="R71" s="43">
        <v>2</v>
      </c>
      <c r="S71" s="99" t="str">
        <f>VLOOKUP(R71,Sheet1!$A$48:$B$59,2,0)</f>
        <v>IOS</v>
      </c>
    </row>
    <row r="72" spans="1:19" s="22" customFormat="1">
      <c r="A72" s="43" t="str">
        <f t="shared" ref="A72:A77" si="11">B72&amp;"."&amp;R72</f>
        <v>16003.2</v>
      </c>
      <c r="B72" s="43">
        <v>16003</v>
      </c>
      <c r="C72" s="43" t="s">
        <v>251</v>
      </c>
      <c r="D72" s="43" t="str">
        <f>"购买成功后获得"&amp;J72&amp;"金币"</f>
        <v>购买成功后获得150000金币</v>
      </c>
      <c r="E72" s="43">
        <v>4</v>
      </c>
      <c r="F72" s="43">
        <v>1500</v>
      </c>
      <c r="G72" s="43">
        <v>2</v>
      </c>
      <c r="H72" s="43">
        <v>120</v>
      </c>
      <c r="I72" s="43">
        <v>5</v>
      </c>
      <c r="J72" s="43">
        <v>150000</v>
      </c>
      <c r="K72" s="43">
        <v>100002</v>
      </c>
      <c r="L72" s="43"/>
      <c r="M72" s="43">
        <v>8</v>
      </c>
      <c r="N72" s="43">
        <v>0</v>
      </c>
      <c r="O72" s="43"/>
      <c r="P72" s="43"/>
      <c r="Q72" s="43">
        <v>26003</v>
      </c>
      <c r="R72" s="43">
        <v>2</v>
      </c>
      <c r="S72" s="99" t="str">
        <f>VLOOKUP(R72,Sheet1!$A$48:$B$59,2,0)</f>
        <v>IOS</v>
      </c>
    </row>
    <row r="73" spans="1:19" s="22" customFormat="1">
      <c r="A73" s="43" t="str">
        <f t="shared" si="11"/>
        <v>16004.2</v>
      </c>
      <c r="B73" s="43">
        <v>16004</v>
      </c>
      <c r="C73" s="43" t="s">
        <v>249</v>
      </c>
      <c r="D73" s="43" t="str">
        <f>"购买成功后获得"&amp;J73&amp;"金币"</f>
        <v>购买成功后获得280000金币</v>
      </c>
      <c r="E73" s="43">
        <v>4</v>
      </c>
      <c r="F73" s="43">
        <v>2600</v>
      </c>
      <c r="G73" s="43">
        <v>2</v>
      </c>
      <c r="H73" s="43">
        <v>200</v>
      </c>
      <c r="I73" s="43">
        <v>5</v>
      </c>
      <c r="J73" s="43">
        <v>280000</v>
      </c>
      <c r="K73" s="43">
        <v>100002</v>
      </c>
      <c r="L73" s="43"/>
      <c r="M73" s="43">
        <v>6</v>
      </c>
      <c r="N73" s="43">
        <v>0</v>
      </c>
      <c r="O73" s="43"/>
      <c r="P73" s="43"/>
      <c r="Q73" s="43">
        <v>26004</v>
      </c>
      <c r="R73" s="43">
        <v>2</v>
      </c>
      <c r="S73" s="99" t="str">
        <f>VLOOKUP(R73,Sheet1!$A$48:$B$59,2,0)</f>
        <v>IOS</v>
      </c>
    </row>
    <row r="74" spans="1:19" s="22" customFormat="1">
      <c r="A74" s="43" t="str">
        <f t="shared" si="11"/>
        <v>15001.2</v>
      </c>
      <c r="B74" s="43">
        <v>15001</v>
      </c>
      <c r="C74" s="66" t="s">
        <v>214</v>
      </c>
      <c r="D74" s="43" t="str">
        <f>"购买成功后获得"&amp;J74&amp;"钻石"</f>
        <v>购买成功后获得66钻石</v>
      </c>
      <c r="E74" s="43">
        <v>4</v>
      </c>
      <c r="F74" s="43">
        <v>660</v>
      </c>
      <c r="G74" s="43">
        <v>101</v>
      </c>
      <c r="H74" s="43">
        <v>6</v>
      </c>
      <c r="I74" s="43">
        <v>6</v>
      </c>
      <c r="J74" s="43">
        <v>66</v>
      </c>
      <c r="K74" s="43">
        <v>100003</v>
      </c>
      <c r="L74" s="43" t="s">
        <v>218</v>
      </c>
      <c r="M74" s="43">
        <v>9</v>
      </c>
      <c r="N74" s="43">
        <v>0</v>
      </c>
      <c r="O74" s="43"/>
      <c r="P74" s="43"/>
      <c r="Q74" s="43">
        <v>26101</v>
      </c>
      <c r="R74" s="43">
        <v>2</v>
      </c>
      <c r="S74" s="99" t="str">
        <f>VLOOKUP(R74,Sheet1!$A$48:$B$59,2,0)</f>
        <v>IOS</v>
      </c>
    </row>
    <row r="75" spans="1:19" s="22" customFormat="1">
      <c r="A75" s="43" t="str">
        <f t="shared" si="11"/>
        <v>15002.2</v>
      </c>
      <c r="B75" s="43">
        <v>15002</v>
      </c>
      <c r="C75" s="43" t="s">
        <v>215</v>
      </c>
      <c r="D75" s="43" t="str">
        <f>"购买成功后获得"&amp;J75&amp;"钻石"</f>
        <v>购买成功后获得144钻石</v>
      </c>
      <c r="E75" s="43">
        <v>4</v>
      </c>
      <c r="F75" s="43">
        <v>1440</v>
      </c>
      <c r="G75" s="43">
        <v>101</v>
      </c>
      <c r="H75" s="43">
        <v>12</v>
      </c>
      <c r="I75" s="43">
        <v>6</v>
      </c>
      <c r="J75" s="43">
        <v>144</v>
      </c>
      <c r="K75" s="43">
        <v>100003</v>
      </c>
      <c r="L75" s="43" t="s">
        <v>219</v>
      </c>
      <c r="M75" s="43">
        <v>8</v>
      </c>
      <c r="N75" s="43">
        <v>0</v>
      </c>
      <c r="O75" s="43"/>
      <c r="P75" s="43"/>
      <c r="Q75" s="43">
        <v>26102</v>
      </c>
      <c r="R75" s="43">
        <v>2</v>
      </c>
      <c r="S75" s="99" t="str">
        <f>VLOOKUP(R75,Sheet1!$A$48:$B$59,2,0)</f>
        <v>IOS</v>
      </c>
    </row>
    <row r="76" spans="1:19" s="22" customFormat="1">
      <c r="A76" s="43" t="str">
        <f t="shared" si="11"/>
        <v>15003.2</v>
      </c>
      <c r="B76" s="43">
        <v>15003</v>
      </c>
      <c r="C76" s="66" t="s">
        <v>217</v>
      </c>
      <c r="D76" s="43" t="str">
        <f>"购买成功后获得"&amp;J76&amp;"钻石"</f>
        <v>购买成功后获得325钻石</v>
      </c>
      <c r="E76" s="43">
        <v>4</v>
      </c>
      <c r="F76" s="43">
        <v>2200</v>
      </c>
      <c r="G76" s="43">
        <v>101</v>
      </c>
      <c r="H76" s="43">
        <v>25</v>
      </c>
      <c r="I76" s="43">
        <v>6</v>
      </c>
      <c r="J76" s="43">
        <v>325</v>
      </c>
      <c r="K76" s="43">
        <v>100003</v>
      </c>
      <c r="L76" s="43" t="s">
        <v>220</v>
      </c>
      <c r="M76" s="43">
        <v>7</v>
      </c>
      <c r="N76" s="43">
        <v>0</v>
      </c>
      <c r="O76" s="43"/>
      <c r="P76" s="43"/>
      <c r="Q76" s="43">
        <v>26103</v>
      </c>
      <c r="R76" s="43">
        <v>2</v>
      </c>
      <c r="S76" s="99" t="str">
        <f>VLOOKUP(R76,Sheet1!$A$48:$B$59,2,0)</f>
        <v>IOS</v>
      </c>
    </row>
    <row r="77" spans="1:19" s="22" customFormat="1">
      <c r="A77" s="43" t="str">
        <f t="shared" si="11"/>
        <v>15004.2</v>
      </c>
      <c r="B77" s="43">
        <v>15004</v>
      </c>
      <c r="C77" s="43" t="s">
        <v>216</v>
      </c>
      <c r="D77" s="43" t="str">
        <f>"购买成功后获得"&amp;J77&amp;"钻石"</f>
        <v>购买成功后获得840钻石</v>
      </c>
      <c r="E77" s="43">
        <v>4</v>
      </c>
      <c r="F77" s="43">
        <v>8400</v>
      </c>
      <c r="G77" s="43">
        <v>101</v>
      </c>
      <c r="H77" s="43">
        <v>60</v>
      </c>
      <c r="I77" s="43">
        <v>6</v>
      </c>
      <c r="J77" s="43">
        <v>840</v>
      </c>
      <c r="K77" s="43">
        <v>100003</v>
      </c>
      <c r="L77" s="43" t="s">
        <v>221</v>
      </c>
      <c r="M77" s="43">
        <v>6</v>
      </c>
      <c r="N77" s="43">
        <v>0</v>
      </c>
      <c r="O77" s="43"/>
      <c r="P77" s="43"/>
      <c r="Q77" s="43">
        <v>26104</v>
      </c>
      <c r="R77" s="43">
        <v>2</v>
      </c>
      <c r="S77" s="99" t="str">
        <f>VLOOKUP(R77,Sheet1!$A$48:$B$59,2,0)</f>
        <v>IOS</v>
      </c>
    </row>
    <row r="78" spans="1:19" s="86" customFormat="1">
      <c r="A78" s="85"/>
      <c r="L78" s="87"/>
      <c r="S78" s="100"/>
    </row>
    <row r="79" spans="1:19" s="86" customFormat="1">
      <c r="A79" s="85"/>
      <c r="L79" s="87"/>
      <c r="S79" s="100"/>
    </row>
    <row r="80" spans="1:19" s="89" customFormat="1">
      <c r="A80" s="88"/>
      <c r="L80" s="90"/>
      <c r="N80" s="86"/>
      <c r="S80" s="100"/>
    </row>
    <row r="81" spans="1:19" s="93" customFormat="1">
      <c r="A81" s="91" t="str">
        <f t="shared" ref="A81" si="12">B81&amp;"."&amp;R81</f>
        <v>101001.3</v>
      </c>
      <c r="B81" s="91">
        <v>101001</v>
      </c>
      <c r="C81" s="92" t="s">
        <v>47</v>
      </c>
      <c r="D81" s="91" t="s">
        <v>48</v>
      </c>
      <c r="E81" s="93">
        <v>99</v>
      </c>
      <c r="F81" s="92">
        <v>1</v>
      </c>
      <c r="G81" s="94">
        <v>101</v>
      </c>
      <c r="H81" s="94">
        <v>18</v>
      </c>
      <c r="I81" s="93">
        <v>7</v>
      </c>
      <c r="J81" s="93">
        <v>1</v>
      </c>
      <c r="K81" s="91">
        <v>101001</v>
      </c>
      <c r="L81" s="93" t="s">
        <v>385</v>
      </c>
      <c r="M81" s="93">
        <v>0</v>
      </c>
      <c r="N81" s="93">
        <v>0</v>
      </c>
      <c r="R81" s="91">
        <v>3</v>
      </c>
      <c r="S81" s="101" t="str">
        <f>VLOOKUP(R81,Sheet1!$A$48:$B$59,2,0)</f>
        <v>移动MM</v>
      </c>
    </row>
    <row r="82" spans="1:19" s="19" customFormat="1">
      <c r="A82" s="31" t="str">
        <f t="shared" ref="A82" si="13">B82&amp;"."&amp;R82</f>
        <v>101002.3</v>
      </c>
      <c r="B82" s="31">
        <v>101002</v>
      </c>
      <c r="C82" s="32" t="s">
        <v>49</v>
      </c>
      <c r="D82" s="31" t="s">
        <v>50</v>
      </c>
      <c r="E82" s="19">
        <v>99</v>
      </c>
      <c r="F82" s="32">
        <v>1</v>
      </c>
      <c r="G82" s="33">
        <v>101</v>
      </c>
      <c r="H82" s="33">
        <v>12</v>
      </c>
      <c r="I82" s="19">
        <v>7</v>
      </c>
      <c r="J82" s="19">
        <v>1</v>
      </c>
      <c r="K82" s="31">
        <v>101002</v>
      </c>
      <c r="L82" s="19" t="s">
        <v>386</v>
      </c>
      <c r="M82" s="19">
        <v>0</v>
      </c>
      <c r="N82" s="19">
        <v>0</v>
      </c>
      <c r="R82" s="31">
        <v>3</v>
      </c>
      <c r="S82" s="99" t="str">
        <f>VLOOKUP(R82,Sheet1!$A$48:$B$59,2,0)</f>
        <v>移动MM</v>
      </c>
    </row>
    <row r="83" spans="1:19" s="19" customFormat="1">
      <c r="A83" s="31" t="str">
        <f t="shared" ref="A83:A100" si="14">B83&amp;"."&amp;R83</f>
        <v>101003.3</v>
      </c>
      <c r="B83" s="31">
        <v>101003</v>
      </c>
      <c r="C83" s="34" t="s">
        <v>51</v>
      </c>
      <c r="D83" s="32" t="s">
        <v>222</v>
      </c>
      <c r="E83" s="19">
        <v>99</v>
      </c>
      <c r="F83" s="32">
        <v>1</v>
      </c>
      <c r="G83" s="33">
        <v>101</v>
      </c>
      <c r="H83" s="33">
        <v>14</v>
      </c>
      <c r="I83" s="19">
        <v>7</v>
      </c>
      <c r="J83" s="19">
        <v>1</v>
      </c>
      <c r="K83" s="31">
        <v>101003</v>
      </c>
      <c r="L83" s="19" t="s">
        <v>387</v>
      </c>
      <c r="M83" s="19">
        <v>0</v>
      </c>
      <c r="N83" s="19">
        <v>0</v>
      </c>
      <c r="R83" s="31">
        <v>3</v>
      </c>
      <c r="S83" s="99" t="str">
        <f>VLOOKUP(R83,Sheet1!$A$48:$B$59,2,0)</f>
        <v>移动MM</v>
      </c>
    </row>
    <row r="84" spans="1:19" s="19" customFormat="1">
      <c r="A84" s="31" t="str">
        <f t="shared" si="14"/>
        <v>101004.3</v>
      </c>
      <c r="B84" s="31">
        <v>101004</v>
      </c>
      <c r="C84" s="35" t="s">
        <v>52</v>
      </c>
      <c r="D84" s="35" t="s">
        <v>223</v>
      </c>
      <c r="E84" s="19">
        <v>99</v>
      </c>
      <c r="F84" s="32">
        <v>1</v>
      </c>
      <c r="G84" s="33">
        <v>101</v>
      </c>
      <c r="H84" s="33">
        <v>29</v>
      </c>
      <c r="I84" s="19">
        <v>7</v>
      </c>
      <c r="J84" s="19">
        <v>1</v>
      </c>
      <c r="K84" s="31">
        <v>101004</v>
      </c>
      <c r="L84" s="19" t="s">
        <v>388</v>
      </c>
      <c r="M84" s="19">
        <v>0</v>
      </c>
      <c r="N84" s="19">
        <v>0</v>
      </c>
      <c r="R84" s="31">
        <v>3</v>
      </c>
      <c r="S84" s="99" t="str">
        <f>VLOOKUP(R84,Sheet1!$A$48:$B$59,2,0)</f>
        <v>移动MM</v>
      </c>
    </row>
    <row r="85" spans="1:19" s="19" customFormat="1">
      <c r="A85" s="31" t="str">
        <f t="shared" si="14"/>
        <v>101005.3</v>
      </c>
      <c r="B85" s="31">
        <v>101005</v>
      </c>
      <c r="C85" s="35" t="s">
        <v>53</v>
      </c>
      <c r="D85" s="35" t="s">
        <v>54</v>
      </c>
      <c r="E85" s="19">
        <v>99</v>
      </c>
      <c r="F85" s="32">
        <v>1</v>
      </c>
      <c r="G85" s="33">
        <v>101</v>
      </c>
      <c r="H85" s="33">
        <v>8</v>
      </c>
      <c r="I85" s="19">
        <v>8</v>
      </c>
      <c r="J85" s="19">
        <v>1</v>
      </c>
      <c r="K85" s="31">
        <v>1060</v>
      </c>
      <c r="L85" s="19" t="s">
        <v>389</v>
      </c>
      <c r="M85" s="19">
        <v>0</v>
      </c>
      <c r="N85" s="19">
        <v>0</v>
      </c>
      <c r="R85" s="31">
        <v>3</v>
      </c>
      <c r="S85" s="99" t="str">
        <f>VLOOKUP(R85,Sheet1!$A$48:$B$59,2,0)</f>
        <v>移动MM</v>
      </c>
    </row>
    <row r="86" spans="1:19" s="19" customFormat="1">
      <c r="A86" s="31" t="str">
        <f t="shared" si="14"/>
        <v>101006.3</v>
      </c>
      <c r="B86" s="31">
        <v>101006</v>
      </c>
      <c r="C86" s="35" t="s">
        <v>55</v>
      </c>
      <c r="D86" s="35" t="s">
        <v>54</v>
      </c>
      <c r="E86" s="19">
        <v>99</v>
      </c>
      <c r="F86" s="32">
        <v>1</v>
      </c>
      <c r="G86" s="33">
        <v>101</v>
      </c>
      <c r="H86" s="33">
        <v>8</v>
      </c>
      <c r="I86" s="19">
        <v>8</v>
      </c>
      <c r="J86" s="19">
        <v>1</v>
      </c>
      <c r="K86" s="31">
        <v>2060</v>
      </c>
      <c r="L86" s="19" t="s">
        <v>389</v>
      </c>
      <c r="M86" s="19">
        <v>0</v>
      </c>
      <c r="N86" s="19">
        <v>0</v>
      </c>
      <c r="R86" s="31">
        <v>3</v>
      </c>
      <c r="S86" s="99" t="str">
        <f>VLOOKUP(R86,Sheet1!$A$48:$B$59,2,0)</f>
        <v>移动MM</v>
      </c>
    </row>
    <row r="87" spans="1:19" s="19" customFormat="1">
      <c r="A87" s="31" t="str">
        <f t="shared" si="14"/>
        <v>101007.3</v>
      </c>
      <c r="B87" s="31">
        <v>101007</v>
      </c>
      <c r="C87" s="35" t="s">
        <v>56</v>
      </c>
      <c r="D87" s="35" t="s">
        <v>54</v>
      </c>
      <c r="E87" s="19">
        <v>99</v>
      </c>
      <c r="F87" s="32">
        <v>1</v>
      </c>
      <c r="G87" s="33">
        <v>101</v>
      </c>
      <c r="H87" s="33">
        <v>8</v>
      </c>
      <c r="I87" s="19">
        <v>8</v>
      </c>
      <c r="J87" s="19">
        <v>1</v>
      </c>
      <c r="K87" s="31">
        <v>3060</v>
      </c>
      <c r="L87" s="19" t="s">
        <v>389</v>
      </c>
      <c r="M87" s="19">
        <v>0</v>
      </c>
      <c r="N87" s="19">
        <v>0</v>
      </c>
      <c r="R87" s="31">
        <v>3</v>
      </c>
      <c r="S87" s="99" t="str">
        <f>VLOOKUP(R87,Sheet1!$A$48:$B$59,2,0)</f>
        <v>移动MM</v>
      </c>
    </row>
    <row r="88" spans="1:19" s="19" customFormat="1">
      <c r="A88" s="31" t="str">
        <f t="shared" si="14"/>
        <v>101008.3</v>
      </c>
      <c r="B88" s="31">
        <v>101008</v>
      </c>
      <c r="C88" s="35" t="s">
        <v>57</v>
      </c>
      <c r="D88" s="35" t="s">
        <v>54</v>
      </c>
      <c r="E88" s="19">
        <v>99</v>
      </c>
      <c r="F88" s="32">
        <v>1</v>
      </c>
      <c r="G88" s="33">
        <v>101</v>
      </c>
      <c r="H88" s="33">
        <v>8</v>
      </c>
      <c r="I88" s="19">
        <v>8</v>
      </c>
      <c r="J88" s="19">
        <v>1</v>
      </c>
      <c r="K88" s="31">
        <v>4060</v>
      </c>
      <c r="L88" s="19" t="s">
        <v>389</v>
      </c>
      <c r="M88" s="19">
        <v>0</v>
      </c>
      <c r="N88" s="19">
        <v>0</v>
      </c>
      <c r="R88" s="31">
        <v>3</v>
      </c>
      <c r="S88" s="99" t="str">
        <f>VLOOKUP(R88,Sheet1!$A$48:$B$59,2,0)</f>
        <v>移动MM</v>
      </c>
    </row>
    <row r="89" spans="1:19" s="19" customFormat="1">
      <c r="A89" s="31" t="str">
        <f t="shared" si="14"/>
        <v>101009.3</v>
      </c>
      <c r="B89" s="31">
        <v>101009</v>
      </c>
      <c r="C89" s="35" t="s">
        <v>58</v>
      </c>
      <c r="D89" s="35" t="s">
        <v>54</v>
      </c>
      <c r="E89" s="19">
        <v>99</v>
      </c>
      <c r="F89" s="32">
        <v>1</v>
      </c>
      <c r="G89" s="33">
        <v>101</v>
      </c>
      <c r="H89" s="33">
        <v>8</v>
      </c>
      <c r="I89" s="19">
        <v>8</v>
      </c>
      <c r="J89" s="19">
        <v>1</v>
      </c>
      <c r="K89" s="31">
        <v>5060</v>
      </c>
      <c r="L89" s="19" t="s">
        <v>389</v>
      </c>
      <c r="M89" s="19">
        <v>0</v>
      </c>
      <c r="N89" s="19">
        <v>0</v>
      </c>
      <c r="R89" s="31">
        <v>3</v>
      </c>
      <c r="S89" s="99" t="str">
        <f>VLOOKUP(R89,Sheet1!$A$48:$B$59,2,0)</f>
        <v>移动MM</v>
      </c>
    </row>
    <row r="90" spans="1:19" s="19" customFormat="1">
      <c r="A90" s="31" t="str">
        <f t="shared" si="14"/>
        <v>101010.3</v>
      </c>
      <c r="B90" s="31">
        <v>101010</v>
      </c>
      <c r="C90" s="35" t="s">
        <v>59</v>
      </c>
      <c r="D90" s="35" t="s">
        <v>54</v>
      </c>
      <c r="E90" s="19">
        <v>99</v>
      </c>
      <c r="F90" s="32">
        <v>1</v>
      </c>
      <c r="G90" s="33">
        <v>101</v>
      </c>
      <c r="H90" s="33">
        <v>8</v>
      </c>
      <c r="I90" s="19">
        <v>8</v>
      </c>
      <c r="J90" s="19">
        <v>1</v>
      </c>
      <c r="K90" s="31">
        <v>6060</v>
      </c>
      <c r="L90" s="19" t="s">
        <v>389</v>
      </c>
      <c r="M90" s="19">
        <v>0</v>
      </c>
      <c r="N90" s="19">
        <v>0</v>
      </c>
      <c r="R90" s="31">
        <v>3</v>
      </c>
      <c r="S90" s="99" t="str">
        <f>VLOOKUP(R90,Sheet1!$A$48:$B$59,2,0)</f>
        <v>移动MM</v>
      </c>
    </row>
    <row r="91" spans="1:19" s="19" customFormat="1">
      <c r="A91" s="31" t="str">
        <f t="shared" si="14"/>
        <v>101011.3</v>
      </c>
      <c r="B91" s="31">
        <v>101011</v>
      </c>
      <c r="C91" s="35" t="s">
        <v>60</v>
      </c>
      <c r="D91" s="35" t="s">
        <v>373</v>
      </c>
      <c r="E91" s="19">
        <v>99</v>
      </c>
      <c r="F91" s="32">
        <v>1</v>
      </c>
      <c r="G91" s="33">
        <v>101</v>
      </c>
      <c r="H91" s="33">
        <v>20</v>
      </c>
      <c r="I91" s="19">
        <v>9</v>
      </c>
      <c r="J91" s="19">
        <v>1</v>
      </c>
      <c r="K91" s="31">
        <v>100009</v>
      </c>
      <c r="L91" s="19" t="s">
        <v>379</v>
      </c>
      <c r="M91" s="19">
        <v>0</v>
      </c>
      <c r="N91" s="19">
        <v>0</v>
      </c>
      <c r="R91" s="31">
        <v>3</v>
      </c>
      <c r="S91" s="99" t="str">
        <f>VLOOKUP(R91,Sheet1!$A$48:$B$59,2,0)</f>
        <v>移动MM</v>
      </c>
    </row>
    <row r="92" spans="1:19" s="19" customFormat="1">
      <c r="A92" s="31" t="str">
        <f t="shared" si="14"/>
        <v>101012.3</v>
      </c>
      <c r="B92" s="31">
        <v>101012</v>
      </c>
      <c r="C92" s="35" t="s">
        <v>62</v>
      </c>
      <c r="D92" s="35" t="s">
        <v>63</v>
      </c>
      <c r="E92" s="19">
        <v>99</v>
      </c>
      <c r="F92" s="32">
        <v>1</v>
      </c>
      <c r="G92" s="33">
        <v>101</v>
      </c>
      <c r="H92" s="33">
        <v>6</v>
      </c>
      <c r="I92" s="19">
        <v>10</v>
      </c>
      <c r="J92" s="19">
        <v>1</v>
      </c>
      <c r="K92" s="31">
        <v>100008</v>
      </c>
      <c r="L92" s="19" t="s">
        <v>384</v>
      </c>
      <c r="M92" s="19">
        <v>0</v>
      </c>
      <c r="N92" s="19">
        <v>0</v>
      </c>
      <c r="R92" s="31">
        <v>3</v>
      </c>
      <c r="S92" s="99" t="str">
        <f>VLOOKUP(R92,Sheet1!$A$48:$B$59,2,0)</f>
        <v>移动MM</v>
      </c>
    </row>
    <row r="93" spans="1:19" s="19" customFormat="1">
      <c r="A93" s="31" t="str">
        <f t="shared" si="14"/>
        <v>101013.3</v>
      </c>
      <c r="B93" s="31">
        <v>101013</v>
      </c>
      <c r="C93" s="35" t="s">
        <v>64</v>
      </c>
      <c r="D93" s="35" t="s">
        <v>65</v>
      </c>
      <c r="E93" s="19">
        <v>99</v>
      </c>
      <c r="F93" s="32">
        <v>1</v>
      </c>
      <c r="G93" s="33">
        <v>101</v>
      </c>
      <c r="H93" s="33">
        <v>2</v>
      </c>
      <c r="I93" s="19">
        <v>11</v>
      </c>
      <c r="J93" s="19">
        <v>1</v>
      </c>
      <c r="K93" s="31">
        <v>100010</v>
      </c>
      <c r="L93" s="19" t="s">
        <v>400</v>
      </c>
      <c r="M93" s="19">
        <v>0</v>
      </c>
      <c r="N93" s="19">
        <v>0</v>
      </c>
      <c r="R93" s="31">
        <v>3</v>
      </c>
      <c r="S93" s="99" t="str">
        <f>VLOOKUP(R93,Sheet1!$A$48:$B$59,2,0)</f>
        <v>移动MM</v>
      </c>
    </row>
    <row r="94" spans="1:19" s="20" customFormat="1">
      <c r="A94" s="37" t="str">
        <f>B94&amp;"."&amp;R94</f>
        <v>18001.3</v>
      </c>
      <c r="B94" s="37">
        <v>18001</v>
      </c>
      <c r="C94" s="37" t="s">
        <v>66</v>
      </c>
      <c r="D94" s="37" t="s">
        <v>67</v>
      </c>
      <c r="E94" s="37">
        <v>2</v>
      </c>
      <c r="F94" s="37">
        <v>10</v>
      </c>
      <c r="G94" s="37">
        <v>101</v>
      </c>
      <c r="H94" s="37">
        <v>1</v>
      </c>
      <c r="I94" s="37">
        <v>2</v>
      </c>
      <c r="J94" s="37">
        <v>1</v>
      </c>
      <c r="K94" s="37">
        <v>100007</v>
      </c>
      <c r="L94" s="20" t="s">
        <v>377</v>
      </c>
      <c r="M94" s="37">
        <v>0</v>
      </c>
      <c r="N94" s="37">
        <v>0</v>
      </c>
      <c r="O94" s="37"/>
      <c r="P94" s="37"/>
      <c r="Q94" s="37"/>
      <c r="R94" s="37">
        <v>3</v>
      </c>
      <c r="S94" s="99" t="str">
        <f>VLOOKUP(R94,Sheet1!$A$48:$B$59,2,0)</f>
        <v>移动MM</v>
      </c>
    </row>
    <row r="95" spans="1:19" s="20" customFormat="1">
      <c r="A95" s="36" t="str">
        <f t="shared" ref="A95" si="15">B95&amp;"."&amp;R95</f>
        <v>18002.3</v>
      </c>
      <c r="B95" s="36">
        <v>18002</v>
      </c>
      <c r="C95" s="37" t="s">
        <v>68</v>
      </c>
      <c r="D95" s="38" t="s">
        <v>67</v>
      </c>
      <c r="E95" s="20">
        <v>2</v>
      </c>
      <c r="F95" s="20">
        <v>60</v>
      </c>
      <c r="G95" s="37">
        <v>101</v>
      </c>
      <c r="H95" s="20">
        <v>3</v>
      </c>
      <c r="I95" s="20">
        <v>2</v>
      </c>
      <c r="J95" s="20">
        <v>6</v>
      </c>
      <c r="K95" s="36">
        <v>100007</v>
      </c>
      <c r="L95" s="20" t="s">
        <v>378</v>
      </c>
      <c r="M95" s="20">
        <v>5</v>
      </c>
      <c r="N95" s="20">
        <v>0</v>
      </c>
      <c r="R95" s="36">
        <v>3</v>
      </c>
      <c r="S95" s="99" t="str">
        <f>VLOOKUP(R95,Sheet1!$A$48:$B$59,2,0)</f>
        <v>移动MM</v>
      </c>
    </row>
    <row r="96" spans="1:19" s="21" customFormat="1">
      <c r="A96" s="39" t="str">
        <f t="shared" si="14"/>
        <v>20001.3</v>
      </c>
      <c r="B96" s="39">
        <v>20001</v>
      </c>
      <c r="C96" s="40" t="s">
        <v>70</v>
      </c>
      <c r="D96" s="41" t="s">
        <v>71</v>
      </c>
      <c r="E96" s="21">
        <v>3</v>
      </c>
      <c r="F96" s="21">
        <v>500</v>
      </c>
      <c r="G96" s="21">
        <v>101</v>
      </c>
      <c r="H96" s="21">
        <v>12</v>
      </c>
      <c r="I96" s="21">
        <v>4</v>
      </c>
      <c r="J96" s="21">
        <v>1</v>
      </c>
      <c r="K96" s="53">
        <v>102</v>
      </c>
      <c r="L96" s="21" t="s">
        <v>380</v>
      </c>
      <c r="M96" s="21">
        <v>0</v>
      </c>
      <c r="N96" s="21">
        <v>0</v>
      </c>
      <c r="R96" s="39">
        <v>3</v>
      </c>
      <c r="S96" s="99" t="str">
        <f>VLOOKUP(R96,Sheet1!$A$48:$B$59,2,0)</f>
        <v>移动MM</v>
      </c>
    </row>
    <row r="97" spans="1:19" s="22" customFormat="1">
      <c r="A97" s="42" t="str">
        <f t="shared" si="14"/>
        <v>16001.3</v>
      </c>
      <c r="B97" s="42">
        <v>16001</v>
      </c>
      <c r="C97" s="42" t="s">
        <v>72</v>
      </c>
      <c r="D97" s="42" t="str">
        <f t="shared" ref="D97" si="16">"获得"&amp;J97&amp;"金币"</f>
        <v>获得20000金币</v>
      </c>
      <c r="E97" s="42">
        <v>4</v>
      </c>
      <c r="F97" s="42">
        <v>200</v>
      </c>
      <c r="G97" s="42">
        <v>101</v>
      </c>
      <c r="H97" s="42">
        <v>2</v>
      </c>
      <c r="I97" s="42">
        <v>5</v>
      </c>
      <c r="J97" s="42">
        <v>20000</v>
      </c>
      <c r="K97" s="42">
        <v>100002</v>
      </c>
      <c r="L97" s="42" t="s">
        <v>381</v>
      </c>
      <c r="M97" s="42">
        <v>0</v>
      </c>
      <c r="N97" s="42">
        <v>0</v>
      </c>
      <c r="O97" s="42"/>
      <c r="P97" s="42"/>
      <c r="Q97" s="42"/>
      <c r="R97" s="42">
        <v>3</v>
      </c>
      <c r="S97" s="99" t="str">
        <f>VLOOKUP(R97,Sheet1!$A$48:$B$59,2,0)</f>
        <v>移动MM</v>
      </c>
    </row>
    <row r="98" spans="1:19" s="22" customFormat="1">
      <c r="A98" s="42" t="str">
        <f t="shared" si="14"/>
        <v>16002.3</v>
      </c>
      <c r="B98" s="42">
        <v>16002</v>
      </c>
      <c r="C98" s="43" t="s">
        <v>399</v>
      </c>
      <c r="D98" s="22" t="str">
        <f>"获得66000金币"</f>
        <v>获得66000金币</v>
      </c>
      <c r="E98" s="22">
        <v>4</v>
      </c>
      <c r="F98" s="22">
        <v>700</v>
      </c>
      <c r="G98" s="43">
        <v>101</v>
      </c>
      <c r="H98" s="43">
        <v>6</v>
      </c>
      <c r="I98" s="22">
        <v>5</v>
      </c>
      <c r="J98" s="22">
        <v>66000</v>
      </c>
      <c r="K98" s="42">
        <v>100002</v>
      </c>
      <c r="L98" s="42" t="s">
        <v>376</v>
      </c>
      <c r="M98" s="22">
        <v>9</v>
      </c>
      <c r="N98" s="22">
        <v>0</v>
      </c>
      <c r="R98" s="42">
        <v>3</v>
      </c>
      <c r="S98" s="99" t="str">
        <f>VLOOKUP(R98,Sheet1!$A$48:$B$59,2,0)</f>
        <v>移动MM</v>
      </c>
    </row>
    <row r="99" spans="1:19" s="22" customFormat="1">
      <c r="A99" s="42" t="str">
        <f t="shared" si="14"/>
        <v>16003.3</v>
      </c>
      <c r="B99" s="42">
        <v>16003</v>
      </c>
      <c r="C99" s="42" t="s">
        <v>77</v>
      </c>
      <c r="D99" s="42" t="str">
        <f>"获得144000金币"</f>
        <v>获得144000金币</v>
      </c>
      <c r="E99" s="42">
        <v>4</v>
      </c>
      <c r="F99" s="42">
        <v>1500</v>
      </c>
      <c r="G99" s="42">
        <v>101</v>
      </c>
      <c r="H99" s="42">
        <v>12</v>
      </c>
      <c r="I99" s="42">
        <v>5</v>
      </c>
      <c r="J99" s="42">
        <v>144000</v>
      </c>
      <c r="K99" s="42">
        <v>100002</v>
      </c>
      <c r="L99" s="42" t="s">
        <v>382</v>
      </c>
      <c r="M99" s="42">
        <v>8</v>
      </c>
      <c r="N99" s="42">
        <v>0</v>
      </c>
      <c r="O99" s="42"/>
      <c r="P99" s="42"/>
      <c r="Q99" s="42"/>
      <c r="R99" s="42">
        <v>3</v>
      </c>
      <c r="S99" s="99" t="str">
        <f>VLOOKUP(R99,Sheet1!$A$48:$B$59,2,0)</f>
        <v>移动MM</v>
      </c>
    </row>
    <row r="100" spans="1:19" s="22" customFormat="1">
      <c r="A100" s="42" t="str">
        <f t="shared" si="14"/>
        <v>16004.3</v>
      </c>
      <c r="B100" s="42">
        <v>16004</v>
      </c>
      <c r="C100" s="42" t="s">
        <v>78</v>
      </c>
      <c r="D100" s="42" t="str">
        <f>"获得280000金币"</f>
        <v>获得280000金币</v>
      </c>
      <c r="E100" s="42">
        <v>4</v>
      </c>
      <c r="F100" s="42">
        <v>2600</v>
      </c>
      <c r="G100" s="42">
        <v>101</v>
      </c>
      <c r="H100" s="42">
        <v>20</v>
      </c>
      <c r="I100" s="42">
        <v>5</v>
      </c>
      <c r="J100" s="42">
        <v>280000</v>
      </c>
      <c r="K100" s="42">
        <v>100002</v>
      </c>
      <c r="L100" s="42" t="s">
        <v>383</v>
      </c>
      <c r="M100" s="42">
        <v>6</v>
      </c>
      <c r="N100" s="42">
        <v>0</v>
      </c>
      <c r="O100" s="42"/>
      <c r="P100" s="42"/>
      <c r="Q100" s="42"/>
      <c r="R100" s="42">
        <v>3</v>
      </c>
      <c r="S100" s="99" t="str">
        <f>VLOOKUP(R100,Sheet1!$A$48:$B$59,2,0)</f>
        <v>移动MM</v>
      </c>
    </row>
    <row r="101" spans="1:19" s="23" customFormat="1">
      <c r="A101" s="44"/>
      <c r="L101" s="58"/>
      <c r="S101" s="99"/>
    </row>
    <row r="102" spans="1:19" s="23" customFormat="1">
      <c r="A102" s="44"/>
      <c r="L102" s="58"/>
      <c r="S102" s="99"/>
    </row>
    <row r="103" spans="1:19" s="24" customFormat="1">
      <c r="A103" s="46"/>
      <c r="L103" s="57"/>
      <c r="S103" s="99"/>
    </row>
    <row r="104" spans="1:19" s="19" customFormat="1">
      <c r="A104" s="31" t="str">
        <f t="shared" ref="A104:A122" si="17">B104&amp;"."&amp;R104</f>
        <v>101001.4</v>
      </c>
      <c r="B104" s="31">
        <v>101001</v>
      </c>
      <c r="C104" s="32" t="s">
        <v>47</v>
      </c>
      <c r="D104" s="31" t="s">
        <v>48</v>
      </c>
      <c r="E104" s="19">
        <v>99</v>
      </c>
      <c r="F104" s="32">
        <v>1</v>
      </c>
      <c r="G104" s="33">
        <v>101</v>
      </c>
      <c r="H104" s="33">
        <v>18</v>
      </c>
      <c r="I104" s="19">
        <v>7</v>
      </c>
      <c r="J104" s="19">
        <v>1</v>
      </c>
      <c r="K104" s="31">
        <v>101001</v>
      </c>
      <c r="L104" s="50" t="s">
        <v>268</v>
      </c>
      <c r="M104" s="19">
        <v>0</v>
      </c>
      <c r="N104" s="19">
        <v>0</v>
      </c>
      <c r="Q104" s="19">
        <v>301001</v>
      </c>
      <c r="R104" s="31">
        <v>4</v>
      </c>
      <c r="S104" s="99" t="str">
        <f>VLOOKUP(R104,Sheet1!$A$48:$B$59,2,0)</f>
        <v>移动和游戏</v>
      </c>
    </row>
    <row r="105" spans="1:19" s="19" customFormat="1">
      <c r="A105" s="31" t="str">
        <f t="shared" si="17"/>
        <v>101002.4</v>
      </c>
      <c r="B105" s="31">
        <v>101002</v>
      </c>
      <c r="C105" s="32" t="s">
        <v>49</v>
      </c>
      <c r="D105" s="31" t="s">
        <v>50</v>
      </c>
      <c r="E105" s="19">
        <v>99</v>
      </c>
      <c r="F105" s="32">
        <v>1</v>
      </c>
      <c r="G105" s="33">
        <v>101</v>
      </c>
      <c r="H105" s="33">
        <v>12</v>
      </c>
      <c r="I105" s="19">
        <v>7</v>
      </c>
      <c r="J105" s="19">
        <v>1</v>
      </c>
      <c r="K105" s="31">
        <v>101002</v>
      </c>
      <c r="L105" s="50" t="s">
        <v>269</v>
      </c>
      <c r="M105" s="19">
        <v>0</v>
      </c>
      <c r="N105" s="19">
        <v>0</v>
      </c>
      <c r="Q105" s="19">
        <v>301002</v>
      </c>
      <c r="R105" s="31">
        <v>4</v>
      </c>
      <c r="S105" s="99" t="str">
        <f>VLOOKUP(R105,Sheet1!$A$48:$B$59,2,0)</f>
        <v>移动和游戏</v>
      </c>
    </row>
    <row r="106" spans="1:19" s="19" customFormat="1">
      <c r="A106" s="31" t="str">
        <f t="shared" si="17"/>
        <v>101003.4</v>
      </c>
      <c r="B106" s="31">
        <v>101003</v>
      </c>
      <c r="C106" s="34" t="s">
        <v>51</v>
      </c>
      <c r="D106" s="32" t="s">
        <v>222</v>
      </c>
      <c r="E106" s="19">
        <v>99</v>
      </c>
      <c r="F106" s="32">
        <v>1</v>
      </c>
      <c r="G106" s="33">
        <v>101</v>
      </c>
      <c r="H106" s="33">
        <v>14</v>
      </c>
      <c r="I106" s="19">
        <v>7</v>
      </c>
      <c r="J106" s="19">
        <v>1</v>
      </c>
      <c r="K106" s="31">
        <v>101003</v>
      </c>
      <c r="L106" s="50" t="s">
        <v>270</v>
      </c>
      <c r="M106" s="19">
        <v>0</v>
      </c>
      <c r="N106" s="19">
        <v>0</v>
      </c>
      <c r="Q106" s="19">
        <v>301003</v>
      </c>
      <c r="R106" s="31">
        <v>4</v>
      </c>
      <c r="S106" s="99" t="str">
        <f>VLOOKUP(R106,Sheet1!$A$48:$B$59,2,0)</f>
        <v>移动和游戏</v>
      </c>
    </row>
    <row r="107" spans="1:19" s="19" customFormat="1">
      <c r="A107" s="31" t="str">
        <f t="shared" si="17"/>
        <v>101004.4</v>
      </c>
      <c r="B107" s="31">
        <v>101004</v>
      </c>
      <c r="C107" s="35" t="s">
        <v>52</v>
      </c>
      <c r="D107" s="35" t="s">
        <v>223</v>
      </c>
      <c r="E107" s="19">
        <v>99</v>
      </c>
      <c r="F107" s="32">
        <v>1</v>
      </c>
      <c r="G107" s="33">
        <v>101</v>
      </c>
      <c r="H107" s="33">
        <v>29</v>
      </c>
      <c r="I107" s="19">
        <v>7</v>
      </c>
      <c r="J107" s="19">
        <v>1</v>
      </c>
      <c r="K107" s="31">
        <v>101004</v>
      </c>
      <c r="L107" s="50" t="s">
        <v>374</v>
      </c>
      <c r="M107" s="19">
        <v>0</v>
      </c>
      <c r="N107" s="19">
        <v>0</v>
      </c>
      <c r="Q107" s="19">
        <v>301004</v>
      </c>
      <c r="R107" s="31">
        <v>4</v>
      </c>
      <c r="S107" s="99" t="str">
        <f>VLOOKUP(R107,Sheet1!$A$48:$B$59,2,0)</f>
        <v>移动和游戏</v>
      </c>
    </row>
    <row r="108" spans="1:19" s="19" customFormat="1">
      <c r="A108" s="31" t="str">
        <f t="shared" si="17"/>
        <v>101005.4</v>
      </c>
      <c r="B108" s="31">
        <v>101005</v>
      </c>
      <c r="C108" s="35" t="s">
        <v>53</v>
      </c>
      <c r="D108" s="35" t="s">
        <v>54</v>
      </c>
      <c r="E108" s="19">
        <v>99</v>
      </c>
      <c r="F108" s="32">
        <v>1</v>
      </c>
      <c r="G108" s="33">
        <v>101</v>
      </c>
      <c r="H108" s="33">
        <v>8</v>
      </c>
      <c r="I108" s="19">
        <v>8</v>
      </c>
      <c r="J108" s="19">
        <v>1</v>
      </c>
      <c r="K108" s="31">
        <v>1060</v>
      </c>
      <c r="L108" s="50" t="s">
        <v>271</v>
      </c>
      <c r="M108" s="19">
        <v>0</v>
      </c>
      <c r="N108" s="19">
        <v>0</v>
      </c>
      <c r="Q108" s="19">
        <v>301005</v>
      </c>
      <c r="R108" s="31">
        <v>4</v>
      </c>
      <c r="S108" s="99" t="str">
        <f>VLOOKUP(R108,Sheet1!$A$48:$B$59,2,0)</f>
        <v>移动和游戏</v>
      </c>
    </row>
    <row r="109" spans="1:19" s="19" customFormat="1">
      <c r="A109" s="31" t="str">
        <f t="shared" si="17"/>
        <v>101006.4</v>
      </c>
      <c r="B109" s="31">
        <v>101006</v>
      </c>
      <c r="C109" s="35" t="s">
        <v>55</v>
      </c>
      <c r="D109" s="35" t="s">
        <v>54</v>
      </c>
      <c r="E109" s="19">
        <v>99</v>
      </c>
      <c r="F109" s="32">
        <v>1</v>
      </c>
      <c r="G109" s="33">
        <v>101</v>
      </c>
      <c r="H109" s="33">
        <v>8</v>
      </c>
      <c r="I109" s="19">
        <v>8</v>
      </c>
      <c r="J109" s="19">
        <v>1</v>
      </c>
      <c r="K109" s="31">
        <v>2060</v>
      </c>
      <c r="L109" s="50" t="s">
        <v>271</v>
      </c>
      <c r="M109" s="19">
        <v>0</v>
      </c>
      <c r="N109" s="19">
        <v>0</v>
      </c>
      <c r="Q109" s="19">
        <v>301006</v>
      </c>
      <c r="R109" s="31">
        <v>4</v>
      </c>
      <c r="S109" s="99" t="str">
        <f>VLOOKUP(R109,Sheet1!$A$48:$B$59,2,0)</f>
        <v>移动和游戏</v>
      </c>
    </row>
    <row r="110" spans="1:19" s="19" customFormat="1">
      <c r="A110" s="31" t="str">
        <f t="shared" si="17"/>
        <v>101007.4</v>
      </c>
      <c r="B110" s="31">
        <v>101007</v>
      </c>
      <c r="C110" s="35" t="s">
        <v>56</v>
      </c>
      <c r="D110" s="35" t="s">
        <v>54</v>
      </c>
      <c r="E110" s="19">
        <v>99</v>
      </c>
      <c r="F110" s="32">
        <v>1</v>
      </c>
      <c r="G110" s="33">
        <v>101</v>
      </c>
      <c r="H110" s="33">
        <v>8</v>
      </c>
      <c r="I110" s="19">
        <v>8</v>
      </c>
      <c r="J110" s="19">
        <v>1</v>
      </c>
      <c r="K110" s="31">
        <v>3060</v>
      </c>
      <c r="L110" s="50" t="s">
        <v>271</v>
      </c>
      <c r="M110" s="19">
        <v>0</v>
      </c>
      <c r="N110" s="19">
        <v>0</v>
      </c>
      <c r="Q110" s="19">
        <v>301007</v>
      </c>
      <c r="R110" s="31">
        <v>4</v>
      </c>
      <c r="S110" s="99" t="str">
        <f>VLOOKUP(R110,Sheet1!$A$48:$B$59,2,0)</f>
        <v>移动和游戏</v>
      </c>
    </row>
    <row r="111" spans="1:19" s="19" customFormat="1">
      <c r="A111" s="31" t="str">
        <f t="shared" si="17"/>
        <v>101008.4</v>
      </c>
      <c r="B111" s="31">
        <v>101008</v>
      </c>
      <c r="C111" s="35" t="s">
        <v>57</v>
      </c>
      <c r="D111" s="35" t="s">
        <v>54</v>
      </c>
      <c r="E111" s="19">
        <v>99</v>
      </c>
      <c r="F111" s="32">
        <v>1</v>
      </c>
      <c r="G111" s="33">
        <v>101</v>
      </c>
      <c r="H111" s="33">
        <v>8</v>
      </c>
      <c r="I111" s="19">
        <v>8</v>
      </c>
      <c r="J111" s="19">
        <v>1</v>
      </c>
      <c r="K111" s="31">
        <v>4060</v>
      </c>
      <c r="L111" s="50" t="s">
        <v>271</v>
      </c>
      <c r="M111" s="19">
        <v>0</v>
      </c>
      <c r="N111" s="19">
        <v>0</v>
      </c>
      <c r="Q111" s="19">
        <v>301008</v>
      </c>
      <c r="R111" s="31">
        <v>4</v>
      </c>
      <c r="S111" s="99" t="str">
        <f>VLOOKUP(R111,Sheet1!$A$48:$B$59,2,0)</f>
        <v>移动和游戏</v>
      </c>
    </row>
    <row r="112" spans="1:19" s="19" customFormat="1">
      <c r="A112" s="31" t="str">
        <f t="shared" si="17"/>
        <v>101009.4</v>
      </c>
      <c r="B112" s="31">
        <v>101009</v>
      </c>
      <c r="C112" s="35" t="s">
        <v>58</v>
      </c>
      <c r="D112" s="35" t="s">
        <v>54</v>
      </c>
      <c r="E112" s="19">
        <v>99</v>
      </c>
      <c r="F112" s="32">
        <v>1</v>
      </c>
      <c r="G112" s="33">
        <v>101</v>
      </c>
      <c r="H112" s="33">
        <v>8</v>
      </c>
      <c r="I112" s="19">
        <v>8</v>
      </c>
      <c r="J112" s="19">
        <v>1</v>
      </c>
      <c r="K112" s="31">
        <v>5060</v>
      </c>
      <c r="L112" s="50" t="s">
        <v>271</v>
      </c>
      <c r="M112" s="19">
        <v>0</v>
      </c>
      <c r="N112" s="19">
        <v>0</v>
      </c>
      <c r="Q112" s="19">
        <v>301009</v>
      </c>
      <c r="R112" s="31">
        <v>4</v>
      </c>
      <c r="S112" s="99" t="str">
        <f>VLOOKUP(R112,Sheet1!$A$48:$B$59,2,0)</f>
        <v>移动和游戏</v>
      </c>
    </row>
    <row r="113" spans="1:19" s="19" customFormat="1">
      <c r="A113" s="31" t="str">
        <f t="shared" si="17"/>
        <v>101010.4</v>
      </c>
      <c r="B113" s="31">
        <v>101010</v>
      </c>
      <c r="C113" s="35" t="s">
        <v>59</v>
      </c>
      <c r="D113" s="35" t="s">
        <v>54</v>
      </c>
      <c r="E113" s="19">
        <v>99</v>
      </c>
      <c r="F113" s="32">
        <v>1</v>
      </c>
      <c r="G113" s="33">
        <v>101</v>
      </c>
      <c r="H113" s="33">
        <v>8</v>
      </c>
      <c r="I113" s="19">
        <v>8</v>
      </c>
      <c r="J113" s="19">
        <v>1</v>
      </c>
      <c r="K113" s="31">
        <v>6060</v>
      </c>
      <c r="L113" s="50" t="s">
        <v>271</v>
      </c>
      <c r="M113" s="19">
        <v>0</v>
      </c>
      <c r="N113" s="19">
        <v>0</v>
      </c>
      <c r="Q113" s="19">
        <v>301010</v>
      </c>
      <c r="R113" s="31">
        <v>4</v>
      </c>
      <c r="S113" s="99" t="str">
        <f>VLOOKUP(R113,Sheet1!$A$48:$B$59,2,0)</f>
        <v>移动和游戏</v>
      </c>
    </row>
    <row r="114" spans="1:19" s="19" customFormat="1">
      <c r="A114" s="31" t="str">
        <f t="shared" si="17"/>
        <v>101011.4</v>
      </c>
      <c r="B114" s="31">
        <v>101011</v>
      </c>
      <c r="C114" s="35" t="s">
        <v>60</v>
      </c>
      <c r="D114" s="35" t="s">
        <v>373</v>
      </c>
      <c r="E114" s="19">
        <v>99</v>
      </c>
      <c r="F114" s="32">
        <v>1</v>
      </c>
      <c r="G114" s="33">
        <v>101</v>
      </c>
      <c r="H114" s="33">
        <v>20</v>
      </c>
      <c r="I114" s="19">
        <v>9</v>
      </c>
      <c r="J114" s="19">
        <v>1</v>
      </c>
      <c r="K114" s="31">
        <v>100009</v>
      </c>
      <c r="L114" s="50" t="s">
        <v>375</v>
      </c>
      <c r="M114" s="19">
        <v>0</v>
      </c>
      <c r="N114" s="19">
        <v>0</v>
      </c>
      <c r="R114" s="31">
        <v>4</v>
      </c>
      <c r="S114" s="99" t="str">
        <f>VLOOKUP(R114,Sheet1!$A$48:$B$59,2,0)</f>
        <v>移动和游戏</v>
      </c>
    </row>
    <row r="115" spans="1:19" s="19" customFormat="1">
      <c r="A115" s="31" t="str">
        <f t="shared" si="17"/>
        <v>101012.4</v>
      </c>
      <c r="B115" s="31">
        <v>101012</v>
      </c>
      <c r="C115" s="35" t="s">
        <v>62</v>
      </c>
      <c r="D115" s="35" t="s">
        <v>63</v>
      </c>
      <c r="E115" s="19">
        <v>99</v>
      </c>
      <c r="F115" s="32">
        <v>1</v>
      </c>
      <c r="G115" s="33">
        <v>101</v>
      </c>
      <c r="H115" s="33">
        <v>6</v>
      </c>
      <c r="I115" s="19">
        <v>10</v>
      </c>
      <c r="J115" s="19">
        <v>1</v>
      </c>
      <c r="K115" s="31">
        <v>100008</v>
      </c>
      <c r="L115" s="50" t="s">
        <v>267</v>
      </c>
      <c r="M115" s="19">
        <v>0</v>
      </c>
      <c r="N115" s="19">
        <v>0</v>
      </c>
      <c r="R115" s="31">
        <v>4</v>
      </c>
      <c r="S115" s="99" t="str">
        <f>VLOOKUP(R115,Sheet1!$A$48:$B$59,2,0)</f>
        <v>移动和游戏</v>
      </c>
    </row>
    <row r="116" spans="1:19" s="19" customFormat="1">
      <c r="A116" s="31" t="str">
        <f t="shared" si="17"/>
        <v>101013.4</v>
      </c>
      <c r="B116" s="31">
        <v>101013</v>
      </c>
      <c r="C116" s="35" t="s">
        <v>64</v>
      </c>
      <c r="D116" s="35" t="s">
        <v>65</v>
      </c>
      <c r="E116" s="19">
        <v>99</v>
      </c>
      <c r="F116" s="32">
        <v>1</v>
      </c>
      <c r="G116" s="33">
        <v>1</v>
      </c>
      <c r="H116" s="33">
        <v>10000</v>
      </c>
      <c r="I116" s="19">
        <v>11</v>
      </c>
      <c r="J116" s="19">
        <v>1</v>
      </c>
      <c r="K116" s="31">
        <v>100010</v>
      </c>
      <c r="L116" s="50"/>
      <c r="M116" s="19">
        <v>0</v>
      </c>
      <c r="N116" s="19">
        <v>0</v>
      </c>
      <c r="R116" s="31">
        <v>4</v>
      </c>
      <c r="S116" s="99" t="str">
        <f>VLOOKUP(R116,Sheet1!$A$48:$B$59,2,0)</f>
        <v>移动和游戏</v>
      </c>
    </row>
    <row r="117" spans="1:19" s="19" customFormat="1">
      <c r="A117" s="31" t="str">
        <f t="shared" si="17"/>
        <v>101014.4</v>
      </c>
      <c r="B117" s="31">
        <v>101014</v>
      </c>
      <c r="C117" s="35" t="s">
        <v>196</v>
      </c>
      <c r="D117" s="35" t="s">
        <v>197</v>
      </c>
      <c r="E117" s="19">
        <v>99</v>
      </c>
      <c r="F117" s="32">
        <v>1</v>
      </c>
      <c r="G117" s="33">
        <v>101</v>
      </c>
      <c r="H117" s="33">
        <v>2</v>
      </c>
      <c r="I117" s="19">
        <v>12</v>
      </c>
      <c r="J117" s="19">
        <v>1</v>
      </c>
      <c r="K117" s="31"/>
      <c r="L117" s="50" t="s">
        <v>272</v>
      </c>
      <c r="M117" s="19">
        <v>0</v>
      </c>
      <c r="N117" s="19">
        <v>0</v>
      </c>
      <c r="R117" s="31">
        <v>4</v>
      </c>
      <c r="S117" s="99" t="str">
        <f>VLOOKUP(R117,Sheet1!$A$48:$B$59,2,0)</f>
        <v>移动和游戏</v>
      </c>
    </row>
    <row r="118" spans="1:19" s="20" customFormat="1">
      <c r="A118" s="36" t="str">
        <f t="shared" si="17"/>
        <v>18002.4</v>
      </c>
      <c r="B118" s="36">
        <v>18002</v>
      </c>
      <c r="C118" s="37" t="s">
        <v>396</v>
      </c>
      <c r="D118" s="38" t="s">
        <v>397</v>
      </c>
      <c r="E118" s="20">
        <v>2</v>
      </c>
      <c r="F118" s="20">
        <v>60</v>
      </c>
      <c r="G118" s="37">
        <v>101</v>
      </c>
      <c r="H118" s="20">
        <v>3</v>
      </c>
      <c r="I118" s="20">
        <v>2</v>
      </c>
      <c r="J118" s="20">
        <v>6</v>
      </c>
      <c r="K118" s="36">
        <v>100007</v>
      </c>
      <c r="L118" s="52" t="s">
        <v>398</v>
      </c>
      <c r="M118" s="20">
        <v>5</v>
      </c>
      <c r="N118" s="20">
        <v>0</v>
      </c>
      <c r="R118" s="36">
        <v>4</v>
      </c>
      <c r="S118" s="99" t="str">
        <f>VLOOKUP(R118,Sheet1!$A$48:$B$59,2,0)</f>
        <v>移动和游戏</v>
      </c>
    </row>
    <row r="119" spans="1:19" s="21" customFormat="1">
      <c r="A119" s="39" t="str">
        <f t="shared" si="17"/>
        <v>20001.4</v>
      </c>
      <c r="B119" s="39">
        <v>20001</v>
      </c>
      <c r="C119" s="40" t="s">
        <v>212</v>
      </c>
      <c r="D119" s="41" t="s">
        <v>71</v>
      </c>
      <c r="E119" s="21">
        <v>3</v>
      </c>
      <c r="F119" s="21">
        <v>500</v>
      </c>
      <c r="G119" s="21">
        <v>101</v>
      </c>
      <c r="H119" s="21">
        <v>12</v>
      </c>
      <c r="I119" s="21">
        <v>4</v>
      </c>
      <c r="J119" s="21">
        <v>1</v>
      </c>
      <c r="K119" s="53">
        <v>102</v>
      </c>
      <c r="L119" s="82" t="s">
        <v>265</v>
      </c>
      <c r="M119" s="21">
        <v>0</v>
      </c>
      <c r="N119" s="21">
        <v>0</v>
      </c>
      <c r="R119" s="39">
        <v>4</v>
      </c>
      <c r="S119" s="99" t="str">
        <f>VLOOKUP(R119,Sheet1!$A$48:$B$59,2,0)</f>
        <v>移动和游戏</v>
      </c>
    </row>
    <row r="120" spans="1:19" s="22" customFormat="1">
      <c r="A120" s="42" t="str">
        <f t="shared" si="17"/>
        <v>16001.4</v>
      </c>
      <c r="B120" s="42">
        <v>16001</v>
      </c>
      <c r="C120" s="42" t="s">
        <v>213</v>
      </c>
      <c r="D120" s="42" t="str">
        <f t="shared" ref="D120" si="18">"获得"&amp;J120&amp;"金币"</f>
        <v>获得20000金币</v>
      </c>
      <c r="E120" s="42">
        <v>4</v>
      </c>
      <c r="F120" s="42">
        <v>200</v>
      </c>
      <c r="G120" s="42">
        <v>101</v>
      </c>
      <c r="H120" s="42">
        <v>2</v>
      </c>
      <c r="I120" s="42">
        <v>5</v>
      </c>
      <c r="J120" s="42">
        <v>20000</v>
      </c>
      <c r="K120" s="42">
        <v>100002</v>
      </c>
      <c r="L120" s="55" t="s">
        <v>266</v>
      </c>
      <c r="M120" s="42">
        <v>0</v>
      </c>
      <c r="N120" s="42">
        <v>0</v>
      </c>
      <c r="O120" s="42"/>
      <c r="P120" s="42"/>
      <c r="Q120" s="42"/>
      <c r="R120" s="42">
        <v>4</v>
      </c>
      <c r="S120" s="99" t="str">
        <f>VLOOKUP(R120,Sheet1!$A$48:$B$59,2,0)</f>
        <v>移动和游戏</v>
      </c>
    </row>
    <row r="121" spans="1:19" s="22" customFormat="1">
      <c r="A121" s="42" t="str">
        <f t="shared" si="17"/>
        <v>16003.4</v>
      </c>
      <c r="B121" s="42">
        <v>16003</v>
      </c>
      <c r="C121" s="42" t="s">
        <v>392</v>
      </c>
      <c r="D121" s="42" t="str">
        <f>"获得144000金币"</f>
        <v>获得144000金币</v>
      </c>
      <c r="E121" s="42">
        <v>4</v>
      </c>
      <c r="F121" s="42">
        <v>1500</v>
      </c>
      <c r="G121" s="42">
        <v>101</v>
      </c>
      <c r="H121" s="42">
        <v>12</v>
      </c>
      <c r="I121" s="42">
        <v>5</v>
      </c>
      <c r="J121" s="42">
        <v>144000</v>
      </c>
      <c r="K121" s="42">
        <v>100002</v>
      </c>
      <c r="L121" s="55" t="s">
        <v>393</v>
      </c>
      <c r="M121" s="42">
        <v>8</v>
      </c>
      <c r="N121" s="42">
        <v>0</v>
      </c>
      <c r="O121" s="42"/>
      <c r="P121" s="42"/>
      <c r="Q121" s="42"/>
      <c r="R121" s="42">
        <v>4</v>
      </c>
      <c r="S121" s="99" t="str">
        <f>VLOOKUP(R121,Sheet1!$A$48:$B$59,2,0)</f>
        <v>移动和游戏</v>
      </c>
    </row>
    <row r="122" spans="1:19" s="22" customFormat="1">
      <c r="A122" s="42" t="str">
        <f t="shared" si="17"/>
        <v>16004.4</v>
      </c>
      <c r="B122" s="42">
        <v>16004</v>
      </c>
      <c r="C122" s="42" t="s">
        <v>394</v>
      </c>
      <c r="D122" s="42" t="str">
        <f>"获得280000金币"</f>
        <v>获得280000金币</v>
      </c>
      <c r="E122" s="42">
        <v>4</v>
      </c>
      <c r="F122" s="42">
        <v>2600</v>
      </c>
      <c r="G122" s="42">
        <v>101</v>
      </c>
      <c r="H122" s="42">
        <v>20</v>
      </c>
      <c r="I122" s="42">
        <v>5</v>
      </c>
      <c r="J122" s="42">
        <v>280000</v>
      </c>
      <c r="K122" s="42">
        <v>100002</v>
      </c>
      <c r="L122" s="55" t="s">
        <v>395</v>
      </c>
      <c r="M122" s="42">
        <v>6</v>
      </c>
      <c r="N122" s="42">
        <v>0</v>
      </c>
      <c r="O122" s="42"/>
      <c r="P122" s="42"/>
      <c r="Q122" s="42"/>
      <c r="R122" s="42">
        <v>4</v>
      </c>
      <c r="S122" s="99" t="str">
        <f>VLOOKUP(R122,Sheet1!$A$48:$B$59,2,0)</f>
        <v>移动和游戏</v>
      </c>
    </row>
    <row r="123" spans="1:19" s="23" customFormat="1">
      <c r="A123" s="44"/>
      <c r="L123" s="58"/>
      <c r="S123" s="99"/>
    </row>
    <row r="124" spans="1:19" s="23" customFormat="1">
      <c r="A124" s="44"/>
      <c r="L124" s="58"/>
      <c r="S124" s="99"/>
    </row>
    <row r="125" spans="1:19" s="24" customFormat="1">
      <c r="A125" s="46"/>
      <c r="L125" s="57"/>
      <c r="S125" s="99"/>
    </row>
    <row r="126" spans="1:19" s="19" customFormat="1">
      <c r="A126" s="31" t="str">
        <f t="shared" ref="A126:A144" si="19">B126&amp;"."&amp;R126</f>
        <v>101001.5</v>
      </c>
      <c r="B126" s="31">
        <v>101001</v>
      </c>
      <c r="C126" s="32" t="s">
        <v>47</v>
      </c>
      <c r="D126" s="31" t="s">
        <v>48</v>
      </c>
      <c r="E126" s="19">
        <v>99</v>
      </c>
      <c r="F126" s="32">
        <v>1</v>
      </c>
      <c r="G126" s="33">
        <v>101</v>
      </c>
      <c r="H126" s="33">
        <v>18</v>
      </c>
      <c r="I126" s="19">
        <v>7</v>
      </c>
      <c r="J126" s="19">
        <v>1</v>
      </c>
      <c r="K126" s="31">
        <v>101001</v>
      </c>
      <c r="L126" s="19" t="s">
        <v>365</v>
      </c>
      <c r="M126" s="19">
        <v>0</v>
      </c>
      <c r="N126" s="19">
        <v>0</v>
      </c>
      <c r="Q126" s="19">
        <v>301001</v>
      </c>
      <c r="R126" s="31">
        <v>5</v>
      </c>
      <c r="S126" s="99" t="str">
        <f>VLOOKUP(R126,Sheet1!$A$48:$B$59,2,0)</f>
        <v>联通</v>
      </c>
    </row>
    <row r="127" spans="1:19" s="19" customFormat="1">
      <c r="A127" s="31" t="str">
        <f t="shared" si="19"/>
        <v>101002.5</v>
      </c>
      <c r="B127" s="31">
        <v>101002</v>
      </c>
      <c r="C127" s="32" t="s">
        <v>49</v>
      </c>
      <c r="D127" s="31" t="s">
        <v>50</v>
      </c>
      <c r="E127" s="19">
        <v>99</v>
      </c>
      <c r="F127" s="32">
        <v>1</v>
      </c>
      <c r="G127" s="33">
        <v>101</v>
      </c>
      <c r="H127" s="33">
        <v>12</v>
      </c>
      <c r="I127" s="19">
        <v>7</v>
      </c>
      <c r="J127" s="19">
        <v>1</v>
      </c>
      <c r="K127" s="31">
        <v>101002</v>
      </c>
      <c r="L127" s="19" t="s">
        <v>364</v>
      </c>
      <c r="M127" s="19">
        <v>0</v>
      </c>
      <c r="N127" s="19">
        <v>0</v>
      </c>
      <c r="Q127" s="19">
        <v>301002</v>
      </c>
      <c r="R127" s="31">
        <v>5</v>
      </c>
      <c r="S127" s="99" t="str">
        <f>VLOOKUP(R127,Sheet1!$A$48:$B$59,2,0)</f>
        <v>联通</v>
      </c>
    </row>
    <row r="128" spans="1:19" s="19" customFormat="1">
      <c r="A128" s="31" t="str">
        <f t="shared" si="19"/>
        <v>101003.5</v>
      </c>
      <c r="B128" s="31">
        <v>101003</v>
      </c>
      <c r="C128" s="32" t="s">
        <v>51</v>
      </c>
      <c r="D128" s="32" t="s">
        <v>222</v>
      </c>
      <c r="E128" s="19">
        <v>99</v>
      </c>
      <c r="F128" s="32">
        <v>1</v>
      </c>
      <c r="G128" s="33">
        <v>101</v>
      </c>
      <c r="H128" s="33">
        <v>14</v>
      </c>
      <c r="I128" s="19">
        <v>7</v>
      </c>
      <c r="J128" s="19">
        <v>1</v>
      </c>
      <c r="K128" s="31">
        <v>101003</v>
      </c>
      <c r="L128" s="19" t="s">
        <v>363</v>
      </c>
      <c r="M128" s="19">
        <v>0</v>
      </c>
      <c r="N128" s="19">
        <v>0</v>
      </c>
      <c r="Q128" s="19">
        <v>301003</v>
      </c>
      <c r="R128" s="31">
        <v>5</v>
      </c>
      <c r="S128" s="99" t="str">
        <f>VLOOKUP(R128,Sheet1!$A$48:$B$59,2,0)</f>
        <v>联通</v>
      </c>
    </row>
    <row r="129" spans="1:19" s="19" customFormat="1">
      <c r="A129" s="31" t="str">
        <f t="shared" si="19"/>
        <v>101004.5</v>
      </c>
      <c r="B129" s="31">
        <v>101004</v>
      </c>
      <c r="C129" s="34" t="s">
        <v>52</v>
      </c>
      <c r="D129" s="35" t="s">
        <v>223</v>
      </c>
      <c r="E129" s="19">
        <v>99</v>
      </c>
      <c r="F129" s="32">
        <v>1</v>
      </c>
      <c r="G129" s="33">
        <v>101</v>
      </c>
      <c r="H129" s="33">
        <v>29</v>
      </c>
      <c r="I129" s="19">
        <v>7</v>
      </c>
      <c r="J129" s="19">
        <v>1</v>
      </c>
      <c r="K129" s="31">
        <v>101004</v>
      </c>
      <c r="L129" s="19" t="s">
        <v>362</v>
      </c>
      <c r="M129" s="19">
        <v>0</v>
      </c>
      <c r="N129" s="19">
        <v>0</v>
      </c>
      <c r="Q129" s="19">
        <v>301004</v>
      </c>
      <c r="R129" s="31">
        <v>5</v>
      </c>
      <c r="S129" s="99" t="str">
        <f>VLOOKUP(R129,Sheet1!$A$48:$B$59,2,0)</f>
        <v>联通</v>
      </c>
    </row>
    <row r="130" spans="1:19" s="19" customFormat="1">
      <c r="A130" s="31" t="str">
        <f t="shared" si="19"/>
        <v>101005.5</v>
      </c>
      <c r="B130" s="31">
        <v>101005</v>
      </c>
      <c r="C130" s="35" t="s">
        <v>53</v>
      </c>
      <c r="D130" s="35" t="s">
        <v>54</v>
      </c>
      <c r="E130" s="19">
        <v>99</v>
      </c>
      <c r="F130" s="32">
        <v>1</v>
      </c>
      <c r="G130" s="33">
        <v>101</v>
      </c>
      <c r="H130" s="33">
        <v>8</v>
      </c>
      <c r="I130" s="19">
        <v>8</v>
      </c>
      <c r="J130" s="19">
        <v>1</v>
      </c>
      <c r="K130" s="31">
        <v>1060</v>
      </c>
      <c r="L130" s="19" t="s">
        <v>361</v>
      </c>
      <c r="M130" s="19">
        <v>0</v>
      </c>
      <c r="N130" s="19">
        <v>0</v>
      </c>
      <c r="Q130" s="19">
        <v>301005</v>
      </c>
      <c r="R130" s="31">
        <v>5</v>
      </c>
      <c r="S130" s="99" t="str">
        <f>VLOOKUP(R130,Sheet1!$A$48:$B$59,2,0)</f>
        <v>联通</v>
      </c>
    </row>
    <row r="131" spans="1:19" s="19" customFormat="1">
      <c r="A131" s="31" t="str">
        <f t="shared" si="19"/>
        <v>101006.5</v>
      </c>
      <c r="B131" s="31">
        <v>101006</v>
      </c>
      <c r="C131" s="35" t="s">
        <v>55</v>
      </c>
      <c r="D131" s="35" t="s">
        <v>54</v>
      </c>
      <c r="E131" s="19">
        <v>99</v>
      </c>
      <c r="F131" s="32">
        <v>1</v>
      </c>
      <c r="G131" s="33">
        <v>101</v>
      </c>
      <c r="H131" s="33">
        <v>8</v>
      </c>
      <c r="I131" s="19">
        <v>8</v>
      </c>
      <c r="J131" s="19">
        <v>1</v>
      </c>
      <c r="K131" s="31">
        <v>2060</v>
      </c>
      <c r="L131" s="19" t="s">
        <v>361</v>
      </c>
      <c r="M131" s="19">
        <v>0</v>
      </c>
      <c r="N131" s="19">
        <v>0</v>
      </c>
      <c r="Q131" s="19">
        <v>301006</v>
      </c>
      <c r="R131" s="31">
        <v>5</v>
      </c>
      <c r="S131" s="99" t="str">
        <f>VLOOKUP(R131,Sheet1!$A$48:$B$59,2,0)</f>
        <v>联通</v>
      </c>
    </row>
    <row r="132" spans="1:19" s="19" customFormat="1">
      <c r="A132" s="31" t="str">
        <f t="shared" si="19"/>
        <v>101007.5</v>
      </c>
      <c r="B132" s="31">
        <v>101007</v>
      </c>
      <c r="C132" s="35" t="s">
        <v>56</v>
      </c>
      <c r="D132" s="35" t="s">
        <v>54</v>
      </c>
      <c r="E132" s="19">
        <v>99</v>
      </c>
      <c r="F132" s="32">
        <v>1</v>
      </c>
      <c r="G132" s="33">
        <v>101</v>
      </c>
      <c r="H132" s="33">
        <v>8</v>
      </c>
      <c r="I132" s="19">
        <v>8</v>
      </c>
      <c r="J132" s="19">
        <v>1</v>
      </c>
      <c r="K132" s="31">
        <v>3060</v>
      </c>
      <c r="L132" s="19" t="s">
        <v>361</v>
      </c>
      <c r="M132" s="19">
        <v>0</v>
      </c>
      <c r="N132" s="19">
        <v>0</v>
      </c>
      <c r="Q132" s="19">
        <v>301007</v>
      </c>
      <c r="R132" s="31">
        <v>5</v>
      </c>
      <c r="S132" s="99" t="str">
        <f>VLOOKUP(R132,Sheet1!$A$48:$B$59,2,0)</f>
        <v>联通</v>
      </c>
    </row>
    <row r="133" spans="1:19" s="19" customFormat="1">
      <c r="A133" s="31" t="str">
        <f t="shared" si="19"/>
        <v>101008.5</v>
      </c>
      <c r="B133" s="31">
        <v>101008</v>
      </c>
      <c r="C133" s="35" t="s">
        <v>57</v>
      </c>
      <c r="D133" s="35" t="s">
        <v>54</v>
      </c>
      <c r="E133" s="19">
        <v>99</v>
      </c>
      <c r="F133" s="32">
        <v>1</v>
      </c>
      <c r="G133" s="33">
        <v>101</v>
      </c>
      <c r="H133" s="33">
        <v>8</v>
      </c>
      <c r="I133" s="19">
        <v>8</v>
      </c>
      <c r="J133" s="19">
        <v>1</v>
      </c>
      <c r="K133" s="31">
        <v>4060</v>
      </c>
      <c r="L133" s="19" t="s">
        <v>361</v>
      </c>
      <c r="M133" s="19">
        <v>0</v>
      </c>
      <c r="N133" s="19">
        <v>0</v>
      </c>
      <c r="Q133" s="19">
        <v>301008</v>
      </c>
      <c r="R133" s="31">
        <v>5</v>
      </c>
      <c r="S133" s="99" t="str">
        <f>VLOOKUP(R133,Sheet1!$A$48:$B$59,2,0)</f>
        <v>联通</v>
      </c>
    </row>
    <row r="134" spans="1:19" s="19" customFormat="1">
      <c r="A134" s="31" t="str">
        <f t="shared" si="19"/>
        <v>101009.5</v>
      </c>
      <c r="B134" s="31">
        <v>101009</v>
      </c>
      <c r="C134" s="35" t="s">
        <v>58</v>
      </c>
      <c r="D134" s="35" t="s">
        <v>54</v>
      </c>
      <c r="E134" s="19">
        <v>99</v>
      </c>
      <c r="F134" s="32">
        <v>1</v>
      </c>
      <c r="G134" s="33">
        <v>101</v>
      </c>
      <c r="H134" s="33">
        <v>8</v>
      </c>
      <c r="I134" s="19">
        <v>8</v>
      </c>
      <c r="J134" s="19">
        <v>1</v>
      </c>
      <c r="K134" s="31">
        <v>5060</v>
      </c>
      <c r="L134" s="19" t="s">
        <v>361</v>
      </c>
      <c r="M134" s="19">
        <v>0</v>
      </c>
      <c r="N134" s="19">
        <v>0</v>
      </c>
      <c r="Q134" s="19">
        <v>301009</v>
      </c>
      <c r="R134" s="31">
        <v>5</v>
      </c>
      <c r="S134" s="99" t="str">
        <f>VLOOKUP(R134,Sheet1!$A$48:$B$59,2,0)</f>
        <v>联通</v>
      </c>
    </row>
    <row r="135" spans="1:19" s="19" customFormat="1">
      <c r="A135" s="31" t="str">
        <f t="shared" si="19"/>
        <v>101010.5</v>
      </c>
      <c r="B135" s="31">
        <v>101010</v>
      </c>
      <c r="C135" s="35" t="s">
        <v>59</v>
      </c>
      <c r="D135" s="35" t="s">
        <v>54</v>
      </c>
      <c r="E135" s="19">
        <v>99</v>
      </c>
      <c r="F135" s="32">
        <v>1</v>
      </c>
      <c r="G135" s="33">
        <v>101</v>
      </c>
      <c r="H135" s="33">
        <v>8</v>
      </c>
      <c r="I135" s="19">
        <v>8</v>
      </c>
      <c r="J135" s="19">
        <v>1</v>
      </c>
      <c r="K135" s="31">
        <v>6060</v>
      </c>
      <c r="L135" s="19" t="s">
        <v>361</v>
      </c>
      <c r="M135" s="19">
        <v>0</v>
      </c>
      <c r="N135" s="19">
        <v>0</v>
      </c>
      <c r="Q135" s="19">
        <v>301010</v>
      </c>
      <c r="R135" s="31">
        <v>5</v>
      </c>
      <c r="S135" s="99" t="str">
        <f>VLOOKUP(R135,Sheet1!$A$48:$B$59,2,0)</f>
        <v>联通</v>
      </c>
    </row>
    <row r="136" spans="1:19" s="19" customFormat="1">
      <c r="A136" s="31" t="str">
        <f t="shared" si="19"/>
        <v>101011.5</v>
      </c>
      <c r="B136" s="31">
        <v>101011</v>
      </c>
      <c r="C136" s="35" t="s">
        <v>60</v>
      </c>
      <c r="D136" s="35" t="s">
        <v>373</v>
      </c>
      <c r="E136" s="19">
        <v>99</v>
      </c>
      <c r="F136" s="32">
        <v>1</v>
      </c>
      <c r="G136" s="33">
        <v>101</v>
      </c>
      <c r="H136" s="33">
        <v>20</v>
      </c>
      <c r="I136" s="19">
        <v>9</v>
      </c>
      <c r="J136" s="19">
        <v>1</v>
      </c>
      <c r="K136" s="31">
        <v>100009</v>
      </c>
      <c r="L136" s="19" t="s">
        <v>360</v>
      </c>
      <c r="M136" s="19">
        <v>0</v>
      </c>
      <c r="N136" s="19">
        <v>0</v>
      </c>
      <c r="R136" s="31">
        <v>5</v>
      </c>
      <c r="S136" s="99" t="str">
        <f>VLOOKUP(R136,Sheet1!$A$48:$B$59,2,0)</f>
        <v>联通</v>
      </c>
    </row>
    <row r="137" spans="1:19" s="19" customFormat="1">
      <c r="A137" s="31" t="str">
        <f t="shared" si="19"/>
        <v>101012.5</v>
      </c>
      <c r="B137" s="31">
        <v>101012</v>
      </c>
      <c r="C137" s="35" t="s">
        <v>62</v>
      </c>
      <c r="D137" s="35" t="s">
        <v>63</v>
      </c>
      <c r="E137" s="19">
        <v>99</v>
      </c>
      <c r="F137" s="32">
        <v>1</v>
      </c>
      <c r="G137" s="33">
        <v>101</v>
      </c>
      <c r="H137" s="33">
        <v>6</v>
      </c>
      <c r="I137" s="19">
        <v>10</v>
      </c>
      <c r="J137" s="19">
        <v>1</v>
      </c>
      <c r="K137" s="31">
        <v>100008</v>
      </c>
      <c r="L137" s="19" t="s">
        <v>366</v>
      </c>
      <c r="M137" s="19">
        <v>0</v>
      </c>
      <c r="N137" s="19">
        <v>0</v>
      </c>
      <c r="R137" s="31">
        <v>5</v>
      </c>
      <c r="S137" s="99" t="str">
        <f>VLOOKUP(R137,Sheet1!$A$48:$B$59,2,0)</f>
        <v>联通</v>
      </c>
    </row>
    <row r="138" spans="1:19" s="19" customFormat="1">
      <c r="A138" s="31" t="str">
        <f t="shared" si="19"/>
        <v>101013.5</v>
      </c>
      <c r="B138" s="31">
        <v>101013</v>
      </c>
      <c r="C138" s="35" t="s">
        <v>64</v>
      </c>
      <c r="D138" s="35" t="s">
        <v>65</v>
      </c>
      <c r="E138" s="19">
        <v>99</v>
      </c>
      <c r="F138" s="32">
        <v>1</v>
      </c>
      <c r="G138" s="33">
        <v>1</v>
      </c>
      <c r="H138" s="33">
        <v>10000</v>
      </c>
      <c r="I138" s="19">
        <v>11</v>
      </c>
      <c r="J138" s="19">
        <v>1</v>
      </c>
      <c r="K138" s="31">
        <v>100010</v>
      </c>
      <c r="M138" s="19">
        <v>0</v>
      </c>
      <c r="N138" s="19">
        <v>0</v>
      </c>
      <c r="R138" s="31">
        <v>5</v>
      </c>
      <c r="S138" s="99" t="str">
        <f>VLOOKUP(R138,Sheet1!$A$48:$B$59,2,0)</f>
        <v>联通</v>
      </c>
    </row>
    <row r="139" spans="1:19" s="19" customFormat="1">
      <c r="A139" s="31" t="str">
        <f t="shared" si="19"/>
        <v>101014.5</v>
      </c>
      <c r="B139" s="31">
        <v>101014</v>
      </c>
      <c r="C139" s="35" t="s">
        <v>196</v>
      </c>
      <c r="D139" s="35" t="s">
        <v>197</v>
      </c>
      <c r="E139" s="19">
        <v>99</v>
      </c>
      <c r="F139" s="32">
        <v>1</v>
      </c>
      <c r="G139" s="33">
        <v>101</v>
      </c>
      <c r="H139" s="33">
        <v>2</v>
      </c>
      <c r="I139" s="19">
        <v>12</v>
      </c>
      <c r="J139" s="19">
        <v>1</v>
      </c>
      <c r="K139" s="31"/>
      <c r="L139" s="19" t="s">
        <v>372</v>
      </c>
      <c r="M139" s="19">
        <v>0</v>
      </c>
      <c r="N139" s="19">
        <v>0</v>
      </c>
      <c r="R139" s="31">
        <v>5</v>
      </c>
      <c r="S139" s="99" t="str">
        <f>VLOOKUP(R139,Sheet1!$A$48:$B$59,2,0)</f>
        <v>联通</v>
      </c>
    </row>
    <row r="140" spans="1:19" s="20" customFormat="1">
      <c r="A140" s="36" t="str">
        <f t="shared" si="19"/>
        <v>18002.5</v>
      </c>
      <c r="B140" s="36">
        <v>18002</v>
      </c>
      <c r="C140" s="37" t="s">
        <v>68</v>
      </c>
      <c r="D140" s="38" t="s">
        <v>67</v>
      </c>
      <c r="E140" s="20">
        <v>2</v>
      </c>
      <c r="F140" s="20">
        <v>60</v>
      </c>
      <c r="G140" s="37">
        <v>101</v>
      </c>
      <c r="H140" s="20">
        <v>3</v>
      </c>
      <c r="I140" s="20">
        <v>2</v>
      </c>
      <c r="J140" s="20">
        <v>6</v>
      </c>
      <c r="K140" s="36">
        <v>100007</v>
      </c>
      <c r="L140" s="20" t="s">
        <v>371</v>
      </c>
      <c r="M140" s="20">
        <v>5</v>
      </c>
      <c r="N140" s="20">
        <v>0</v>
      </c>
      <c r="R140" s="36">
        <v>5</v>
      </c>
      <c r="S140" s="99" t="str">
        <f>VLOOKUP(R140,Sheet1!$A$48:$B$59,2,0)</f>
        <v>联通</v>
      </c>
    </row>
    <row r="141" spans="1:19" s="21" customFormat="1">
      <c r="A141" s="39" t="str">
        <f t="shared" si="19"/>
        <v>20001.5</v>
      </c>
      <c r="B141" s="39">
        <v>20001</v>
      </c>
      <c r="C141" s="40" t="s">
        <v>70</v>
      </c>
      <c r="D141" s="41" t="s">
        <v>71</v>
      </c>
      <c r="E141" s="21">
        <v>3</v>
      </c>
      <c r="F141" s="21">
        <v>500</v>
      </c>
      <c r="G141" s="21">
        <v>101</v>
      </c>
      <c r="H141" s="21">
        <v>12</v>
      </c>
      <c r="I141" s="21">
        <v>4</v>
      </c>
      <c r="J141" s="21">
        <v>1</v>
      </c>
      <c r="K141" s="53">
        <v>102</v>
      </c>
      <c r="L141" s="21" t="s">
        <v>370</v>
      </c>
      <c r="M141" s="21">
        <v>0</v>
      </c>
      <c r="N141" s="21">
        <v>0</v>
      </c>
      <c r="R141" s="39">
        <v>5</v>
      </c>
      <c r="S141" s="99" t="str">
        <f>VLOOKUP(R141,Sheet1!$A$48:$B$59,2,0)</f>
        <v>联通</v>
      </c>
    </row>
    <row r="142" spans="1:19" s="22" customFormat="1">
      <c r="A142" s="42" t="str">
        <f t="shared" si="19"/>
        <v>16001.5</v>
      </c>
      <c r="B142" s="42">
        <v>16001</v>
      </c>
      <c r="C142" s="42" t="s">
        <v>224</v>
      </c>
      <c r="D142" s="42" t="str">
        <f t="shared" ref="D142" si="20">"获得"&amp;J142&amp;"金币"</f>
        <v>获得20000金币</v>
      </c>
      <c r="E142" s="42">
        <v>4</v>
      </c>
      <c r="F142" s="42">
        <v>200</v>
      </c>
      <c r="G142" s="42">
        <v>101</v>
      </c>
      <c r="H142" s="42">
        <v>2</v>
      </c>
      <c r="I142" s="42">
        <v>5</v>
      </c>
      <c r="J142" s="42">
        <v>20000</v>
      </c>
      <c r="K142" s="42">
        <v>100002</v>
      </c>
      <c r="L142" s="42" t="s">
        <v>369</v>
      </c>
      <c r="M142" s="42">
        <v>0</v>
      </c>
      <c r="N142" s="42">
        <v>0</v>
      </c>
      <c r="O142" s="42"/>
      <c r="P142" s="42"/>
      <c r="Q142" s="42"/>
      <c r="R142" s="42">
        <v>5</v>
      </c>
      <c r="S142" s="99" t="str">
        <f>VLOOKUP(R142,Sheet1!$A$48:$B$59,2,0)</f>
        <v>联通</v>
      </c>
    </row>
    <row r="143" spans="1:19" s="22" customFormat="1">
      <c r="A143" s="42" t="str">
        <f t="shared" si="19"/>
        <v>16003.5</v>
      </c>
      <c r="B143" s="42">
        <v>16003</v>
      </c>
      <c r="C143" s="42" t="s">
        <v>225</v>
      </c>
      <c r="D143" s="42" t="str">
        <f>"获得144000金币"</f>
        <v>获得144000金币</v>
      </c>
      <c r="E143" s="42">
        <v>4</v>
      </c>
      <c r="F143" s="42">
        <v>1500</v>
      </c>
      <c r="G143" s="42">
        <v>101</v>
      </c>
      <c r="H143" s="42">
        <v>12</v>
      </c>
      <c r="I143" s="42">
        <v>5</v>
      </c>
      <c r="J143" s="42">
        <v>144000</v>
      </c>
      <c r="K143" s="42">
        <v>100002</v>
      </c>
      <c r="L143" s="42" t="s">
        <v>368</v>
      </c>
      <c r="M143" s="42">
        <v>8</v>
      </c>
      <c r="N143" s="42">
        <v>0</v>
      </c>
      <c r="O143" s="42"/>
      <c r="P143" s="42"/>
      <c r="Q143" s="42"/>
      <c r="R143" s="42">
        <v>5</v>
      </c>
      <c r="S143" s="99" t="str">
        <f>VLOOKUP(R143,Sheet1!$A$48:$B$59,2,0)</f>
        <v>联通</v>
      </c>
    </row>
    <row r="144" spans="1:19" s="22" customFormat="1">
      <c r="A144" s="42" t="str">
        <f t="shared" si="19"/>
        <v>16004.5</v>
      </c>
      <c r="B144" s="42">
        <v>16004</v>
      </c>
      <c r="C144" s="42" t="s">
        <v>226</v>
      </c>
      <c r="D144" s="42" t="str">
        <f>"获得280000金币"</f>
        <v>获得280000金币</v>
      </c>
      <c r="E144" s="42">
        <v>4</v>
      </c>
      <c r="F144" s="42">
        <v>2600</v>
      </c>
      <c r="G144" s="42">
        <v>101</v>
      </c>
      <c r="H144" s="42">
        <v>20</v>
      </c>
      <c r="I144" s="42">
        <v>5</v>
      </c>
      <c r="J144" s="42">
        <v>280000</v>
      </c>
      <c r="K144" s="42">
        <v>100002</v>
      </c>
      <c r="L144" s="42" t="s">
        <v>367</v>
      </c>
      <c r="M144" s="42">
        <v>6</v>
      </c>
      <c r="N144" s="42">
        <v>0</v>
      </c>
      <c r="O144" s="42"/>
      <c r="P144" s="42"/>
      <c r="Q144" s="42"/>
      <c r="R144" s="42">
        <v>5</v>
      </c>
      <c r="S144" s="99" t="str">
        <f>VLOOKUP(R144,Sheet1!$A$48:$B$59,2,0)</f>
        <v>联通</v>
      </c>
    </row>
    <row r="145" spans="1:19" s="23" customFormat="1">
      <c r="A145" s="44"/>
      <c r="L145" s="58"/>
      <c r="S145" s="99"/>
    </row>
    <row r="146" spans="1:19" s="23" customFormat="1">
      <c r="A146" s="44"/>
      <c r="L146" s="58"/>
      <c r="S146" s="99"/>
    </row>
    <row r="147" spans="1:19" s="24" customFormat="1">
      <c r="A147" s="46"/>
      <c r="L147" s="57"/>
      <c r="S147" s="99"/>
    </row>
    <row r="148" spans="1:19" s="19" customFormat="1">
      <c r="A148" s="31" t="str">
        <f t="shared" ref="A148:A166" si="21">B148&amp;"."&amp;R148</f>
        <v>101001.6</v>
      </c>
      <c r="B148" s="31">
        <v>101001</v>
      </c>
      <c r="C148" s="32" t="s">
        <v>47</v>
      </c>
      <c r="D148" s="31" t="s">
        <v>48</v>
      </c>
      <c r="E148" s="19">
        <v>99</v>
      </c>
      <c r="F148" s="32">
        <v>1</v>
      </c>
      <c r="G148" s="33">
        <v>101</v>
      </c>
      <c r="H148" s="33">
        <v>18</v>
      </c>
      <c r="I148" s="19">
        <v>7</v>
      </c>
      <c r="J148" s="19">
        <v>1</v>
      </c>
      <c r="K148" s="31">
        <v>101001</v>
      </c>
      <c r="L148" s="19" t="s">
        <v>209</v>
      </c>
      <c r="M148" s="19">
        <v>0</v>
      </c>
      <c r="N148" s="19">
        <v>0</v>
      </c>
      <c r="Q148" s="19">
        <v>301001</v>
      </c>
      <c r="R148" s="31">
        <v>6</v>
      </c>
      <c r="S148" s="99" t="str">
        <f>VLOOKUP(R148,Sheet1!$A$48:$B$59,2,0)</f>
        <v>电信</v>
      </c>
    </row>
    <row r="149" spans="1:19" s="19" customFormat="1">
      <c r="A149" s="31" t="str">
        <f t="shared" si="21"/>
        <v>101002.6</v>
      </c>
      <c r="B149" s="31">
        <v>101002</v>
      </c>
      <c r="C149" s="32" t="s">
        <v>49</v>
      </c>
      <c r="D149" s="31" t="s">
        <v>50</v>
      </c>
      <c r="E149" s="19">
        <v>99</v>
      </c>
      <c r="F149" s="32">
        <v>1</v>
      </c>
      <c r="G149" s="33">
        <v>101</v>
      </c>
      <c r="H149" s="33">
        <v>12</v>
      </c>
      <c r="I149" s="19">
        <v>7</v>
      </c>
      <c r="J149" s="19">
        <v>1</v>
      </c>
      <c r="K149" s="31">
        <v>101002</v>
      </c>
      <c r="L149" s="19" t="s">
        <v>207</v>
      </c>
      <c r="M149" s="19">
        <v>0</v>
      </c>
      <c r="N149" s="19">
        <v>0</v>
      </c>
      <c r="Q149" s="19">
        <v>301002</v>
      </c>
      <c r="R149" s="31">
        <v>6</v>
      </c>
      <c r="S149" s="99" t="str">
        <f>VLOOKUP(R149,Sheet1!$A$48:$B$59,2,0)</f>
        <v>电信</v>
      </c>
    </row>
    <row r="150" spans="1:19" s="19" customFormat="1">
      <c r="A150" s="31" t="str">
        <f t="shared" si="21"/>
        <v>101003.6</v>
      </c>
      <c r="B150" s="31">
        <v>101003</v>
      </c>
      <c r="C150" s="32" t="s">
        <v>51</v>
      </c>
      <c r="D150" s="32" t="s">
        <v>222</v>
      </c>
      <c r="E150" s="19">
        <v>99</v>
      </c>
      <c r="F150" s="32">
        <v>1</v>
      </c>
      <c r="G150" s="33">
        <v>101</v>
      </c>
      <c r="H150" s="33">
        <v>14</v>
      </c>
      <c r="I150" s="19">
        <v>7</v>
      </c>
      <c r="J150" s="19">
        <v>1</v>
      </c>
      <c r="K150" s="31">
        <v>101003</v>
      </c>
      <c r="L150" s="19" t="s">
        <v>208</v>
      </c>
      <c r="M150" s="19">
        <v>0</v>
      </c>
      <c r="N150" s="19">
        <v>0</v>
      </c>
      <c r="Q150" s="19">
        <v>301003</v>
      </c>
      <c r="R150" s="31">
        <v>6</v>
      </c>
      <c r="S150" s="99" t="str">
        <f>VLOOKUP(R150,Sheet1!$A$48:$B$59,2,0)</f>
        <v>电信</v>
      </c>
    </row>
    <row r="151" spans="1:19" s="19" customFormat="1">
      <c r="A151" s="31" t="str">
        <f t="shared" si="21"/>
        <v>101004.6</v>
      </c>
      <c r="B151" s="31">
        <v>101004</v>
      </c>
      <c r="C151" s="34" t="s">
        <v>52</v>
      </c>
      <c r="D151" s="35" t="s">
        <v>223</v>
      </c>
      <c r="E151" s="19">
        <v>99</v>
      </c>
      <c r="F151" s="32">
        <v>1</v>
      </c>
      <c r="G151" s="33">
        <v>101</v>
      </c>
      <c r="H151" s="33">
        <v>20</v>
      </c>
      <c r="I151" s="19">
        <v>7</v>
      </c>
      <c r="J151" s="19">
        <v>1</v>
      </c>
      <c r="K151" s="31">
        <v>101005</v>
      </c>
      <c r="L151" s="19" t="s">
        <v>211</v>
      </c>
      <c r="M151" s="19">
        <v>0</v>
      </c>
      <c r="N151" s="19">
        <v>0</v>
      </c>
      <c r="Q151" s="19">
        <v>301004</v>
      </c>
      <c r="R151" s="31">
        <v>6</v>
      </c>
      <c r="S151" s="99" t="str">
        <f>VLOOKUP(R151,Sheet1!$A$48:$B$59,2,0)</f>
        <v>电信</v>
      </c>
    </row>
    <row r="152" spans="1:19" s="19" customFormat="1">
      <c r="A152" s="31" t="str">
        <f t="shared" si="21"/>
        <v>101005.6</v>
      </c>
      <c r="B152" s="31">
        <v>101005</v>
      </c>
      <c r="C152" s="35" t="s">
        <v>53</v>
      </c>
      <c r="D152" s="35" t="s">
        <v>54</v>
      </c>
      <c r="E152" s="19">
        <v>99</v>
      </c>
      <c r="F152" s="32">
        <v>1</v>
      </c>
      <c r="G152" s="33">
        <v>101</v>
      </c>
      <c r="H152" s="33">
        <v>8</v>
      </c>
      <c r="I152" s="19">
        <v>8</v>
      </c>
      <c r="J152" s="19">
        <v>1</v>
      </c>
      <c r="K152" s="31">
        <v>1060</v>
      </c>
      <c r="L152" s="19" t="s">
        <v>203</v>
      </c>
      <c r="M152" s="19">
        <v>0</v>
      </c>
      <c r="N152" s="19">
        <v>0</v>
      </c>
      <c r="Q152" s="19">
        <v>301005</v>
      </c>
      <c r="R152" s="31">
        <v>6</v>
      </c>
      <c r="S152" s="99" t="str">
        <f>VLOOKUP(R152,Sheet1!$A$48:$B$59,2,0)</f>
        <v>电信</v>
      </c>
    </row>
    <row r="153" spans="1:19" s="19" customFormat="1">
      <c r="A153" s="31" t="str">
        <f t="shared" si="21"/>
        <v>101006.6</v>
      </c>
      <c r="B153" s="31">
        <v>101006</v>
      </c>
      <c r="C153" s="35" t="s">
        <v>55</v>
      </c>
      <c r="D153" s="35" t="s">
        <v>54</v>
      </c>
      <c r="E153" s="19">
        <v>99</v>
      </c>
      <c r="F153" s="32">
        <v>1</v>
      </c>
      <c r="G153" s="33">
        <v>101</v>
      </c>
      <c r="H153" s="33">
        <v>8</v>
      </c>
      <c r="I153" s="19">
        <v>8</v>
      </c>
      <c r="J153" s="19">
        <v>1</v>
      </c>
      <c r="K153" s="31">
        <v>2060</v>
      </c>
      <c r="L153" s="19" t="s">
        <v>203</v>
      </c>
      <c r="M153" s="19">
        <v>0</v>
      </c>
      <c r="N153" s="19">
        <v>0</v>
      </c>
      <c r="Q153" s="19">
        <v>301006</v>
      </c>
      <c r="R153" s="31">
        <v>6</v>
      </c>
      <c r="S153" s="99" t="str">
        <f>VLOOKUP(R153,Sheet1!$A$48:$B$59,2,0)</f>
        <v>电信</v>
      </c>
    </row>
    <row r="154" spans="1:19" s="19" customFormat="1">
      <c r="A154" s="31" t="str">
        <f t="shared" si="21"/>
        <v>101007.6</v>
      </c>
      <c r="B154" s="31">
        <v>101007</v>
      </c>
      <c r="C154" s="35" t="s">
        <v>56</v>
      </c>
      <c r="D154" s="35" t="s">
        <v>54</v>
      </c>
      <c r="E154" s="19">
        <v>99</v>
      </c>
      <c r="F154" s="32">
        <v>1</v>
      </c>
      <c r="G154" s="33">
        <v>101</v>
      </c>
      <c r="H154" s="33">
        <v>8</v>
      </c>
      <c r="I154" s="19">
        <v>8</v>
      </c>
      <c r="J154" s="19">
        <v>1</v>
      </c>
      <c r="K154" s="31">
        <v>3060</v>
      </c>
      <c r="L154" s="19" t="s">
        <v>203</v>
      </c>
      <c r="M154" s="19">
        <v>0</v>
      </c>
      <c r="N154" s="19">
        <v>0</v>
      </c>
      <c r="Q154" s="19">
        <v>301007</v>
      </c>
      <c r="R154" s="31">
        <v>6</v>
      </c>
      <c r="S154" s="99" t="str">
        <f>VLOOKUP(R154,Sheet1!$A$48:$B$59,2,0)</f>
        <v>电信</v>
      </c>
    </row>
    <row r="155" spans="1:19" s="19" customFormat="1">
      <c r="A155" s="31" t="str">
        <f t="shared" si="21"/>
        <v>101008.6</v>
      </c>
      <c r="B155" s="31">
        <v>101008</v>
      </c>
      <c r="C155" s="35" t="s">
        <v>57</v>
      </c>
      <c r="D155" s="35" t="s">
        <v>54</v>
      </c>
      <c r="E155" s="19">
        <v>99</v>
      </c>
      <c r="F155" s="32">
        <v>1</v>
      </c>
      <c r="G155" s="33">
        <v>101</v>
      </c>
      <c r="H155" s="33">
        <v>8</v>
      </c>
      <c r="I155" s="19">
        <v>8</v>
      </c>
      <c r="J155" s="19">
        <v>1</v>
      </c>
      <c r="K155" s="31">
        <v>4060</v>
      </c>
      <c r="L155" s="19" t="s">
        <v>203</v>
      </c>
      <c r="M155" s="19">
        <v>0</v>
      </c>
      <c r="N155" s="19">
        <v>0</v>
      </c>
      <c r="Q155" s="19">
        <v>301008</v>
      </c>
      <c r="R155" s="31">
        <v>6</v>
      </c>
      <c r="S155" s="99" t="str">
        <f>VLOOKUP(R155,Sheet1!$A$48:$B$59,2,0)</f>
        <v>电信</v>
      </c>
    </row>
    <row r="156" spans="1:19" s="19" customFormat="1">
      <c r="A156" s="31" t="str">
        <f t="shared" si="21"/>
        <v>101009.6</v>
      </c>
      <c r="B156" s="31">
        <v>101009</v>
      </c>
      <c r="C156" s="35" t="s">
        <v>58</v>
      </c>
      <c r="D156" s="35" t="s">
        <v>54</v>
      </c>
      <c r="E156" s="19">
        <v>99</v>
      </c>
      <c r="F156" s="32">
        <v>1</v>
      </c>
      <c r="G156" s="33">
        <v>101</v>
      </c>
      <c r="H156" s="33">
        <v>8</v>
      </c>
      <c r="I156" s="19">
        <v>8</v>
      </c>
      <c r="J156" s="19">
        <v>1</v>
      </c>
      <c r="K156" s="31">
        <v>5060</v>
      </c>
      <c r="L156" s="19" t="s">
        <v>203</v>
      </c>
      <c r="M156" s="19">
        <v>0</v>
      </c>
      <c r="N156" s="19">
        <v>0</v>
      </c>
      <c r="Q156" s="19">
        <v>301009</v>
      </c>
      <c r="R156" s="31">
        <v>6</v>
      </c>
      <c r="S156" s="99" t="str">
        <f>VLOOKUP(R156,Sheet1!$A$48:$B$59,2,0)</f>
        <v>电信</v>
      </c>
    </row>
    <row r="157" spans="1:19" s="19" customFormat="1">
      <c r="A157" s="31" t="str">
        <f t="shared" si="21"/>
        <v>101010.6</v>
      </c>
      <c r="B157" s="31">
        <v>101010</v>
      </c>
      <c r="C157" s="35" t="s">
        <v>59</v>
      </c>
      <c r="D157" s="35" t="s">
        <v>54</v>
      </c>
      <c r="E157" s="19">
        <v>99</v>
      </c>
      <c r="F157" s="32">
        <v>1</v>
      </c>
      <c r="G157" s="33">
        <v>101</v>
      </c>
      <c r="H157" s="33">
        <v>8</v>
      </c>
      <c r="I157" s="19">
        <v>8</v>
      </c>
      <c r="J157" s="19">
        <v>1</v>
      </c>
      <c r="K157" s="31">
        <v>6060</v>
      </c>
      <c r="L157" s="19" t="s">
        <v>203</v>
      </c>
      <c r="M157" s="19">
        <v>0</v>
      </c>
      <c r="N157" s="19">
        <v>0</v>
      </c>
      <c r="Q157" s="19">
        <v>301010</v>
      </c>
      <c r="R157" s="31">
        <v>6</v>
      </c>
      <c r="S157" s="99" t="str">
        <f>VLOOKUP(R157,Sheet1!$A$48:$B$59,2,0)</f>
        <v>电信</v>
      </c>
    </row>
    <row r="158" spans="1:19" s="19" customFormat="1">
      <c r="A158" s="31" t="str">
        <f t="shared" si="21"/>
        <v>101011.6</v>
      </c>
      <c r="B158" s="31">
        <v>101011</v>
      </c>
      <c r="C158" s="35" t="s">
        <v>60</v>
      </c>
      <c r="D158" s="35" t="s">
        <v>373</v>
      </c>
      <c r="E158" s="19">
        <v>99</v>
      </c>
      <c r="F158" s="32">
        <v>1</v>
      </c>
      <c r="G158" s="33">
        <v>101</v>
      </c>
      <c r="H158" s="33">
        <v>20</v>
      </c>
      <c r="I158" s="19">
        <v>9</v>
      </c>
      <c r="J158" s="19">
        <v>1</v>
      </c>
      <c r="K158" s="31">
        <v>100009</v>
      </c>
      <c r="L158" s="19" t="s">
        <v>390</v>
      </c>
      <c r="M158" s="19">
        <v>0</v>
      </c>
      <c r="N158" s="19">
        <v>0</v>
      </c>
      <c r="R158" s="31">
        <v>6</v>
      </c>
      <c r="S158" s="99" t="str">
        <f>VLOOKUP(R158,Sheet1!$A$48:$B$59,2,0)</f>
        <v>电信</v>
      </c>
    </row>
    <row r="159" spans="1:19" s="19" customFormat="1">
      <c r="A159" s="31" t="str">
        <f t="shared" si="21"/>
        <v>101012.6</v>
      </c>
      <c r="B159" s="31">
        <v>101012</v>
      </c>
      <c r="C159" s="35" t="s">
        <v>62</v>
      </c>
      <c r="D159" s="35" t="s">
        <v>63</v>
      </c>
      <c r="E159" s="19">
        <v>99</v>
      </c>
      <c r="F159" s="32">
        <v>1</v>
      </c>
      <c r="G159" s="33">
        <v>101</v>
      </c>
      <c r="H159" s="33">
        <v>6</v>
      </c>
      <c r="I159" s="19">
        <v>10</v>
      </c>
      <c r="J159" s="19">
        <v>1</v>
      </c>
      <c r="K159" s="31">
        <v>100008</v>
      </c>
      <c r="L159" s="19" t="s">
        <v>202</v>
      </c>
      <c r="M159" s="19">
        <v>0</v>
      </c>
      <c r="N159" s="19">
        <v>0</v>
      </c>
      <c r="R159" s="31">
        <v>6</v>
      </c>
      <c r="S159" s="99" t="str">
        <f>VLOOKUP(R159,Sheet1!$A$48:$B$59,2,0)</f>
        <v>电信</v>
      </c>
    </row>
    <row r="160" spans="1:19" s="19" customFormat="1">
      <c r="A160" s="31" t="str">
        <f t="shared" si="21"/>
        <v>101013.6</v>
      </c>
      <c r="B160" s="31">
        <v>101013</v>
      </c>
      <c r="C160" s="35" t="s">
        <v>64</v>
      </c>
      <c r="D160" s="35" t="s">
        <v>65</v>
      </c>
      <c r="E160" s="19">
        <v>99</v>
      </c>
      <c r="F160" s="32">
        <v>1</v>
      </c>
      <c r="G160" s="33">
        <v>1</v>
      </c>
      <c r="H160" s="33">
        <v>10000</v>
      </c>
      <c r="I160" s="19">
        <v>11</v>
      </c>
      <c r="J160" s="19">
        <v>1</v>
      </c>
      <c r="K160" s="31">
        <v>100010</v>
      </c>
      <c r="M160" s="19">
        <v>0</v>
      </c>
      <c r="N160" s="19">
        <v>0</v>
      </c>
      <c r="R160" s="31">
        <v>6</v>
      </c>
      <c r="S160" s="99" t="str">
        <f>VLOOKUP(R160,Sheet1!$A$48:$B$59,2,0)</f>
        <v>电信</v>
      </c>
    </row>
    <row r="161" spans="1:19" s="19" customFormat="1">
      <c r="A161" s="31" t="str">
        <f t="shared" si="21"/>
        <v>101014.6</v>
      </c>
      <c r="B161" s="31">
        <v>101014</v>
      </c>
      <c r="C161" s="35" t="s">
        <v>196</v>
      </c>
      <c r="D161" s="35" t="s">
        <v>197</v>
      </c>
      <c r="E161" s="19">
        <v>99</v>
      </c>
      <c r="F161" s="32">
        <v>1</v>
      </c>
      <c r="G161" s="33">
        <v>101</v>
      </c>
      <c r="H161" s="33">
        <v>2</v>
      </c>
      <c r="I161" s="19">
        <v>12</v>
      </c>
      <c r="J161" s="19">
        <v>1</v>
      </c>
      <c r="K161" s="31"/>
      <c r="L161" s="19" t="s">
        <v>199</v>
      </c>
      <c r="M161" s="19">
        <v>0</v>
      </c>
      <c r="N161" s="19">
        <v>0</v>
      </c>
      <c r="R161" s="31">
        <v>6</v>
      </c>
      <c r="S161" s="99" t="str">
        <f>VLOOKUP(R161,Sheet1!$A$48:$B$59,2,0)</f>
        <v>电信</v>
      </c>
    </row>
    <row r="162" spans="1:19" s="20" customFormat="1">
      <c r="A162" s="36" t="str">
        <f t="shared" si="21"/>
        <v>18002.6</v>
      </c>
      <c r="B162" s="36">
        <v>18002</v>
      </c>
      <c r="C162" s="37" t="s">
        <v>68</v>
      </c>
      <c r="D162" s="38" t="s">
        <v>67</v>
      </c>
      <c r="E162" s="20">
        <v>2</v>
      </c>
      <c r="F162" s="20">
        <v>60</v>
      </c>
      <c r="G162" s="37">
        <v>101</v>
      </c>
      <c r="H162" s="20">
        <v>3</v>
      </c>
      <c r="I162" s="20">
        <v>2</v>
      </c>
      <c r="J162" s="20">
        <v>6</v>
      </c>
      <c r="K162" s="36">
        <v>100007</v>
      </c>
      <c r="L162" s="20" t="s">
        <v>200</v>
      </c>
      <c r="M162" s="20">
        <v>5</v>
      </c>
      <c r="N162" s="20">
        <v>0</v>
      </c>
      <c r="R162" s="36">
        <v>6</v>
      </c>
      <c r="S162" s="99" t="str">
        <f>VLOOKUP(R162,Sheet1!$A$48:$B$59,2,0)</f>
        <v>电信</v>
      </c>
    </row>
    <row r="163" spans="1:19" s="21" customFormat="1">
      <c r="A163" s="39" t="str">
        <f t="shared" si="21"/>
        <v>20001.6</v>
      </c>
      <c r="B163" s="39">
        <v>20001</v>
      </c>
      <c r="C163" s="40" t="s">
        <v>70</v>
      </c>
      <c r="D163" s="41" t="s">
        <v>71</v>
      </c>
      <c r="E163" s="21">
        <v>3</v>
      </c>
      <c r="F163" s="21">
        <v>500</v>
      </c>
      <c r="G163" s="21">
        <v>101</v>
      </c>
      <c r="H163" s="21">
        <v>12</v>
      </c>
      <c r="I163" s="21">
        <v>4</v>
      </c>
      <c r="J163" s="21">
        <v>1</v>
      </c>
      <c r="K163" s="53">
        <v>102</v>
      </c>
      <c r="L163" s="21" t="s">
        <v>204</v>
      </c>
      <c r="M163" s="21">
        <v>0</v>
      </c>
      <c r="N163" s="21">
        <v>0</v>
      </c>
      <c r="R163" s="39">
        <v>6</v>
      </c>
      <c r="S163" s="99" t="str">
        <f>VLOOKUP(R163,Sheet1!$A$48:$B$59,2,0)</f>
        <v>电信</v>
      </c>
    </row>
    <row r="164" spans="1:19" s="22" customFormat="1">
      <c r="A164" s="42" t="str">
        <f t="shared" si="21"/>
        <v>16001.6</v>
      </c>
      <c r="B164" s="42">
        <v>16001</v>
      </c>
      <c r="C164" s="42" t="s">
        <v>72</v>
      </c>
      <c r="D164" s="42" t="str">
        <f t="shared" ref="D164" si="22">"获得"&amp;J164&amp;"金币"</f>
        <v>获得20000金币</v>
      </c>
      <c r="E164" s="42">
        <v>4</v>
      </c>
      <c r="F164" s="42">
        <v>200</v>
      </c>
      <c r="G164" s="42">
        <v>101</v>
      </c>
      <c r="H164" s="42">
        <v>2</v>
      </c>
      <c r="I164" s="42">
        <v>5</v>
      </c>
      <c r="J164" s="42">
        <v>20000</v>
      </c>
      <c r="K164" s="42">
        <v>100002</v>
      </c>
      <c r="L164" s="42" t="s">
        <v>198</v>
      </c>
      <c r="M164" s="42">
        <v>0</v>
      </c>
      <c r="N164" s="42">
        <v>0</v>
      </c>
      <c r="O164" s="42"/>
      <c r="P164" s="42"/>
      <c r="Q164" s="42"/>
      <c r="R164" s="42">
        <v>6</v>
      </c>
      <c r="S164" s="99" t="str">
        <f>VLOOKUP(R164,Sheet1!$A$48:$B$59,2,0)</f>
        <v>电信</v>
      </c>
    </row>
    <row r="165" spans="1:19" s="22" customFormat="1">
      <c r="A165" s="42" t="str">
        <f t="shared" si="21"/>
        <v>16003.6</v>
      </c>
      <c r="B165" s="42">
        <v>16003</v>
      </c>
      <c r="C165" s="42" t="s">
        <v>206</v>
      </c>
      <c r="D165" s="42" t="str">
        <f>"获得144000金币"</f>
        <v>获得144000金币</v>
      </c>
      <c r="E165" s="42">
        <v>4</v>
      </c>
      <c r="F165" s="42">
        <v>1500</v>
      </c>
      <c r="G165" s="42">
        <v>101</v>
      </c>
      <c r="H165" s="42">
        <v>12</v>
      </c>
      <c r="I165" s="42">
        <v>5</v>
      </c>
      <c r="J165" s="42">
        <v>144000</v>
      </c>
      <c r="K165" s="42">
        <v>100002</v>
      </c>
      <c r="L165" s="42" t="s">
        <v>205</v>
      </c>
      <c r="M165" s="42">
        <v>8</v>
      </c>
      <c r="N165" s="42">
        <v>0</v>
      </c>
      <c r="O165" s="42"/>
      <c r="P165" s="42"/>
      <c r="Q165" s="42"/>
      <c r="R165" s="42">
        <v>6</v>
      </c>
      <c r="S165" s="99" t="str">
        <f>VLOOKUP(R165,Sheet1!$A$48:$B$59,2,0)</f>
        <v>电信</v>
      </c>
    </row>
    <row r="166" spans="1:19" s="22" customFormat="1">
      <c r="A166" s="42" t="str">
        <f t="shared" si="21"/>
        <v>16004.6</v>
      </c>
      <c r="B166" s="42">
        <v>16004</v>
      </c>
      <c r="C166" s="42" t="s">
        <v>210</v>
      </c>
      <c r="D166" s="42" t="str">
        <f>"获得280000金币"</f>
        <v>获得280000金币</v>
      </c>
      <c r="E166" s="42">
        <v>4</v>
      </c>
      <c r="F166" s="42">
        <v>2600</v>
      </c>
      <c r="G166" s="42">
        <v>101</v>
      </c>
      <c r="H166" s="42">
        <v>20</v>
      </c>
      <c r="I166" s="42">
        <v>5</v>
      </c>
      <c r="J166" s="42">
        <v>280000</v>
      </c>
      <c r="K166" s="42">
        <v>100002</v>
      </c>
      <c r="L166" s="42" t="s">
        <v>391</v>
      </c>
      <c r="M166" s="42">
        <v>6</v>
      </c>
      <c r="N166" s="42">
        <v>0</v>
      </c>
      <c r="O166" s="42"/>
      <c r="P166" s="42"/>
      <c r="Q166" s="42"/>
      <c r="R166" s="42">
        <v>6</v>
      </c>
      <c r="S166" s="99" t="str">
        <f>VLOOKUP(R166,Sheet1!$A$48:$B$59,2,0)</f>
        <v>电信</v>
      </c>
    </row>
    <row r="169" spans="1:19">
      <c r="L169" s="25"/>
    </row>
    <row r="170" spans="1:19" s="19" customFormat="1">
      <c r="A170" s="31" t="str">
        <f t="shared" ref="A170:A185" si="23">B170&amp;"."&amp;R170</f>
        <v>101001.7</v>
      </c>
      <c r="B170" s="31">
        <v>101001</v>
      </c>
      <c r="C170" s="32" t="s">
        <v>47</v>
      </c>
      <c r="D170" s="31" t="s">
        <v>48</v>
      </c>
      <c r="E170" s="19">
        <v>99</v>
      </c>
      <c r="F170" s="32">
        <v>1</v>
      </c>
      <c r="G170" s="33">
        <v>101</v>
      </c>
      <c r="H170" s="33">
        <v>18</v>
      </c>
      <c r="I170" s="19">
        <v>7</v>
      </c>
      <c r="J170" s="19">
        <v>1</v>
      </c>
      <c r="K170" s="31">
        <v>101001</v>
      </c>
      <c r="L170" s="19" t="str">
        <f>B170&amp;","&amp;C170&amp;","&amp;H170*100</f>
        <v>101001,传奇套装礼包,1800</v>
      </c>
      <c r="M170" s="19">
        <v>0</v>
      </c>
      <c r="N170" s="19">
        <v>0</v>
      </c>
      <c r="Q170" s="19">
        <v>301001</v>
      </c>
      <c r="R170" s="31">
        <v>7</v>
      </c>
      <c r="S170" s="99">
        <f>VLOOKUP(R170,Sheet1!$A$48:$B$59,2,0)</f>
        <v>360</v>
      </c>
    </row>
    <row r="171" spans="1:19" s="19" customFormat="1">
      <c r="A171" s="31" t="str">
        <f t="shared" si="23"/>
        <v>101002.7</v>
      </c>
      <c r="B171" s="31">
        <v>101002</v>
      </c>
      <c r="C171" s="32" t="s">
        <v>49</v>
      </c>
      <c r="D171" s="31" t="s">
        <v>50</v>
      </c>
      <c r="E171" s="19">
        <v>99</v>
      </c>
      <c r="F171" s="32">
        <v>1</v>
      </c>
      <c r="G171" s="33">
        <v>101</v>
      </c>
      <c r="H171" s="33">
        <v>12</v>
      </c>
      <c r="I171" s="19">
        <v>7</v>
      </c>
      <c r="J171" s="19">
        <v>1</v>
      </c>
      <c r="K171" s="31">
        <v>101002</v>
      </c>
      <c r="L171" s="19" t="str">
        <f t="shared" ref="L171:L195" si="24">B171&amp;","&amp;C171&amp;","&amp;H171*100</f>
        <v>101002,传说武器礼包,1200</v>
      </c>
      <c r="M171" s="19">
        <v>0</v>
      </c>
      <c r="N171" s="19">
        <v>0</v>
      </c>
      <c r="Q171" s="19">
        <v>301002</v>
      </c>
      <c r="R171" s="31">
        <v>7</v>
      </c>
      <c r="S171" s="99">
        <f>VLOOKUP(R171,Sheet1!$A$48:$B$59,2,0)</f>
        <v>360</v>
      </c>
    </row>
    <row r="172" spans="1:19" s="19" customFormat="1">
      <c r="A172" s="31" t="str">
        <f t="shared" si="23"/>
        <v>101003.7</v>
      </c>
      <c r="B172" s="31">
        <v>101003</v>
      </c>
      <c r="C172" s="32" t="s">
        <v>51</v>
      </c>
      <c r="D172" s="32" t="s">
        <v>222</v>
      </c>
      <c r="E172" s="19">
        <v>99</v>
      </c>
      <c r="F172" s="32">
        <v>1</v>
      </c>
      <c r="G172" s="33">
        <v>101</v>
      </c>
      <c r="H172" s="33">
        <v>14</v>
      </c>
      <c r="I172" s="19">
        <v>7</v>
      </c>
      <c r="J172" s="19">
        <v>1</v>
      </c>
      <c r="K172" s="31">
        <v>101003</v>
      </c>
      <c r="L172" s="19" t="str">
        <f t="shared" si="24"/>
        <v>101003,至尊礼包,1400</v>
      </c>
      <c r="M172" s="19">
        <v>0</v>
      </c>
      <c r="N172" s="19">
        <v>0</v>
      </c>
      <c r="Q172" s="19">
        <v>301003</v>
      </c>
      <c r="R172" s="31">
        <v>7</v>
      </c>
      <c r="S172" s="99">
        <f>VLOOKUP(R172,Sheet1!$A$48:$B$59,2,0)</f>
        <v>360</v>
      </c>
    </row>
    <row r="173" spans="1:19" s="19" customFormat="1">
      <c r="A173" s="31" t="str">
        <f t="shared" si="23"/>
        <v>101004.7</v>
      </c>
      <c r="B173" s="31">
        <v>101004</v>
      </c>
      <c r="C173" s="34" t="s">
        <v>52</v>
      </c>
      <c r="D173" s="35" t="s">
        <v>223</v>
      </c>
      <c r="E173" s="19">
        <v>99</v>
      </c>
      <c r="F173" s="32">
        <v>1</v>
      </c>
      <c r="G173" s="33">
        <v>101</v>
      </c>
      <c r="H173" s="33">
        <v>29</v>
      </c>
      <c r="I173" s="19">
        <v>7</v>
      </c>
      <c r="J173" s="19">
        <v>1</v>
      </c>
      <c r="K173" s="31">
        <v>101005</v>
      </c>
      <c r="L173" s="19" t="str">
        <f t="shared" si="24"/>
        <v>101004,VIP礼包,2900</v>
      </c>
      <c r="M173" s="19">
        <v>0</v>
      </c>
      <c r="N173" s="19">
        <v>0</v>
      </c>
      <c r="Q173" s="19">
        <v>301004</v>
      </c>
      <c r="R173" s="31">
        <v>7</v>
      </c>
      <c r="S173" s="99">
        <f>VLOOKUP(R173,Sheet1!$A$48:$B$59,2,0)</f>
        <v>360</v>
      </c>
    </row>
    <row r="174" spans="1:19" s="19" customFormat="1">
      <c r="A174" s="31" t="str">
        <f t="shared" si="23"/>
        <v>101005.7</v>
      </c>
      <c r="B174" s="31">
        <v>101005</v>
      </c>
      <c r="C174" s="35" t="s">
        <v>53</v>
      </c>
      <c r="D174" s="35" t="s">
        <v>54</v>
      </c>
      <c r="E174" s="19">
        <v>99</v>
      </c>
      <c r="F174" s="32">
        <v>1</v>
      </c>
      <c r="G174" s="33">
        <v>101</v>
      </c>
      <c r="H174" s="33">
        <v>8</v>
      </c>
      <c r="I174" s="19">
        <v>8</v>
      </c>
      <c r="J174" s="19">
        <v>1</v>
      </c>
      <c r="K174" s="31">
        <v>1060</v>
      </c>
      <c r="L174" s="19" t="str">
        <f t="shared" si="24"/>
        <v>101005,武器锻造满级,800</v>
      </c>
      <c r="M174" s="19">
        <v>0</v>
      </c>
      <c r="N174" s="19">
        <v>0</v>
      </c>
      <c r="Q174" s="19">
        <v>301005</v>
      </c>
      <c r="R174" s="31">
        <v>7</v>
      </c>
      <c r="S174" s="99">
        <f>VLOOKUP(R174,Sheet1!$A$48:$B$59,2,0)</f>
        <v>360</v>
      </c>
    </row>
    <row r="175" spans="1:19" s="19" customFormat="1">
      <c r="A175" s="31" t="str">
        <f t="shared" si="23"/>
        <v>101006.7</v>
      </c>
      <c r="B175" s="31">
        <v>101006</v>
      </c>
      <c r="C175" s="35" t="s">
        <v>55</v>
      </c>
      <c r="D175" s="35" t="s">
        <v>54</v>
      </c>
      <c r="E175" s="19">
        <v>99</v>
      </c>
      <c r="F175" s="32">
        <v>1</v>
      </c>
      <c r="G175" s="33">
        <v>101</v>
      </c>
      <c r="H175" s="33">
        <v>8</v>
      </c>
      <c r="I175" s="19">
        <v>8</v>
      </c>
      <c r="J175" s="19">
        <v>1</v>
      </c>
      <c r="K175" s="31">
        <v>2060</v>
      </c>
      <c r="L175" s="19" t="str">
        <f t="shared" si="24"/>
        <v>101006,衣服锻造满级,800</v>
      </c>
      <c r="M175" s="19">
        <v>0</v>
      </c>
      <c r="N175" s="19">
        <v>0</v>
      </c>
      <c r="Q175" s="19">
        <v>301006</v>
      </c>
      <c r="R175" s="31">
        <v>7</v>
      </c>
      <c r="S175" s="99">
        <f>VLOOKUP(R175,Sheet1!$A$48:$B$59,2,0)</f>
        <v>360</v>
      </c>
    </row>
    <row r="176" spans="1:19" s="19" customFormat="1">
      <c r="A176" s="31" t="str">
        <f t="shared" si="23"/>
        <v>101007.7</v>
      </c>
      <c r="B176" s="31">
        <v>101007</v>
      </c>
      <c r="C176" s="35" t="s">
        <v>56</v>
      </c>
      <c r="D176" s="35" t="s">
        <v>54</v>
      </c>
      <c r="E176" s="19">
        <v>99</v>
      </c>
      <c r="F176" s="32">
        <v>1</v>
      </c>
      <c r="G176" s="33">
        <v>101</v>
      </c>
      <c r="H176" s="33">
        <v>8</v>
      </c>
      <c r="I176" s="19">
        <v>8</v>
      </c>
      <c r="J176" s="19">
        <v>1</v>
      </c>
      <c r="K176" s="31">
        <v>3060</v>
      </c>
      <c r="L176" s="19" t="str">
        <f t="shared" si="24"/>
        <v>101007,头部锻造满级,800</v>
      </c>
      <c r="M176" s="19">
        <v>0</v>
      </c>
      <c r="N176" s="19">
        <v>0</v>
      </c>
      <c r="Q176" s="19">
        <v>301007</v>
      </c>
      <c r="R176" s="31">
        <v>7</v>
      </c>
      <c r="S176" s="99">
        <f>VLOOKUP(R176,Sheet1!$A$48:$B$59,2,0)</f>
        <v>360</v>
      </c>
    </row>
    <row r="177" spans="1:19" s="19" customFormat="1">
      <c r="A177" s="31" t="str">
        <f t="shared" si="23"/>
        <v>101008.7</v>
      </c>
      <c r="B177" s="31">
        <v>101008</v>
      </c>
      <c r="C177" s="35" t="s">
        <v>57</v>
      </c>
      <c r="D177" s="35" t="s">
        <v>54</v>
      </c>
      <c r="E177" s="19">
        <v>99</v>
      </c>
      <c r="F177" s="32">
        <v>1</v>
      </c>
      <c r="G177" s="33">
        <v>101</v>
      </c>
      <c r="H177" s="33">
        <v>8</v>
      </c>
      <c r="I177" s="19">
        <v>8</v>
      </c>
      <c r="J177" s="19">
        <v>1</v>
      </c>
      <c r="K177" s="31">
        <v>4060</v>
      </c>
      <c r="L177" s="19" t="str">
        <f t="shared" si="24"/>
        <v>101008,护手锻造满级,800</v>
      </c>
      <c r="M177" s="19">
        <v>0</v>
      </c>
      <c r="N177" s="19">
        <v>0</v>
      </c>
      <c r="Q177" s="19">
        <v>301008</v>
      </c>
      <c r="R177" s="31">
        <v>7</v>
      </c>
      <c r="S177" s="99">
        <f>VLOOKUP(R177,Sheet1!$A$48:$B$59,2,0)</f>
        <v>360</v>
      </c>
    </row>
    <row r="178" spans="1:19" s="19" customFormat="1">
      <c r="A178" s="31" t="str">
        <f t="shared" si="23"/>
        <v>101009.7</v>
      </c>
      <c r="B178" s="31">
        <v>101009</v>
      </c>
      <c r="C178" s="35" t="s">
        <v>58</v>
      </c>
      <c r="D178" s="35" t="s">
        <v>54</v>
      </c>
      <c r="E178" s="19">
        <v>99</v>
      </c>
      <c r="F178" s="32">
        <v>1</v>
      </c>
      <c r="G178" s="33">
        <v>101</v>
      </c>
      <c r="H178" s="33">
        <v>8</v>
      </c>
      <c r="I178" s="19">
        <v>8</v>
      </c>
      <c r="J178" s="19">
        <v>1</v>
      </c>
      <c r="K178" s="31">
        <v>5060</v>
      </c>
      <c r="L178" s="19" t="str">
        <f t="shared" si="24"/>
        <v>101009,盾牌锻造满级,800</v>
      </c>
      <c r="M178" s="19">
        <v>0</v>
      </c>
      <c r="N178" s="19">
        <v>0</v>
      </c>
      <c r="Q178" s="19">
        <v>301009</v>
      </c>
      <c r="R178" s="31">
        <v>7</v>
      </c>
      <c r="S178" s="99">
        <f>VLOOKUP(R178,Sheet1!$A$48:$B$59,2,0)</f>
        <v>360</v>
      </c>
    </row>
    <row r="179" spans="1:19" s="19" customFormat="1">
      <c r="A179" s="31" t="str">
        <f t="shared" si="23"/>
        <v>101010.7</v>
      </c>
      <c r="B179" s="31">
        <v>101010</v>
      </c>
      <c r="C179" s="35" t="s">
        <v>59</v>
      </c>
      <c r="D179" s="35" t="s">
        <v>54</v>
      </c>
      <c r="E179" s="19">
        <v>99</v>
      </c>
      <c r="F179" s="32">
        <v>1</v>
      </c>
      <c r="G179" s="33">
        <v>101</v>
      </c>
      <c r="H179" s="33">
        <v>8</v>
      </c>
      <c r="I179" s="19">
        <v>8</v>
      </c>
      <c r="J179" s="19">
        <v>1</v>
      </c>
      <c r="K179" s="31">
        <v>6060</v>
      </c>
      <c r="L179" s="19" t="str">
        <f t="shared" si="24"/>
        <v>101010,戒指锻造满级,800</v>
      </c>
      <c r="M179" s="19">
        <v>0</v>
      </c>
      <c r="N179" s="19">
        <v>0</v>
      </c>
      <c r="Q179" s="19">
        <v>301010</v>
      </c>
      <c r="R179" s="31">
        <v>7</v>
      </c>
      <c r="S179" s="99">
        <f>VLOOKUP(R179,Sheet1!$A$48:$B$59,2,0)</f>
        <v>360</v>
      </c>
    </row>
    <row r="180" spans="1:19" s="19" customFormat="1">
      <c r="A180" s="31" t="str">
        <f t="shared" si="23"/>
        <v>101011.7</v>
      </c>
      <c r="B180" s="31">
        <v>101011</v>
      </c>
      <c r="C180" s="35" t="s">
        <v>60</v>
      </c>
      <c r="D180" s="35" t="s">
        <v>61</v>
      </c>
      <c r="E180" s="19">
        <v>99</v>
      </c>
      <c r="F180" s="32">
        <v>1</v>
      </c>
      <c r="G180" s="33">
        <v>101</v>
      </c>
      <c r="H180" s="33">
        <v>2</v>
      </c>
      <c r="I180" s="19">
        <v>9</v>
      </c>
      <c r="J180" s="19">
        <v>1</v>
      </c>
      <c r="K180" s="31">
        <v>100009</v>
      </c>
      <c r="L180" s="19" t="str">
        <f t="shared" si="24"/>
        <v>101011,购买大招,200</v>
      </c>
      <c r="M180" s="19">
        <v>0</v>
      </c>
      <c r="N180" s="19">
        <v>0</v>
      </c>
      <c r="R180" s="31">
        <v>7</v>
      </c>
      <c r="S180" s="99">
        <f>VLOOKUP(R180,Sheet1!$A$48:$B$59,2,0)</f>
        <v>360</v>
      </c>
    </row>
    <row r="181" spans="1:19" s="19" customFormat="1">
      <c r="A181" s="31" t="str">
        <f t="shared" si="23"/>
        <v>101012.7</v>
      </c>
      <c r="B181" s="31">
        <v>101012</v>
      </c>
      <c r="C181" s="35" t="s">
        <v>62</v>
      </c>
      <c r="D181" s="35" t="s">
        <v>63</v>
      </c>
      <c r="E181" s="19">
        <v>99</v>
      </c>
      <c r="F181" s="32">
        <v>1</v>
      </c>
      <c r="G181" s="33">
        <v>101</v>
      </c>
      <c r="H181" s="33">
        <v>6</v>
      </c>
      <c r="I181" s="19">
        <v>10</v>
      </c>
      <c r="J181" s="19">
        <v>1</v>
      </c>
      <c r="K181" s="31">
        <v>100008</v>
      </c>
      <c r="L181" s="19" t="str">
        <f t="shared" si="24"/>
        <v>101012,体力,600</v>
      </c>
      <c r="M181" s="19">
        <v>0</v>
      </c>
      <c r="N181" s="19">
        <v>0</v>
      </c>
      <c r="R181" s="31">
        <v>7</v>
      </c>
      <c r="S181" s="99">
        <f>VLOOKUP(R181,Sheet1!$A$48:$B$59,2,0)</f>
        <v>360</v>
      </c>
    </row>
    <row r="182" spans="1:19" s="19" customFormat="1">
      <c r="A182" s="31" t="str">
        <f t="shared" si="23"/>
        <v>101013.7</v>
      </c>
      <c r="B182" s="31">
        <v>101013</v>
      </c>
      <c r="C182" s="35" t="s">
        <v>64</v>
      </c>
      <c r="D182" s="35" t="s">
        <v>65</v>
      </c>
      <c r="E182" s="19">
        <v>99</v>
      </c>
      <c r="F182" s="32">
        <v>1</v>
      </c>
      <c r="G182" s="33">
        <v>101</v>
      </c>
      <c r="H182" s="33">
        <v>2</v>
      </c>
      <c r="I182" s="19">
        <v>11</v>
      </c>
      <c r="J182" s="19">
        <v>1</v>
      </c>
      <c r="K182" s="31">
        <v>100010</v>
      </c>
      <c r="L182" s="19" t="str">
        <f t="shared" si="24"/>
        <v>101013,复活,200</v>
      </c>
      <c r="M182" s="19">
        <v>0</v>
      </c>
      <c r="N182" s="19">
        <v>0</v>
      </c>
      <c r="R182" s="31">
        <v>7</v>
      </c>
      <c r="S182" s="99">
        <f>VLOOKUP(R182,Sheet1!$A$48:$B$59,2,0)</f>
        <v>360</v>
      </c>
    </row>
    <row r="183" spans="1:19" s="19" customFormat="1">
      <c r="A183" s="31" t="str">
        <f t="shared" si="23"/>
        <v>101014.7</v>
      </c>
      <c r="B183" s="31">
        <v>101014</v>
      </c>
      <c r="C183" s="35" t="s">
        <v>196</v>
      </c>
      <c r="D183" s="35" t="s">
        <v>197</v>
      </c>
      <c r="E183" s="19">
        <v>99</v>
      </c>
      <c r="F183" s="32">
        <v>1</v>
      </c>
      <c r="G183" s="33">
        <v>101</v>
      </c>
      <c r="H183" s="33">
        <v>2</v>
      </c>
      <c r="I183" s="19">
        <v>12</v>
      </c>
      <c r="J183" s="19">
        <v>1</v>
      </c>
      <c r="K183" s="31"/>
      <c r="L183" s="19" t="str">
        <f t="shared" si="24"/>
        <v>101014,无尽试炼,200</v>
      </c>
      <c r="M183" s="19">
        <v>0</v>
      </c>
      <c r="N183" s="19">
        <v>0</v>
      </c>
      <c r="R183" s="31">
        <v>7</v>
      </c>
      <c r="S183" s="99">
        <f>VLOOKUP(R183,Sheet1!$A$48:$B$59,2,0)</f>
        <v>360</v>
      </c>
    </row>
    <row r="184" spans="1:19" s="20" customFormat="1">
      <c r="A184" s="36" t="str">
        <f t="shared" si="23"/>
        <v>18001.7</v>
      </c>
      <c r="B184" s="36">
        <v>18001</v>
      </c>
      <c r="C184" s="37" t="s">
        <v>66</v>
      </c>
      <c r="D184" s="38" t="s">
        <v>67</v>
      </c>
      <c r="E184" s="20">
        <v>2</v>
      </c>
      <c r="F184" s="20">
        <v>10</v>
      </c>
      <c r="G184" s="37">
        <v>101</v>
      </c>
      <c r="H184" s="20">
        <v>1</v>
      </c>
      <c r="I184" s="20">
        <v>2</v>
      </c>
      <c r="J184" s="20">
        <v>1</v>
      </c>
      <c r="K184" s="36">
        <v>100007</v>
      </c>
      <c r="L184" s="20" t="str">
        <f t="shared" si="24"/>
        <v>18001,1瓶回复药水,100</v>
      </c>
      <c r="M184" s="20">
        <v>0</v>
      </c>
      <c r="N184" s="20">
        <v>0</v>
      </c>
      <c r="R184" s="36">
        <v>7</v>
      </c>
      <c r="S184" s="99">
        <f>VLOOKUP(R184,Sheet1!$A$48:$B$59,2,0)</f>
        <v>360</v>
      </c>
    </row>
    <row r="185" spans="1:19" s="20" customFormat="1">
      <c r="A185" s="36" t="str">
        <f t="shared" si="23"/>
        <v>18002.7</v>
      </c>
      <c r="B185" s="36">
        <v>18002</v>
      </c>
      <c r="C185" s="37" t="s">
        <v>68</v>
      </c>
      <c r="D185" s="38" t="s">
        <v>67</v>
      </c>
      <c r="E185" s="20">
        <v>2</v>
      </c>
      <c r="F185" s="20">
        <v>60</v>
      </c>
      <c r="G185" s="37">
        <v>101</v>
      </c>
      <c r="H185" s="20">
        <v>3</v>
      </c>
      <c r="I185" s="20">
        <v>2</v>
      </c>
      <c r="J185" s="20">
        <v>6</v>
      </c>
      <c r="K185" s="36">
        <v>100007</v>
      </c>
      <c r="L185" s="20" t="str">
        <f t="shared" si="24"/>
        <v>18002,6瓶回复药水,300</v>
      </c>
      <c r="M185" s="20">
        <v>5</v>
      </c>
      <c r="N185" s="20">
        <v>0</v>
      </c>
      <c r="R185" s="36">
        <v>7</v>
      </c>
      <c r="S185" s="99">
        <f>VLOOKUP(R185,Sheet1!$A$48:$B$59,2,0)</f>
        <v>360</v>
      </c>
    </row>
    <row r="186" spans="1:19" s="20" customFormat="1">
      <c r="A186" s="37" t="s">
        <v>359</v>
      </c>
      <c r="B186" s="37">
        <v>18003</v>
      </c>
      <c r="C186" s="37" t="s">
        <v>69</v>
      </c>
      <c r="D186" s="37" t="s">
        <v>67</v>
      </c>
      <c r="E186" s="37">
        <v>2</v>
      </c>
      <c r="F186" s="37">
        <v>300</v>
      </c>
      <c r="G186" s="37">
        <v>101</v>
      </c>
      <c r="H186" s="37">
        <v>12</v>
      </c>
      <c r="I186" s="37">
        <v>2</v>
      </c>
      <c r="J186" s="37">
        <v>30</v>
      </c>
      <c r="K186" s="37">
        <v>100007</v>
      </c>
      <c r="L186" s="20" t="str">
        <f t="shared" si="24"/>
        <v>18003,30瓶回复药水,1200</v>
      </c>
      <c r="M186" s="37">
        <v>4</v>
      </c>
      <c r="N186" s="20">
        <v>0</v>
      </c>
      <c r="R186" s="36">
        <v>7</v>
      </c>
      <c r="S186" s="99">
        <f>VLOOKUP(R186,Sheet1!$A$48:$B$59,2,0)</f>
        <v>360</v>
      </c>
    </row>
    <row r="187" spans="1:19" s="21" customFormat="1">
      <c r="A187" s="39" t="str">
        <f t="shared" ref="A187:A195" si="25">B187&amp;"."&amp;R187</f>
        <v>20001.7</v>
      </c>
      <c r="B187" s="39">
        <v>20001</v>
      </c>
      <c r="C187" s="40" t="s">
        <v>70</v>
      </c>
      <c r="D187" s="41" t="s">
        <v>71</v>
      </c>
      <c r="E187" s="21">
        <v>3</v>
      </c>
      <c r="F187" s="21">
        <v>500</v>
      </c>
      <c r="G187" s="21">
        <v>101</v>
      </c>
      <c r="H187" s="21">
        <v>12</v>
      </c>
      <c r="I187" s="21">
        <v>4</v>
      </c>
      <c r="J187" s="21">
        <v>1</v>
      </c>
      <c r="K187" s="53">
        <v>102</v>
      </c>
      <c r="L187" s="21" t="str">
        <f t="shared" si="24"/>
        <v>20001,尼禄套装,1200</v>
      </c>
      <c r="M187" s="21">
        <v>0</v>
      </c>
      <c r="N187" s="21">
        <v>0</v>
      </c>
      <c r="R187" s="39">
        <v>7</v>
      </c>
      <c r="S187" s="99">
        <f>VLOOKUP(R187,Sheet1!$A$48:$B$59,2,0)</f>
        <v>360</v>
      </c>
    </row>
    <row r="188" spans="1:19" s="22" customFormat="1">
      <c r="A188" s="42" t="str">
        <f t="shared" si="25"/>
        <v>16001.7</v>
      </c>
      <c r="B188" s="42">
        <v>16001</v>
      </c>
      <c r="C188" s="42" t="s">
        <v>72</v>
      </c>
      <c r="D188" s="42" t="str">
        <f t="shared" ref="D188:D195" si="26">"获得"&amp;J188&amp;"金币"</f>
        <v>获得20000金币</v>
      </c>
      <c r="E188" s="42">
        <v>4</v>
      </c>
      <c r="F188" s="42">
        <v>200</v>
      </c>
      <c r="G188" s="42">
        <v>101</v>
      </c>
      <c r="H188" s="71">
        <v>2</v>
      </c>
      <c r="I188" s="42">
        <v>5</v>
      </c>
      <c r="J188" s="42">
        <f>H188*10000</f>
        <v>20000</v>
      </c>
      <c r="K188" s="42">
        <v>100002</v>
      </c>
      <c r="L188" s="42" t="str">
        <f t="shared" si="24"/>
        <v>16001,2万金币,200</v>
      </c>
      <c r="M188" s="42">
        <v>0</v>
      </c>
      <c r="N188" s="42">
        <v>1</v>
      </c>
      <c r="O188" s="42"/>
      <c r="P188" s="42"/>
      <c r="Q188" s="42"/>
      <c r="R188" s="42">
        <v>7</v>
      </c>
      <c r="S188" s="99">
        <f>VLOOKUP(R188,Sheet1!$A$48:$B$59,2,0)</f>
        <v>360</v>
      </c>
    </row>
    <row r="189" spans="1:19" s="22" customFormat="1">
      <c r="A189" s="42" t="str">
        <f t="shared" si="25"/>
        <v>16002.7</v>
      </c>
      <c r="B189" s="42">
        <v>16002</v>
      </c>
      <c r="C189" s="42" t="s">
        <v>201</v>
      </c>
      <c r="D189" s="42" t="str">
        <f t="shared" si="26"/>
        <v>获得66000金币</v>
      </c>
      <c r="E189" s="42">
        <v>4</v>
      </c>
      <c r="F189" s="42">
        <v>700</v>
      </c>
      <c r="G189" s="42">
        <v>101</v>
      </c>
      <c r="H189" s="71">
        <v>6</v>
      </c>
      <c r="I189" s="42">
        <v>5</v>
      </c>
      <c r="J189" s="42">
        <v>66000</v>
      </c>
      <c r="K189" s="42">
        <v>100002</v>
      </c>
      <c r="L189" s="42" t="str">
        <f t="shared" si="24"/>
        <v>16002,6.6万金币,600</v>
      </c>
      <c r="M189" s="42">
        <v>9</v>
      </c>
      <c r="N189" s="42">
        <v>1</v>
      </c>
      <c r="O189" s="42"/>
      <c r="P189" s="42"/>
      <c r="Q189" s="42"/>
      <c r="R189" s="42">
        <v>7</v>
      </c>
      <c r="S189" s="99">
        <f>VLOOKUP(R189,Sheet1!$A$48:$B$59,2,0)</f>
        <v>360</v>
      </c>
    </row>
    <row r="190" spans="1:19" s="22" customFormat="1">
      <c r="A190" s="42" t="str">
        <f t="shared" si="25"/>
        <v>16003.7</v>
      </c>
      <c r="B190" s="42">
        <v>16003</v>
      </c>
      <c r="C190" s="42" t="s">
        <v>206</v>
      </c>
      <c r="D190" s="42" t="str">
        <f t="shared" si="26"/>
        <v>获得144000金币</v>
      </c>
      <c r="E190" s="42">
        <v>4</v>
      </c>
      <c r="F190" s="42">
        <v>1500</v>
      </c>
      <c r="G190" s="42">
        <v>101</v>
      </c>
      <c r="H190" s="71">
        <v>12</v>
      </c>
      <c r="I190" s="42">
        <v>5</v>
      </c>
      <c r="J190" s="42">
        <v>144000</v>
      </c>
      <c r="K190" s="42">
        <v>100002</v>
      </c>
      <c r="L190" s="42" t="str">
        <f t="shared" si="24"/>
        <v>16003,14.4万金币,1200</v>
      </c>
      <c r="M190" s="42">
        <v>8</v>
      </c>
      <c r="N190" s="42">
        <v>1</v>
      </c>
      <c r="O190" s="42"/>
      <c r="P190" s="42"/>
      <c r="Q190" s="42"/>
      <c r="R190" s="42">
        <v>7</v>
      </c>
      <c r="S190" s="99">
        <f>VLOOKUP(R190,Sheet1!$A$48:$B$59,2,0)</f>
        <v>360</v>
      </c>
    </row>
    <row r="191" spans="1:19" s="22" customFormat="1">
      <c r="A191" s="42" t="str">
        <f t="shared" si="25"/>
        <v>16004.7</v>
      </c>
      <c r="B191" s="42">
        <v>16004</v>
      </c>
      <c r="C191" s="42" t="s">
        <v>210</v>
      </c>
      <c r="D191" s="42" t="str">
        <f t="shared" si="26"/>
        <v>获得280000金币</v>
      </c>
      <c r="E191" s="42">
        <v>4</v>
      </c>
      <c r="F191" s="42">
        <v>2600</v>
      </c>
      <c r="G191" s="42">
        <v>101</v>
      </c>
      <c r="H191" s="71">
        <v>20</v>
      </c>
      <c r="I191" s="42">
        <v>5</v>
      </c>
      <c r="J191" s="42">
        <v>280000</v>
      </c>
      <c r="K191" s="42">
        <v>100002</v>
      </c>
      <c r="L191" s="42" t="str">
        <f t="shared" si="24"/>
        <v>16004,28万金币,2000</v>
      </c>
      <c r="M191" s="42">
        <v>6</v>
      </c>
      <c r="N191" s="42">
        <v>1</v>
      </c>
      <c r="O191" s="42"/>
      <c r="P191" s="42"/>
      <c r="Q191" s="42"/>
      <c r="R191" s="42">
        <v>7</v>
      </c>
      <c r="S191" s="99">
        <f>VLOOKUP(R191,Sheet1!$A$48:$B$59,2,0)</f>
        <v>360</v>
      </c>
    </row>
    <row r="192" spans="1:19" s="22" customFormat="1">
      <c r="A192" s="42" t="str">
        <f t="shared" si="25"/>
        <v>16006.7</v>
      </c>
      <c r="B192" s="42">
        <v>16006</v>
      </c>
      <c r="C192" s="42" t="s">
        <v>243</v>
      </c>
      <c r="D192" s="42" t="str">
        <f t="shared" si="26"/>
        <v>获得720000金币</v>
      </c>
      <c r="E192" s="42">
        <v>4</v>
      </c>
      <c r="F192" s="42">
        <v>8000</v>
      </c>
      <c r="G192" s="42">
        <v>101</v>
      </c>
      <c r="H192" s="71">
        <v>45</v>
      </c>
      <c r="I192" s="42">
        <v>5</v>
      </c>
      <c r="J192" s="42">
        <v>720000</v>
      </c>
      <c r="K192" s="42">
        <v>100002</v>
      </c>
      <c r="L192" s="42" t="str">
        <f t="shared" si="24"/>
        <v>16006,72万金币,4500</v>
      </c>
      <c r="M192" s="42">
        <v>4</v>
      </c>
      <c r="N192" s="42">
        <v>1</v>
      </c>
      <c r="O192" s="42"/>
      <c r="P192" s="42"/>
      <c r="Q192" s="42"/>
      <c r="R192" s="42">
        <v>7</v>
      </c>
      <c r="S192" s="99">
        <f>VLOOKUP(R192,Sheet1!$A$48:$B$59,2,0)</f>
        <v>360</v>
      </c>
    </row>
    <row r="193" spans="1:19" s="22" customFormat="1">
      <c r="A193" s="42" t="str">
        <f t="shared" si="25"/>
        <v>16007.7</v>
      </c>
      <c r="B193" s="42">
        <v>16007</v>
      </c>
      <c r="C193" s="42" t="s">
        <v>244</v>
      </c>
      <c r="D193" s="42" t="str">
        <f t="shared" si="26"/>
        <v>获得1530000金币</v>
      </c>
      <c r="E193" s="42">
        <v>4</v>
      </c>
      <c r="F193" s="42">
        <v>15000</v>
      </c>
      <c r="G193" s="42">
        <v>101</v>
      </c>
      <c r="H193" s="71">
        <v>90</v>
      </c>
      <c r="I193" s="42">
        <v>5</v>
      </c>
      <c r="J193" s="42">
        <v>1530000</v>
      </c>
      <c r="K193" s="42">
        <v>100002</v>
      </c>
      <c r="L193" s="42" t="str">
        <f t="shared" si="24"/>
        <v>16007,153万金币,9000</v>
      </c>
      <c r="M193" s="42">
        <v>3</v>
      </c>
      <c r="N193" s="42">
        <v>1</v>
      </c>
      <c r="O193" s="42"/>
      <c r="P193" s="42"/>
      <c r="Q193" s="42"/>
      <c r="R193" s="42">
        <v>7</v>
      </c>
      <c r="S193" s="99">
        <f>VLOOKUP(R193,Sheet1!$A$48:$B$59,2,0)</f>
        <v>360</v>
      </c>
    </row>
    <row r="194" spans="1:19" s="22" customFormat="1">
      <c r="A194" s="42" t="str">
        <f t="shared" si="25"/>
        <v>16008.7</v>
      </c>
      <c r="B194" s="42">
        <v>16008</v>
      </c>
      <c r="C194" s="42" t="s">
        <v>245</v>
      </c>
      <c r="D194" s="42" t="str">
        <f t="shared" si="26"/>
        <v>获得3240000金币</v>
      </c>
      <c r="E194" s="42">
        <v>4</v>
      </c>
      <c r="F194" s="42">
        <v>30000</v>
      </c>
      <c r="G194" s="42">
        <v>101</v>
      </c>
      <c r="H194" s="71">
        <v>180</v>
      </c>
      <c r="I194" s="42">
        <v>5</v>
      </c>
      <c r="J194" s="42">
        <v>3240000</v>
      </c>
      <c r="K194" s="42">
        <v>100002</v>
      </c>
      <c r="L194" s="42" t="str">
        <f t="shared" si="24"/>
        <v>16008,324万金币,18000</v>
      </c>
      <c r="M194" s="42">
        <v>2</v>
      </c>
      <c r="N194" s="42">
        <v>1</v>
      </c>
      <c r="O194" s="42"/>
      <c r="P194" s="42"/>
      <c r="Q194" s="42"/>
      <c r="R194" s="42">
        <v>7</v>
      </c>
      <c r="S194" s="99">
        <f>VLOOKUP(R194,Sheet1!$A$48:$B$59,2,0)</f>
        <v>360</v>
      </c>
    </row>
    <row r="195" spans="1:19" s="22" customFormat="1">
      <c r="A195" s="42" t="str">
        <f t="shared" si="25"/>
        <v>16009.7</v>
      </c>
      <c r="B195" s="42">
        <v>16009</v>
      </c>
      <c r="C195" s="42" t="s">
        <v>246</v>
      </c>
      <c r="D195" s="42" t="str">
        <f t="shared" si="26"/>
        <v>获得6840000金币</v>
      </c>
      <c r="E195" s="42">
        <v>4</v>
      </c>
      <c r="F195" s="42">
        <v>60000</v>
      </c>
      <c r="G195" s="42">
        <v>101</v>
      </c>
      <c r="H195" s="71">
        <v>360</v>
      </c>
      <c r="I195" s="42">
        <v>5</v>
      </c>
      <c r="J195" s="42">
        <v>6840000</v>
      </c>
      <c r="K195" s="42">
        <v>100002</v>
      </c>
      <c r="L195" s="42" t="str">
        <f t="shared" si="24"/>
        <v>16009,684万金币,36000</v>
      </c>
      <c r="M195" s="42">
        <v>1</v>
      </c>
      <c r="N195" s="42">
        <v>1</v>
      </c>
      <c r="O195" s="42"/>
      <c r="P195" s="42"/>
      <c r="Q195" s="42"/>
      <c r="R195" s="42">
        <v>7</v>
      </c>
      <c r="S195" s="99">
        <f>VLOOKUP(R195,Sheet1!$A$48:$B$59,2,0)</f>
        <v>360</v>
      </c>
    </row>
    <row r="199" spans="1:19" s="19" customFormat="1">
      <c r="A199" s="31" t="str">
        <f t="shared" ref="A199:A214" si="27">B199&amp;"."&amp;R199</f>
        <v>101001.8</v>
      </c>
      <c r="B199" s="31">
        <v>101001</v>
      </c>
      <c r="C199" s="32" t="s">
        <v>47</v>
      </c>
      <c r="D199" s="31" t="s">
        <v>48</v>
      </c>
      <c r="E199" s="19">
        <v>99</v>
      </c>
      <c r="F199" s="32">
        <v>1</v>
      </c>
      <c r="G199" s="33">
        <v>101</v>
      </c>
      <c r="H199" s="19">
        <v>18</v>
      </c>
      <c r="I199" s="19">
        <v>7</v>
      </c>
      <c r="J199" s="19">
        <v>1</v>
      </c>
      <c r="K199" s="31">
        <v>101001</v>
      </c>
      <c r="L199" s="19" t="s">
        <v>326</v>
      </c>
      <c r="M199" s="19">
        <v>0</v>
      </c>
      <c r="N199" s="19">
        <v>0</v>
      </c>
      <c r="Q199" s="19">
        <v>301001</v>
      </c>
      <c r="R199" s="31">
        <v>8</v>
      </c>
      <c r="S199" s="99" t="str">
        <f>VLOOKUP(R199,Sheet1!$A$48:$B$59,2,0)</f>
        <v>应用宝</v>
      </c>
    </row>
    <row r="200" spans="1:19" s="19" customFormat="1">
      <c r="A200" s="31" t="str">
        <f t="shared" si="27"/>
        <v>101002.8</v>
      </c>
      <c r="B200" s="31">
        <v>101002</v>
      </c>
      <c r="C200" s="32" t="s">
        <v>49</v>
      </c>
      <c r="D200" s="31" t="s">
        <v>50</v>
      </c>
      <c r="E200" s="19">
        <v>99</v>
      </c>
      <c r="F200" s="32">
        <v>1</v>
      </c>
      <c r="G200" s="33">
        <v>101</v>
      </c>
      <c r="H200" s="19">
        <v>12</v>
      </c>
      <c r="I200" s="19">
        <v>7</v>
      </c>
      <c r="J200" s="19">
        <v>1</v>
      </c>
      <c r="K200" s="31">
        <v>101002</v>
      </c>
      <c r="L200" s="19" t="s">
        <v>327</v>
      </c>
      <c r="M200" s="19">
        <v>0</v>
      </c>
      <c r="N200" s="19">
        <v>0</v>
      </c>
      <c r="Q200" s="19">
        <v>301002</v>
      </c>
      <c r="R200" s="31">
        <v>8</v>
      </c>
      <c r="S200" s="99" t="str">
        <f>VLOOKUP(R200,Sheet1!$A$48:$B$59,2,0)</f>
        <v>应用宝</v>
      </c>
    </row>
    <row r="201" spans="1:19" s="19" customFormat="1">
      <c r="A201" s="31" t="str">
        <f t="shared" si="27"/>
        <v>101003.8</v>
      </c>
      <c r="B201" s="31">
        <v>101003</v>
      </c>
      <c r="C201" s="32" t="s">
        <v>51</v>
      </c>
      <c r="D201" s="32" t="s">
        <v>222</v>
      </c>
      <c r="E201" s="19">
        <v>99</v>
      </c>
      <c r="F201" s="32">
        <v>1</v>
      </c>
      <c r="G201" s="33">
        <v>101</v>
      </c>
      <c r="H201" s="19">
        <v>14</v>
      </c>
      <c r="I201" s="19">
        <v>7</v>
      </c>
      <c r="J201" s="19">
        <v>1</v>
      </c>
      <c r="K201" s="31">
        <v>101003</v>
      </c>
      <c r="L201" s="19" t="s">
        <v>328</v>
      </c>
      <c r="M201" s="19">
        <v>0</v>
      </c>
      <c r="N201" s="19">
        <v>0</v>
      </c>
      <c r="Q201" s="19">
        <v>301003</v>
      </c>
      <c r="R201" s="31">
        <v>8</v>
      </c>
      <c r="S201" s="99" t="str">
        <f>VLOOKUP(R201,Sheet1!$A$48:$B$59,2,0)</f>
        <v>应用宝</v>
      </c>
    </row>
    <row r="202" spans="1:19" s="19" customFormat="1">
      <c r="A202" s="31" t="str">
        <f t="shared" si="27"/>
        <v>101004.8</v>
      </c>
      <c r="B202" s="31">
        <v>101004</v>
      </c>
      <c r="C202" s="34" t="s">
        <v>52</v>
      </c>
      <c r="D202" s="35" t="s">
        <v>223</v>
      </c>
      <c r="E202" s="19">
        <v>99</v>
      </c>
      <c r="F202" s="32">
        <v>1</v>
      </c>
      <c r="G202" s="33">
        <v>101</v>
      </c>
      <c r="H202" s="33">
        <v>29</v>
      </c>
      <c r="I202" s="19">
        <v>7</v>
      </c>
      <c r="J202" s="19">
        <v>1</v>
      </c>
      <c r="K202" s="31">
        <v>101005</v>
      </c>
      <c r="L202" s="19" t="s">
        <v>329</v>
      </c>
      <c r="M202" s="19">
        <v>0</v>
      </c>
      <c r="N202" s="19">
        <v>0</v>
      </c>
      <c r="Q202" s="19">
        <v>301004</v>
      </c>
      <c r="R202" s="31">
        <v>8</v>
      </c>
      <c r="S202" s="99" t="str">
        <f>VLOOKUP(R202,Sheet1!$A$48:$B$59,2,0)</f>
        <v>应用宝</v>
      </c>
    </row>
    <row r="203" spans="1:19" s="19" customFormat="1">
      <c r="A203" s="31" t="str">
        <f t="shared" si="27"/>
        <v>101005.8</v>
      </c>
      <c r="B203" s="31">
        <v>101005</v>
      </c>
      <c r="C203" s="35" t="s">
        <v>53</v>
      </c>
      <c r="D203" s="35" t="s">
        <v>54</v>
      </c>
      <c r="E203" s="19">
        <v>99</v>
      </c>
      <c r="F203" s="32">
        <v>1</v>
      </c>
      <c r="G203" s="33">
        <v>101</v>
      </c>
      <c r="H203" s="19">
        <v>8</v>
      </c>
      <c r="I203" s="19">
        <v>8</v>
      </c>
      <c r="J203" s="19">
        <v>1</v>
      </c>
      <c r="K203" s="31">
        <v>1060</v>
      </c>
      <c r="L203" s="19" t="s">
        <v>330</v>
      </c>
      <c r="M203" s="19">
        <v>0</v>
      </c>
      <c r="N203" s="19">
        <v>0</v>
      </c>
      <c r="Q203" s="19">
        <v>301005</v>
      </c>
      <c r="R203" s="31">
        <v>8</v>
      </c>
      <c r="S203" s="99" t="str">
        <f>VLOOKUP(R203,Sheet1!$A$48:$B$59,2,0)</f>
        <v>应用宝</v>
      </c>
    </row>
    <row r="204" spans="1:19" s="19" customFormat="1">
      <c r="A204" s="31" t="str">
        <f t="shared" si="27"/>
        <v>101006.8</v>
      </c>
      <c r="B204" s="31">
        <v>101006</v>
      </c>
      <c r="C204" s="35" t="s">
        <v>55</v>
      </c>
      <c r="D204" s="35" t="s">
        <v>54</v>
      </c>
      <c r="E204" s="19">
        <v>99</v>
      </c>
      <c r="F204" s="32">
        <v>1</v>
      </c>
      <c r="G204" s="33">
        <v>101</v>
      </c>
      <c r="H204" s="19">
        <v>8</v>
      </c>
      <c r="I204" s="19">
        <v>8</v>
      </c>
      <c r="J204" s="19">
        <v>1</v>
      </c>
      <c r="K204" s="31">
        <v>2060</v>
      </c>
      <c r="L204" s="19" t="s">
        <v>331</v>
      </c>
      <c r="M204" s="19">
        <v>0</v>
      </c>
      <c r="N204" s="19">
        <v>0</v>
      </c>
      <c r="Q204" s="19">
        <v>301006</v>
      </c>
      <c r="R204" s="31">
        <v>8</v>
      </c>
      <c r="S204" s="99" t="str">
        <f>VLOOKUP(R204,Sheet1!$A$48:$B$59,2,0)</f>
        <v>应用宝</v>
      </c>
    </row>
    <row r="205" spans="1:19" s="19" customFormat="1">
      <c r="A205" s="31" t="str">
        <f t="shared" si="27"/>
        <v>101007.8</v>
      </c>
      <c r="B205" s="31">
        <v>101007</v>
      </c>
      <c r="C205" s="35" t="s">
        <v>56</v>
      </c>
      <c r="D205" s="35" t="s">
        <v>54</v>
      </c>
      <c r="E205" s="19">
        <v>99</v>
      </c>
      <c r="F205" s="32">
        <v>1</v>
      </c>
      <c r="G205" s="33">
        <v>101</v>
      </c>
      <c r="H205" s="19">
        <v>8</v>
      </c>
      <c r="I205" s="19">
        <v>8</v>
      </c>
      <c r="J205" s="19">
        <v>1</v>
      </c>
      <c r="K205" s="31">
        <v>3060</v>
      </c>
      <c r="L205" s="19" t="s">
        <v>332</v>
      </c>
      <c r="M205" s="19">
        <v>0</v>
      </c>
      <c r="N205" s="19">
        <v>0</v>
      </c>
      <c r="Q205" s="19">
        <v>301007</v>
      </c>
      <c r="R205" s="31">
        <v>8</v>
      </c>
      <c r="S205" s="99" t="str">
        <f>VLOOKUP(R205,Sheet1!$A$48:$B$59,2,0)</f>
        <v>应用宝</v>
      </c>
    </row>
    <row r="206" spans="1:19" s="19" customFormat="1">
      <c r="A206" s="31" t="str">
        <f t="shared" si="27"/>
        <v>101008.8</v>
      </c>
      <c r="B206" s="31">
        <v>101008</v>
      </c>
      <c r="C206" s="35" t="s">
        <v>57</v>
      </c>
      <c r="D206" s="35" t="s">
        <v>54</v>
      </c>
      <c r="E206" s="19">
        <v>99</v>
      </c>
      <c r="F206" s="32">
        <v>1</v>
      </c>
      <c r="G206" s="33">
        <v>101</v>
      </c>
      <c r="H206" s="19">
        <v>8</v>
      </c>
      <c r="I206" s="19">
        <v>8</v>
      </c>
      <c r="J206" s="19">
        <v>1</v>
      </c>
      <c r="K206" s="31">
        <v>4060</v>
      </c>
      <c r="L206" s="19" t="s">
        <v>333</v>
      </c>
      <c r="M206" s="19">
        <v>0</v>
      </c>
      <c r="N206" s="19">
        <v>0</v>
      </c>
      <c r="Q206" s="19">
        <v>301008</v>
      </c>
      <c r="R206" s="31">
        <v>8</v>
      </c>
      <c r="S206" s="99" t="str">
        <f>VLOOKUP(R206,Sheet1!$A$48:$B$59,2,0)</f>
        <v>应用宝</v>
      </c>
    </row>
    <row r="207" spans="1:19" s="19" customFormat="1">
      <c r="A207" s="31" t="str">
        <f t="shared" si="27"/>
        <v>101009.8</v>
      </c>
      <c r="B207" s="31">
        <v>101009</v>
      </c>
      <c r="C207" s="35" t="s">
        <v>58</v>
      </c>
      <c r="D207" s="35" t="s">
        <v>54</v>
      </c>
      <c r="E207" s="19">
        <v>99</v>
      </c>
      <c r="F207" s="32">
        <v>1</v>
      </c>
      <c r="G207" s="33">
        <v>101</v>
      </c>
      <c r="H207" s="19">
        <v>8</v>
      </c>
      <c r="I207" s="19">
        <v>8</v>
      </c>
      <c r="J207" s="19">
        <v>1</v>
      </c>
      <c r="K207" s="31">
        <v>5060</v>
      </c>
      <c r="L207" s="19" t="s">
        <v>334</v>
      </c>
      <c r="M207" s="19">
        <v>0</v>
      </c>
      <c r="N207" s="19">
        <v>0</v>
      </c>
      <c r="Q207" s="19">
        <v>301009</v>
      </c>
      <c r="R207" s="31">
        <v>8</v>
      </c>
      <c r="S207" s="99" t="str">
        <f>VLOOKUP(R207,Sheet1!$A$48:$B$59,2,0)</f>
        <v>应用宝</v>
      </c>
    </row>
    <row r="208" spans="1:19" s="19" customFormat="1">
      <c r="A208" s="31" t="str">
        <f t="shared" si="27"/>
        <v>101010.8</v>
      </c>
      <c r="B208" s="31">
        <v>101010</v>
      </c>
      <c r="C208" s="35" t="s">
        <v>59</v>
      </c>
      <c r="D208" s="35" t="s">
        <v>54</v>
      </c>
      <c r="E208" s="19">
        <v>99</v>
      </c>
      <c r="F208" s="32">
        <v>1</v>
      </c>
      <c r="G208" s="33">
        <v>101</v>
      </c>
      <c r="H208" s="19">
        <v>8</v>
      </c>
      <c r="I208" s="19">
        <v>8</v>
      </c>
      <c r="J208" s="19">
        <v>1</v>
      </c>
      <c r="K208" s="31">
        <v>6060</v>
      </c>
      <c r="L208" s="19" t="s">
        <v>335</v>
      </c>
      <c r="M208" s="19">
        <v>0</v>
      </c>
      <c r="N208" s="19">
        <v>0</v>
      </c>
      <c r="Q208" s="19">
        <v>301010</v>
      </c>
      <c r="R208" s="31">
        <v>8</v>
      </c>
      <c r="S208" s="99" t="str">
        <f>VLOOKUP(R208,Sheet1!$A$48:$B$59,2,0)</f>
        <v>应用宝</v>
      </c>
    </row>
    <row r="209" spans="1:19" s="19" customFormat="1">
      <c r="A209" s="31" t="str">
        <f t="shared" si="27"/>
        <v>101011.8</v>
      </c>
      <c r="B209" s="31">
        <v>101011</v>
      </c>
      <c r="C209" s="35" t="s">
        <v>60</v>
      </c>
      <c r="D209" s="35" t="s">
        <v>61</v>
      </c>
      <c r="E209" s="19">
        <v>99</v>
      </c>
      <c r="F209" s="32">
        <v>1</v>
      </c>
      <c r="G209" s="33">
        <v>101</v>
      </c>
      <c r="H209" s="19">
        <v>2</v>
      </c>
      <c r="I209" s="19">
        <v>9</v>
      </c>
      <c r="J209" s="19">
        <v>1</v>
      </c>
      <c r="K209" s="31">
        <v>100009</v>
      </c>
      <c r="L209" s="19" t="s">
        <v>336</v>
      </c>
      <c r="M209" s="19">
        <v>0</v>
      </c>
      <c r="N209" s="19">
        <v>0</v>
      </c>
      <c r="R209" s="31">
        <v>8</v>
      </c>
      <c r="S209" s="99" t="str">
        <f>VLOOKUP(R209,Sheet1!$A$48:$B$59,2,0)</f>
        <v>应用宝</v>
      </c>
    </row>
    <row r="210" spans="1:19" s="19" customFormat="1">
      <c r="A210" s="31" t="str">
        <f t="shared" si="27"/>
        <v>101012.8</v>
      </c>
      <c r="B210" s="31">
        <v>101012</v>
      </c>
      <c r="C210" s="35" t="s">
        <v>62</v>
      </c>
      <c r="D210" s="35" t="s">
        <v>63</v>
      </c>
      <c r="E210" s="19">
        <v>99</v>
      </c>
      <c r="F210" s="32">
        <v>1</v>
      </c>
      <c r="G210" s="33">
        <v>101</v>
      </c>
      <c r="H210" s="19">
        <v>6</v>
      </c>
      <c r="I210" s="19">
        <v>10</v>
      </c>
      <c r="J210" s="19">
        <v>1</v>
      </c>
      <c r="K210" s="31">
        <v>100008</v>
      </c>
      <c r="L210" s="19" t="s">
        <v>337</v>
      </c>
      <c r="M210" s="19">
        <v>0</v>
      </c>
      <c r="N210" s="19">
        <v>0</v>
      </c>
      <c r="R210" s="31">
        <v>8</v>
      </c>
      <c r="S210" s="99" t="str">
        <f>VLOOKUP(R210,Sheet1!$A$48:$B$59,2,0)</f>
        <v>应用宝</v>
      </c>
    </row>
    <row r="211" spans="1:19" s="19" customFormat="1">
      <c r="A211" s="31" t="str">
        <f t="shared" si="27"/>
        <v>101013.8</v>
      </c>
      <c r="B211" s="31">
        <v>101013</v>
      </c>
      <c r="C211" s="35" t="s">
        <v>64</v>
      </c>
      <c r="D211" s="35" t="s">
        <v>65</v>
      </c>
      <c r="E211" s="19">
        <v>99</v>
      </c>
      <c r="F211" s="32">
        <v>1</v>
      </c>
      <c r="G211" s="33">
        <v>101</v>
      </c>
      <c r="H211" s="19">
        <v>2</v>
      </c>
      <c r="I211" s="19">
        <v>11</v>
      </c>
      <c r="J211" s="19">
        <v>1</v>
      </c>
      <c r="K211" s="31">
        <v>100010</v>
      </c>
      <c r="L211" s="19" t="s">
        <v>338</v>
      </c>
      <c r="M211" s="19">
        <v>0</v>
      </c>
      <c r="N211" s="19">
        <v>0</v>
      </c>
      <c r="R211" s="31">
        <v>8</v>
      </c>
      <c r="S211" s="99" t="str">
        <f>VLOOKUP(R211,Sheet1!$A$48:$B$59,2,0)</f>
        <v>应用宝</v>
      </c>
    </row>
    <row r="212" spans="1:19" s="19" customFormat="1">
      <c r="A212" s="31" t="str">
        <f t="shared" si="27"/>
        <v>101014.8</v>
      </c>
      <c r="B212" s="31">
        <v>101014</v>
      </c>
      <c r="C212" s="35" t="s">
        <v>196</v>
      </c>
      <c r="D212" s="35" t="s">
        <v>197</v>
      </c>
      <c r="E212" s="19">
        <v>99</v>
      </c>
      <c r="F212" s="32">
        <v>1</v>
      </c>
      <c r="G212" s="33">
        <v>101</v>
      </c>
      <c r="H212" s="19">
        <v>2</v>
      </c>
      <c r="I212" s="19">
        <v>12</v>
      </c>
      <c r="J212" s="19">
        <v>1</v>
      </c>
      <c r="K212" s="31"/>
      <c r="L212" s="19" t="s">
        <v>339</v>
      </c>
      <c r="M212" s="19">
        <v>0</v>
      </c>
      <c r="N212" s="19">
        <v>0</v>
      </c>
      <c r="R212" s="31">
        <v>8</v>
      </c>
      <c r="S212" s="99" t="str">
        <f>VLOOKUP(R212,Sheet1!$A$48:$B$59,2,0)</f>
        <v>应用宝</v>
      </c>
    </row>
    <row r="213" spans="1:19" s="20" customFormat="1">
      <c r="A213" s="36" t="str">
        <f t="shared" si="27"/>
        <v>18001.8</v>
      </c>
      <c r="B213" s="36">
        <v>18001</v>
      </c>
      <c r="C213" s="37" t="s">
        <v>66</v>
      </c>
      <c r="D213" s="38" t="s">
        <v>67</v>
      </c>
      <c r="E213" s="20">
        <v>2</v>
      </c>
      <c r="F213" s="20">
        <v>10</v>
      </c>
      <c r="G213" s="37">
        <v>101</v>
      </c>
      <c r="H213" s="20">
        <v>1</v>
      </c>
      <c r="I213" s="20">
        <v>2</v>
      </c>
      <c r="J213" s="20">
        <v>1</v>
      </c>
      <c r="K213" s="36">
        <v>100007</v>
      </c>
      <c r="L213" s="20" t="s">
        <v>340</v>
      </c>
      <c r="M213" s="20">
        <v>0</v>
      </c>
      <c r="N213" s="20">
        <v>0</v>
      </c>
      <c r="R213" s="36">
        <v>8</v>
      </c>
      <c r="S213" s="99" t="str">
        <f>VLOOKUP(R213,Sheet1!$A$48:$B$59,2,0)</f>
        <v>应用宝</v>
      </c>
    </row>
    <row r="214" spans="1:19" s="20" customFormat="1">
      <c r="A214" s="36" t="str">
        <f t="shared" si="27"/>
        <v>18002.8</v>
      </c>
      <c r="B214" s="36">
        <v>18002</v>
      </c>
      <c r="C214" s="37" t="s">
        <v>68</v>
      </c>
      <c r="D214" s="38" t="s">
        <v>67</v>
      </c>
      <c r="E214" s="20">
        <v>2</v>
      </c>
      <c r="F214" s="20">
        <v>60</v>
      </c>
      <c r="G214" s="37">
        <v>101</v>
      </c>
      <c r="H214" s="20">
        <v>3</v>
      </c>
      <c r="I214" s="20">
        <v>2</v>
      </c>
      <c r="J214" s="20">
        <v>6</v>
      </c>
      <c r="K214" s="36">
        <v>100007</v>
      </c>
      <c r="L214" s="20" t="s">
        <v>341</v>
      </c>
      <c r="M214" s="20">
        <v>5</v>
      </c>
      <c r="N214" s="20">
        <v>0</v>
      </c>
      <c r="R214" s="36">
        <v>8</v>
      </c>
      <c r="S214" s="99" t="str">
        <f>VLOOKUP(R214,Sheet1!$A$48:$B$59,2,0)</f>
        <v>应用宝</v>
      </c>
    </row>
    <row r="215" spans="1:19" s="20" customFormat="1">
      <c r="A215" s="37" t="str">
        <f>B215&amp;"."&amp;R215</f>
        <v>18003.8</v>
      </c>
      <c r="B215" s="37">
        <v>18003</v>
      </c>
      <c r="C215" s="37" t="s">
        <v>69</v>
      </c>
      <c r="D215" s="37" t="s">
        <v>67</v>
      </c>
      <c r="E215" s="37">
        <v>2</v>
      </c>
      <c r="F215" s="37">
        <v>300</v>
      </c>
      <c r="G215" s="37">
        <v>101</v>
      </c>
      <c r="H215" s="20">
        <v>12</v>
      </c>
      <c r="I215" s="37">
        <v>2</v>
      </c>
      <c r="J215" s="37">
        <v>30</v>
      </c>
      <c r="K215" s="37">
        <v>100007</v>
      </c>
      <c r="L215" s="37" t="s">
        <v>342</v>
      </c>
      <c r="M215" s="37">
        <v>4</v>
      </c>
      <c r="N215" s="37">
        <v>0</v>
      </c>
      <c r="R215" s="36">
        <v>8</v>
      </c>
      <c r="S215" s="99" t="str">
        <f>VLOOKUP(R215,Sheet1!$A$48:$B$59,2,0)</f>
        <v>应用宝</v>
      </c>
    </row>
    <row r="216" spans="1:19" s="21" customFormat="1">
      <c r="A216" s="39" t="str">
        <f t="shared" ref="A216:A224" si="28">B216&amp;"."&amp;R216</f>
        <v>20001.8</v>
      </c>
      <c r="B216" s="39">
        <v>20001</v>
      </c>
      <c r="C216" s="40" t="s">
        <v>70</v>
      </c>
      <c r="D216" s="41" t="s">
        <v>71</v>
      </c>
      <c r="E216" s="21">
        <v>3</v>
      </c>
      <c r="F216" s="21">
        <v>500</v>
      </c>
      <c r="G216" s="21">
        <v>101</v>
      </c>
      <c r="H216" s="21">
        <v>12</v>
      </c>
      <c r="I216" s="21">
        <v>4</v>
      </c>
      <c r="J216" s="21">
        <v>1</v>
      </c>
      <c r="K216" s="53">
        <v>102</v>
      </c>
      <c r="L216" s="21" t="s">
        <v>343</v>
      </c>
      <c r="M216" s="21">
        <v>0</v>
      </c>
      <c r="N216" s="21">
        <v>0</v>
      </c>
      <c r="R216" s="39">
        <v>8</v>
      </c>
      <c r="S216" s="99" t="str">
        <f>VLOOKUP(R216,Sheet1!$A$48:$B$59,2,0)</f>
        <v>应用宝</v>
      </c>
    </row>
    <row r="217" spans="1:19" s="22" customFormat="1">
      <c r="A217" s="42" t="str">
        <f t="shared" si="28"/>
        <v>16001.8</v>
      </c>
      <c r="B217" s="42">
        <v>16001</v>
      </c>
      <c r="C217" s="42" t="s">
        <v>72</v>
      </c>
      <c r="D217" s="42" t="str">
        <f t="shared" ref="D217:D224" si="29">"获得"&amp;J217&amp;"金币"</f>
        <v>获得20000金币</v>
      </c>
      <c r="E217" s="42">
        <v>4</v>
      </c>
      <c r="F217" s="42">
        <v>200</v>
      </c>
      <c r="G217" s="42">
        <v>101</v>
      </c>
      <c r="H217" s="22">
        <v>2</v>
      </c>
      <c r="I217" s="42">
        <v>5</v>
      </c>
      <c r="J217" s="42">
        <f>H217*10000</f>
        <v>20000</v>
      </c>
      <c r="K217" s="42">
        <v>100002</v>
      </c>
      <c r="L217" s="42" t="s">
        <v>344</v>
      </c>
      <c r="M217" s="42">
        <v>0</v>
      </c>
      <c r="N217" s="42">
        <v>1</v>
      </c>
      <c r="O217" s="42"/>
      <c r="P217" s="42"/>
      <c r="Q217" s="42"/>
      <c r="R217" s="42">
        <v>8</v>
      </c>
      <c r="S217" s="99" t="str">
        <f>VLOOKUP(R217,Sheet1!$A$48:$B$59,2,0)</f>
        <v>应用宝</v>
      </c>
    </row>
    <row r="218" spans="1:19" s="22" customFormat="1">
      <c r="A218" s="42" t="str">
        <f t="shared" si="28"/>
        <v>16002.8</v>
      </c>
      <c r="B218" s="42">
        <v>16002</v>
      </c>
      <c r="C218" s="42" t="s">
        <v>201</v>
      </c>
      <c r="D218" s="42" t="str">
        <f t="shared" si="29"/>
        <v>获得66000金币</v>
      </c>
      <c r="E218" s="42">
        <v>4</v>
      </c>
      <c r="F218" s="42">
        <v>700</v>
      </c>
      <c r="G218" s="42">
        <v>101</v>
      </c>
      <c r="H218" s="22">
        <v>6</v>
      </c>
      <c r="I218" s="42">
        <v>5</v>
      </c>
      <c r="J218" s="42">
        <v>66000</v>
      </c>
      <c r="K218" s="42">
        <v>100002</v>
      </c>
      <c r="L218" s="42" t="s">
        <v>345</v>
      </c>
      <c r="M218" s="42">
        <v>9</v>
      </c>
      <c r="N218" s="42">
        <v>1</v>
      </c>
      <c r="O218" s="42"/>
      <c r="P218" s="42"/>
      <c r="Q218" s="42"/>
      <c r="R218" s="42">
        <v>8</v>
      </c>
      <c r="S218" s="99" t="str">
        <f>VLOOKUP(R218,Sheet1!$A$48:$B$59,2,0)</f>
        <v>应用宝</v>
      </c>
    </row>
    <row r="219" spans="1:19" s="22" customFormat="1">
      <c r="A219" s="42" t="str">
        <f t="shared" si="28"/>
        <v>16003.8</v>
      </c>
      <c r="B219" s="42">
        <v>16003</v>
      </c>
      <c r="C219" s="42" t="s">
        <v>206</v>
      </c>
      <c r="D219" s="42" t="str">
        <f t="shared" si="29"/>
        <v>获得144000金币</v>
      </c>
      <c r="E219" s="42">
        <v>4</v>
      </c>
      <c r="F219" s="42">
        <v>1500</v>
      </c>
      <c r="G219" s="42">
        <v>101</v>
      </c>
      <c r="H219" s="22">
        <v>12</v>
      </c>
      <c r="I219" s="42">
        <v>5</v>
      </c>
      <c r="J219" s="42">
        <v>144000</v>
      </c>
      <c r="K219" s="42">
        <v>100002</v>
      </c>
      <c r="L219" s="42" t="s">
        <v>346</v>
      </c>
      <c r="M219" s="42">
        <v>8</v>
      </c>
      <c r="N219" s="42">
        <v>1</v>
      </c>
      <c r="O219" s="42"/>
      <c r="P219" s="42"/>
      <c r="Q219" s="42"/>
      <c r="R219" s="42">
        <v>8</v>
      </c>
      <c r="S219" s="99" t="str">
        <f>VLOOKUP(R219,Sheet1!$A$48:$B$59,2,0)</f>
        <v>应用宝</v>
      </c>
    </row>
    <row r="220" spans="1:19" s="22" customFormat="1">
      <c r="A220" s="42" t="str">
        <f t="shared" si="28"/>
        <v>16004.8</v>
      </c>
      <c r="B220" s="42">
        <v>16004</v>
      </c>
      <c r="C220" s="42" t="s">
        <v>210</v>
      </c>
      <c r="D220" s="42" t="str">
        <f t="shared" si="29"/>
        <v>获得280000金币</v>
      </c>
      <c r="E220" s="42">
        <v>4</v>
      </c>
      <c r="F220" s="42">
        <v>2600</v>
      </c>
      <c r="G220" s="42">
        <v>101</v>
      </c>
      <c r="H220" s="22">
        <v>20</v>
      </c>
      <c r="I220" s="42">
        <v>5</v>
      </c>
      <c r="J220" s="42">
        <v>280000</v>
      </c>
      <c r="K220" s="42">
        <v>100002</v>
      </c>
      <c r="L220" s="42" t="s">
        <v>347</v>
      </c>
      <c r="M220" s="42">
        <v>6</v>
      </c>
      <c r="N220" s="42">
        <v>1</v>
      </c>
      <c r="O220" s="42"/>
      <c r="P220" s="42"/>
      <c r="Q220" s="42"/>
      <c r="R220" s="42">
        <v>8</v>
      </c>
      <c r="S220" s="99" t="str">
        <f>VLOOKUP(R220,Sheet1!$A$48:$B$59,2,0)</f>
        <v>应用宝</v>
      </c>
    </row>
    <row r="221" spans="1:19" s="22" customFormat="1">
      <c r="A221" s="42" t="str">
        <f t="shared" si="28"/>
        <v>16006.8</v>
      </c>
      <c r="B221" s="42">
        <v>16006</v>
      </c>
      <c r="C221" s="42" t="s">
        <v>243</v>
      </c>
      <c r="D221" s="42" t="str">
        <f t="shared" si="29"/>
        <v>获得720000金币</v>
      </c>
      <c r="E221" s="42">
        <v>4</v>
      </c>
      <c r="F221" s="42">
        <v>8000</v>
      </c>
      <c r="G221" s="42">
        <v>101</v>
      </c>
      <c r="H221" s="22">
        <v>45</v>
      </c>
      <c r="I221" s="42">
        <v>5</v>
      </c>
      <c r="J221" s="42">
        <v>720000</v>
      </c>
      <c r="K221" s="42">
        <v>100002</v>
      </c>
      <c r="L221" s="42" t="s">
        <v>348</v>
      </c>
      <c r="M221" s="42">
        <v>4</v>
      </c>
      <c r="N221" s="42">
        <v>1</v>
      </c>
      <c r="O221" s="42"/>
      <c r="P221" s="42"/>
      <c r="Q221" s="42"/>
      <c r="R221" s="42">
        <v>8</v>
      </c>
      <c r="S221" s="99" t="str">
        <f>VLOOKUP(R221,Sheet1!$A$48:$B$59,2,0)</f>
        <v>应用宝</v>
      </c>
    </row>
    <row r="222" spans="1:19" s="22" customFormat="1">
      <c r="A222" s="42" t="str">
        <f t="shared" si="28"/>
        <v>16007.8</v>
      </c>
      <c r="B222" s="42">
        <v>16007</v>
      </c>
      <c r="C222" s="42" t="s">
        <v>244</v>
      </c>
      <c r="D222" s="42" t="str">
        <f t="shared" si="29"/>
        <v>获得1530000金币</v>
      </c>
      <c r="E222" s="42">
        <v>4</v>
      </c>
      <c r="F222" s="42">
        <v>15000</v>
      </c>
      <c r="G222" s="42">
        <v>101</v>
      </c>
      <c r="H222" s="22">
        <v>90</v>
      </c>
      <c r="I222" s="42">
        <v>5</v>
      </c>
      <c r="J222" s="42">
        <v>1530000</v>
      </c>
      <c r="K222" s="42">
        <v>100002</v>
      </c>
      <c r="L222" s="42" t="s">
        <v>349</v>
      </c>
      <c r="M222" s="42">
        <v>3</v>
      </c>
      <c r="N222" s="42">
        <v>1</v>
      </c>
      <c r="O222" s="42"/>
      <c r="P222" s="42"/>
      <c r="Q222" s="42"/>
      <c r="R222" s="42">
        <v>8</v>
      </c>
      <c r="S222" s="99" t="str">
        <f>VLOOKUP(R222,Sheet1!$A$48:$B$59,2,0)</f>
        <v>应用宝</v>
      </c>
    </row>
    <row r="223" spans="1:19" s="22" customFormat="1">
      <c r="A223" s="42" t="str">
        <f t="shared" si="28"/>
        <v>16008.8</v>
      </c>
      <c r="B223" s="42">
        <v>16008</v>
      </c>
      <c r="C223" s="42" t="s">
        <v>245</v>
      </c>
      <c r="D223" s="42" t="str">
        <f t="shared" si="29"/>
        <v>获得3240000金币</v>
      </c>
      <c r="E223" s="42">
        <v>4</v>
      </c>
      <c r="F223" s="42">
        <v>30000</v>
      </c>
      <c r="G223" s="42">
        <v>101</v>
      </c>
      <c r="H223" s="22">
        <v>180</v>
      </c>
      <c r="I223" s="42">
        <v>5</v>
      </c>
      <c r="J223" s="42">
        <v>3240000</v>
      </c>
      <c r="K223" s="42">
        <v>100002</v>
      </c>
      <c r="L223" s="42" t="s">
        <v>350</v>
      </c>
      <c r="M223" s="42">
        <v>2</v>
      </c>
      <c r="N223" s="42">
        <v>1</v>
      </c>
      <c r="O223" s="42"/>
      <c r="P223" s="42"/>
      <c r="Q223" s="42"/>
      <c r="R223" s="42">
        <v>8</v>
      </c>
      <c r="S223" s="99" t="str">
        <f>VLOOKUP(R223,Sheet1!$A$48:$B$59,2,0)</f>
        <v>应用宝</v>
      </c>
    </row>
    <row r="224" spans="1:19" s="22" customFormat="1">
      <c r="A224" s="42" t="str">
        <f t="shared" si="28"/>
        <v>16009.8</v>
      </c>
      <c r="B224" s="42">
        <v>16009</v>
      </c>
      <c r="C224" s="42" t="s">
        <v>246</v>
      </c>
      <c r="D224" s="42" t="str">
        <f t="shared" si="29"/>
        <v>获得6840000金币</v>
      </c>
      <c r="E224" s="42">
        <v>4</v>
      </c>
      <c r="F224" s="42">
        <v>60000</v>
      </c>
      <c r="G224" s="42">
        <v>101</v>
      </c>
      <c r="H224" s="22">
        <v>360</v>
      </c>
      <c r="I224" s="42">
        <v>5</v>
      </c>
      <c r="J224" s="42">
        <v>6840000</v>
      </c>
      <c r="K224" s="42">
        <v>100002</v>
      </c>
      <c r="L224" s="42" t="s">
        <v>351</v>
      </c>
      <c r="M224" s="42">
        <v>1</v>
      </c>
      <c r="N224" s="42">
        <v>1</v>
      </c>
      <c r="O224" s="42"/>
      <c r="P224" s="42"/>
      <c r="Q224" s="42"/>
      <c r="R224" s="42">
        <v>8</v>
      </c>
      <c r="S224" s="99" t="str">
        <f>VLOOKUP(R224,Sheet1!$A$48:$B$59,2,0)</f>
        <v>应用宝</v>
      </c>
    </row>
    <row r="228" spans="1:19" s="19" customFormat="1">
      <c r="A228" s="31" t="str">
        <f t="shared" ref="A228:A243" si="30">B228&amp;"."&amp;R228</f>
        <v>101001.9</v>
      </c>
      <c r="B228" s="31">
        <v>101001</v>
      </c>
      <c r="C228" s="32" t="s">
        <v>47</v>
      </c>
      <c r="D228" s="31" t="s">
        <v>48</v>
      </c>
      <c r="E228" s="19">
        <v>99</v>
      </c>
      <c r="F228" s="32">
        <v>1</v>
      </c>
      <c r="G228" s="33">
        <v>101</v>
      </c>
      <c r="H228" s="33">
        <v>18</v>
      </c>
      <c r="I228" s="19">
        <v>7</v>
      </c>
      <c r="J228" s="19">
        <v>1</v>
      </c>
      <c r="K228" s="31">
        <v>101001</v>
      </c>
      <c r="L228" s="50"/>
      <c r="M228" s="19">
        <v>0</v>
      </c>
      <c r="N228" s="19">
        <v>0</v>
      </c>
      <c r="Q228" s="19">
        <v>301001</v>
      </c>
      <c r="R228" s="19">
        <v>9</v>
      </c>
      <c r="S228" s="99" t="str">
        <f>VLOOKUP(R228,Sheet1!$A$48:$B$59,2,0)</f>
        <v>UC</v>
      </c>
    </row>
    <row r="229" spans="1:19" s="19" customFormat="1">
      <c r="A229" s="31" t="str">
        <f t="shared" si="30"/>
        <v>101002.9</v>
      </c>
      <c r="B229" s="31">
        <v>101002</v>
      </c>
      <c r="C229" s="32" t="s">
        <v>49</v>
      </c>
      <c r="D229" s="31" t="s">
        <v>50</v>
      </c>
      <c r="E229" s="19">
        <v>99</v>
      </c>
      <c r="F229" s="32">
        <v>1</v>
      </c>
      <c r="G229" s="33">
        <v>101</v>
      </c>
      <c r="H229" s="33">
        <v>12</v>
      </c>
      <c r="I229" s="19">
        <v>7</v>
      </c>
      <c r="J229" s="19">
        <v>1</v>
      </c>
      <c r="K229" s="31">
        <v>101002</v>
      </c>
      <c r="L229" s="50"/>
      <c r="M229" s="19">
        <v>0</v>
      </c>
      <c r="N229" s="19">
        <v>0</v>
      </c>
      <c r="Q229" s="19">
        <v>301002</v>
      </c>
      <c r="R229" s="19">
        <v>9</v>
      </c>
      <c r="S229" s="99" t="str">
        <f>VLOOKUP(R229,Sheet1!$A$48:$B$59,2,0)</f>
        <v>UC</v>
      </c>
    </row>
    <row r="230" spans="1:19" s="19" customFormat="1">
      <c r="A230" s="31" t="str">
        <f t="shared" si="30"/>
        <v>101003.9</v>
      </c>
      <c r="B230" s="31">
        <v>101003</v>
      </c>
      <c r="C230" s="32" t="s">
        <v>51</v>
      </c>
      <c r="D230" s="32" t="s">
        <v>222</v>
      </c>
      <c r="E230" s="19">
        <v>99</v>
      </c>
      <c r="F230" s="32">
        <v>1</v>
      </c>
      <c r="G230" s="33">
        <v>101</v>
      </c>
      <c r="H230" s="33">
        <v>14</v>
      </c>
      <c r="I230" s="19">
        <v>7</v>
      </c>
      <c r="J230" s="19">
        <v>1</v>
      </c>
      <c r="K230" s="31">
        <v>101003</v>
      </c>
      <c r="L230" s="50"/>
      <c r="M230" s="19">
        <v>0</v>
      </c>
      <c r="N230" s="19">
        <v>0</v>
      </c>
      <c r="Q230" s="19">
        <v>301003</v>
      </c>
      <c r="R230" s="19">
        <v>9</v>
      </c>
      <c r="S230" s="99" t="str">
        <f>VLOOKUP(R230,Sheet1!$A$48:$B$59,2,0)</f>
        <v>UC</v>
      </c>
    </row>
    <row r="231" spans="1:19" s="19" customFormat="1">
      <c r="A231" s="31" t="str">
        <f t="shared" si="30"/>
        <v>101004.9</v>
      </c>
      <c r="B231" s="31">
        <v>101004</v>
      </c>
      <c r="C231" s="34" t="s">
        <v>52</v>
      </c>
      <c r="D231" s="35" t="s">
        <v>223</v>
      </c>
      <c r="E231" s="19">
        <v>99</v>
      </c>
      <c r="F231" s="32">
        <v>1</v>
      </c>
      <c r="G231" s="33">
        <v>101</v>
      </c>
      <c r="H231" s="33">
        <v>29</v>
      </c>
      <c r="I231" s="19">
        <v>7</v>
      </c>
      <c r="J231" s="19">
        <v>1</v>
      </c>
      <c r="K231" s="31">
        <v>101005</v>
      </c>
      <c r="L231" s="50"/>
      <c r="M231" s="19">
        <v>0</v>
      </c>
      <c r="N231" s="19">
        <v>0</v>
      </c>
      <c r="Q231" s="19">
        <v>301004</v>
      </c>
      <c r="R231" s="19">
        <v>9</v>
      </c>
      <c r="S231" s="99" t="str">
        <f>VLOOKUP(R231,Sheet1!$A$48:$B$59,2,0)</f>
        <v>UC</v>
      </c>
    </row>
    <row r="232" spans="1:19" s="19" customFormat="1">
      <c r="A232" s="31" t="str">
        <f t="shared" si="30"/>
        <v>101005.9</v>
      </c>
      <c r="B232" s="31">
        <v>101005</v>
      </c>
      <c r="C232" s="35" t="s">
        <v>53</v>
      </c>
      <c r="D232" s="35" t="s">
        <v>54</v>
      </c>
      <c r="E232" s="19">
        <v>99</v>
      </c>
      <c r="F232" s="32">
        <v>1</v>
      </c>
      <c r="G232" s="33">
        <v>101</v>
      </c>
      <c r="H232" s="33">
        <v>8</v>
      </c>
      <c r="I232" s="19">
        <v>8</v>
      </c>
      <c r="J232" s="19">
        <v>1</v>
      </c>
      <c r="K232" s="31">
        <v>1060</v>
      </c>
      <c r="L232" s="51"/>
      <c r="M232" s="19">
        <v>0</v>
      </c>
      <c r="N232" s="19">
        <v>0</v>
      </c>
      <c r="Q232" s="19">
        <v>301005</v>
      </c>
      <c r="R232" s="19">
        <v>9</v>
      </c>
      <c r="S232" s="99" t="str">
        <f>VLOOKUP(R232,Sheet1!$A$48:$B$59,2,0)</f>
        <v>UC</v>
      </c>
    </row>
    <row r="233" spans="1:19" s="19" customFormat="1">
      <c r="A233" s="31" t="str">
        <f t="shared" si="30"/>
        <v>101006.9</v>
      </c>
      <c r="B233" s="31">
        <v>101006</v>
      </c>
      <c r="C233" s="35" t="s">
        <v>55</v>
      </c>
      <c r="D233" s="35" t="s">
        <v>54</v>
      </c>
      <c r="E233" s="19">
        <v>99</v>
      </c>
      <c r="F233" s="32">
        <v>1</v>
      </c>
      <c r="G233" s="33">
        <v>101</v>
      </c>
      <c r="H233" s="33">
        <v>8</v>
      </c>
      <c r="I233" s="19">
        <v>8</v>
      </c>
      <c r="J233" s="19">
        <v>1</v>
      </c>
      <c r="K233" s="31">
        <v>2060</v>
      </c>
      <c r="L233" s="51"/>
      <c r="M233" s="19">
        <v>0</v>
      </c>
      <c r="N233" s="19">
        <v>0</v>
      </c>
      <c r="Q233" s="19">
        <v>301006</v>
      </c>
      <c r="R233" s="19">
        <v>9</v>
      </c>
      <c r="S233" s="99" t="str">
        <f>VLOOKUP(R233,Sheet1!$A$48:$B$59,2,0)</f>
        <v>UC</v>
      </c>
    </row>
    <row r="234" spans="1:19" s="19" customFormat="1">
      <c r="A234" s="31" t="str">
        <f t="shared" si="30"/>
        <v>101007.9</v>
      </c>
      <c r="B234" s="31">
        <v>101007</v>
      </c>
      <c r="C234" s="35" t="s">
        <v>56</v>
      </c>
      <c r="D234" s="35" t="s">
        <v>54</v>
      </c>
      <c r="E234" s="19">
        <v>99</v>
      </c>
      <c r="F234" s="32">
        <v>1</v>
      </c>
      <c r="G234" s="33">
        <v>101</v>
      </c>
      <c r="H234" s="33">
        <v>8</v>
      </c>
      <c r="I234" s="19">
        <v>8</v>
      </c>
      <c r="J234" s="19">
        <v>1</v>
      </c>
      <c r="K234" s="31">
        <v>3060</v>
      </c>
      <c r="L234" s="51"/>
      <c r="M234" s="19">
        <v>0</v>
      </c>
      <c r="N234" s="19">
        <v>0</v>
      </c>
      <c r="Q234" s="19">
        <v>301007</v>
      </c>
      <c r="R234" s="19">
        <v>9</v>
      </c>
      <c r="S234" s="99" t="str">
        <f>VLOOKUP(R234,Sheet1!$A$48:$B$59,2,0)</f>
        <v>UC</v>
      </c>
    </row>
    <row r="235" spans="1:19" s="19" customFormat="1">
      <c r="A235" s="31" t="str">
        <f t="shared" si="30"/>
        <v>101008.9</v>
      </c>
      <c r="B235" s="31">
        <v>101008</v>
      </c>
      <c r="C235" s="35" t="s">
        <v>57</v>
      </c>
      <c r="D235" s="35" t="s">
        <v>54</v>
      </c>
      <c r="E235" s="19">
        <v>99</v>
      </c>
      <c r="F235" s="32">
        <v>1</v>
      </c>
      <c r="G235" s="33">
        <v>101</v>
      </c>
      <c r="H235" s="33">
        <v>8</v>
      </c>
      <c r="I235" s="19">
        <v>8</v>
      </c>
      <c r="J235" s="19">
        <v>1</v>
      </c>
      <c r="K235" s="31">
        <v>4060</v>
      </c>
      <c r="L235" s="51"/>
      <c r="M235" s="19">
        <v>0</v>
      </c>
      <c r="N235" s="19">
        <v>0</v>
      </c>
      <c r="Q235" s="19">
        <v>301008</v>
      </c>
      <c r="R235" s="19">
        <v>9</v>
      </c>
      <c r="S235" s="99" t="str">
        <f>VLOOKUP(R235,Sheet1!$A$48:$B$59,2,0)</f>
        <v>UC</v>
      </c>
    </row>
    <row r="236" spans="1:19" s="19" customFormat="1">
      <c r="A236" s="31" t="str">
        <f t="shared" si="30"/>
        <v>101009.9</v>
      </c>
      <c r="B236" s="31">
        <v>101009</v>
      </c>
      <c r="C236" s="35" t="s">
        <v>58</v>
      </c>
      <c r="D236" s="35" t="s">
        <v>54</v>
      </c>
      <c r="E236" s="19">
        <v>99</v>
      </c>
      <c r="F236" s="32">
        <v>1</v>
      </c>
      <c r="G236" s="33">
        <v>101</v>
      </c>
      <c r="H236" s="33">
        <v>8</v>
      </c>
      <c r="I236" s="19">
        <v>8</v>
      </c>
      <c r="J236" s="19">
        <v>1</v>
      </c>
      <c r="K236" s="31">
        <v>5060</v>
      </c>
      <c r="L236" s="51"/>
      <c r="M236" s="19">
        <v>0</v>
      </c>
      <c r="N236" s="19">
        <v>0</v>
      </c>
      <c r="Q236" s="19">
        <v>301009</v>
      </c>
      <c r="R236" s="19">
        <v>9</v>
      </c>
      <c r="S236" s="99" t="str">
        <f>VLOOKUP(R236,Sheet1!$A$48:$B$59,2,0)</f>
        <v>UC</v>
      </c>
    </row>
    <row r="237" spans="1:19" s="19" customFormat="1">
      <c r="A237" s="31" t="str">
        <f t="shared" si="30"/>
        <v>101010.9</v>
      </c>
      <c r="B237" s="31">
        <v>101010</v>
      </c>
      <c r="C237" s="35" t="s">
        <v>59</v>
      </c>
      <c r="D237" s="35" t="s">
        <v>54</v>
      </c>
      <c r="E237" s="19">
        <v>99</v>
      </c>
      <c r="F237" s="32">
        <v>1</v>
      </c>
      <c r="G237" s="33">
        <v>101</v>
      </c>
      <c r="H237" s="33">
        <v>8</v>
      </c>
      <c r="I237" s="19">
        <v>8</v>
      </c>
      <c r="J237" s="19">
        <v>1</v>
      </c>
      <c r="K237" s="31">
        <v>6060</v>
      </c>
      <c r="L237" s="51"/>
      <c r="M237" s="19">
        <v>0</v>
      </c>
      <c r="N237" s="19">
        <v>0</v>
      </c>
      <c r="Q237" s="19">
        <v>301010</v>
      </c>
      <c r="R237" s="19">
        <v>9</v>
      </c>
      <c r="S237" s="99" t="str">
        <f>VLOOKUP(R237,Sheet1!$A$48:$B$59,2,0)</f>
        <v>UC</v>
      </c>
    </row>
    <row r="238" spans="1:19" s="19" customFormat="1">
      <c r="A238" s="31" t="str">
        <f t="shared" si="30"/>
        <v>101011.9</v>
      </c>
      <c r="B238" s="31">
        <v>101011</v>
      </c>
      <c r="C238" s="35" t="s">
        <v>60</v>
      </c>
      <c r="D238" s="35" t="s">
        <v>61</v>
      </c>
      <c r="E238" s="19">
        <v>99</v>
      </c>
      <c r="F238" s="32">
        <v>1</v>
      </c>
      <c r="G238" s="33">
        <v>101</v>
      </c>
      <c r="H238" s="33">
        <v>2</v>
      </c>
      <c r="I238" s="19">
        <v>9</v>
      </c>
      <c r="J238" s="19">
        <v>1</v>
      </c>
      <c r="K238" s="31">
        <v>100009</v>
      </c>
      <c r="L238" s="50"/>
      <c r="M238" s="19">
        <v>0</v>
      </c>
      <c r="N238" s="19">
        <v>0</v>
      </c>
      <c r="R238" s="19">
        <v>9</v>
      </c>
      <c r="S238" s="99" t="str">
        <f>VLOOKUP(R238,Sheet1!$A$48:$B$59,2,0)</f>
        <v>UC</v>
      </c>
    </row>
    <row r="239" spans="1:19" s="19" customFormat="1">
      <c r="A239" s="31" t="str">
        <f t="shared" si="30"/>
        <v>101012.9</v>
      </c>
      <c r="B239" s="31">
        <v>101012</v>
      </c>
      <c r="C239" s="35" t="s">
        <v>62</v>
      </c>
      <c r="D239" s="35" t="s">
        <v>63</v>
      </c>
      <c r="E239" s="19">
        <v>99</v>
      </c>
      <c r="F239" s="32">
        <v>1</v>
      </c>
      <c r="G239" s="33">
        <v>101</v>
      </c>
      <c r="H239" s="33">
        <v>6</v>
      </c>
      <c r="I239" s="19">
        <v>10</v>
      </c>
      <c r="J239" s="19">
        <v>1</v>
      </c>
      <c r="K239" s="31">
        <v>100008</v>
      </c>
      <c r="L239" s="50"/>
      <c r="M239" s="19">
        <v>0</v>
      </c>
      <c r="N239" s="19">
        <v>0</v>
      </c>
      <c r="R239" s="19">
        <v>9</v>
      </c>
      <c r="S239" s="99" t="str">
        <f>VLOOKUP(R239,Sheet1!$A$48:$B$59,2,0)</f>
        <v>UC</v>
      </c>
    </row>
    <row r="240" spans="1:19" s="19" customFormat="1">
      <c r="A240" s="31" t="str">
        <f t="shared" si="30"/>
        <v>101013.9</v>
      </c>
      <c r="B240" s="31">
        <v>101013</v>
      </c>
      <c r="C240" s="35" t="s">
        <v>64</v>
      </c>
      <c r="D240" s="35" t="s">
        <v>65</v>
      </c>
      <c r="E240" s="19">
        <v>99</v>
      </c>
      <c r="F240" s="32">
        <v>1</v>
      </c>
      <c r="G240" s="33">
        <v>101</v>
      </c>
      <c r="H240" s="33">
        <v>2</v>
      </c>
      <c r="I240" s="19">
        <v>11</v>
      </c>
      <c r="J240" s="19">
        <v>1</v>
      </c>
      <c r="K240" s="31">
        <v>100010</v>
      </c>
      <c r="L240" s="51"/>
      <c r="M240" s="19">
        <v>0</v>
      </c>
      <c r="N240" s="19">
        <v>0</v>
      </c>
      <c r="R240" s="19">
        <v>9</v>
      </c>
      <c r="S240" s="99" t="str">
        <f>VLOOKUP(R240,Sheet1!$A$48:$B$59,2,0)</f>
        <v>UC</v>
      </c>
    </row>
    <row r="241" spans="1:19" s="19" customFormat="1">
      <c r="A241" s="31" t="str">
        <f t="shared" si="30"/>
        <v>101014.9</v>
      </c>
      <c r="B241" s="31">
        <v>101014</v>
      </c>
      <c r="C241" s="35" t="s">
        <v>196</v>
      </c>
      <c r="D241" s="35" t="s">
        <v>197</v>
      </c>
      <c r="E241" s="19">
        <v>99</v>
      </c>
      <c r="F241" s="32">
        <v>1</v>
      </c>
      <c r="G241" s="33">
        <v>101</v>
      </c>
      <c r="H241" s="33">
        <v>2</v>
      </c>
      <c r="I241" s="19">
        <v>12</v>
      </c>
      <c r="J241" s="19">
        <v>1</v>
      </c>
      <c r="K241" s="31"/>
      <c r="L241" s="51"/>
      <c r="M241" s="19">
        <v>0</v>
      </c>
      <c r="N241" s="19">
        <v>0</v>
      </c>
      <c r="R241" s="19">
        <v>9</v>
      </c>
      <c r="S241" s="99" t="str">
        <f>VLOOKUP(R241,Sheet1!$A$48:$B$59,2,0)</f>
        <v>UC</v>
      </c>
    </row>
    <row r="242" spans="1:19" s="20" customFormat="1">
      <c r="A242" s="36" t="str">
        <f t="shared" si="30"/>
        <v>18001.9</v>
      </c>
      <c r="B242" s="36">
        <v>18001</v>
      </c>
      <c r="C242" s="37" t="s">
        <v>66</v>
      </c>
      <c r="D242" s="38" t="s">
        <v>67</v>
      </c>
      <c r="E242" s="20">
        <v>2</v>
      </c>
      <c r="F242" s="20">
        <v>10</v>
      </c>
      <c r="G242" s="37">
        <v>101</v>
      </c>
      <c r="H242" s="20">
        <v>1</v>
      </c>
      <c r="I242" s="20">
        <v>2</v>
      </c>
      <c r="J242" s="20">
        <v>1</v>
      </c>
      <c r="K242" s="36">
        <v>100007</v>
      </c>
      <c r="L242" s="52"/>
      <c r="M242" s="20">
        <v>0</v>
      </c>
      <c r="N242" s="20">
        <v>0</v>
      </c>
      <c r="R242" s="20">
        <v>9</v>
      </c>
      <c r="S242" s="99" t="str">
        <f>VLOOKUP(R242,Sheet1!$A$48:$B$59,2,0)</f>
        <v>UC</v>
      </c>
    </row>
    <row r="243" spans="1:19" s="20" customFormat="1">
      <c r="A243" s="36" t="str">
        <f t="shared" si="30"/>
        <v>18002.9</v>
      </c>
      <c r="B243" s="36">
        <v>18002</v>
      </c>
      <c r="C243" s="37" t="s">
        <v>68</v>
      </c>
      <c r="D243" s="38" t="s">
        <v>67</v>
      </c>
      <c r="E243" s="20">
        <v>2</v>
      </c>
      <c r="F243" s="20">
        <v>60</v>
      </c>
      <c r="G243" s="37">
        <v>101</v>
      </c>
      <c r="H243" s="20">
        <v>3</v>
      </c>
      <c r="I243" s="20">
        <v>2</v>
      </c>
      <c r="J243" s="20">
        <v>6</v>
      </c>
      <c r="K243" s="36">
        <v>100007</v>
      </c>
      <c r="L243" s="52"/>
      <c r="M243" s="20">
        <v>5</v>
      </c>
      <c r="N243" s="20">
        <v>0</v>
      </c>
      <c r="R243" s="20">
        <v>9</v>
      </c>
      <c r="S243" s="99" t="str">
        <f>VLOOKUP(R243,Sheet1!$A$48:$B$59,2,0)</f>
        <v>UC</v>
      </c>
    </row>
    <row r="244" spans="1:19" s="20" customFormat="1">
      <c r="A244" s="37" t="str">
        <f>B244&amp;"."&amp;R244</f>
        <v>18003.9</v>
      </c>
      <c r="B244" s="37">
        <v>18003</v>
      </c>
      <c r="C244" s="37" t="s">
        <v>69</v>
      </c>
      <c r="D244" s="37" t="s">
        <v>67</v>
      </c>
      <c r="E244" s="37">
        <v>2</v>
      </c>
      <c r="F244" s="37">
        <v>300</v>
      </c>
      <c r="G244" s="37">
        <v>101</v>
      </c>
      <c r="H244" s="37">
        <v>12</v>
      </c>
      <c r="I244" s="37">
        <v>2</v>
      </c>
      <c r="J244" s="37">
        <v>30</v>
      </c>
      <c r="K244" s="37">
        <v>100007</v>
      </c>
      <c r="L244" s="60"/>
      <c r="M244" s="37">
        <v>4</v>
      </c>
      <c r="N244" s="37">
        <v>0</v>
      </c>
      <c r="R244" s="20">
        <v>9</v>
      </c>
      <c r="S244" s="99" t="str">
        <f>VLOOKUP(R244,Sheet1!$A$48:$B$59,2,0)</f>
        <v>UC</v>
      </c>
    </row>
    <row r="245" spans="1:19" s="21" customFormat="1">
      <c r="A245" s="39" t="str">
        <f t="shared" ref="A245:A253" si="31">B245&amp;"."&amp;R245</f>
        <v>20001.9</v>
      </c>
      <c r="B245" s="39">
        <v>20001</v>
      </c>
      <c r="C245" s="40" t="s">
        <v>70</v>
      </c>
      <c r="D245" s="41" t="s">
        <v>71</v>
      </c>
      <c r="E245" s="21">
        <v>3</v>
      </c>
      <c r="F245" s="21">
        <v>500</v>
      </c>
      <c r="G245" s="21">
        <v>101</v>
      </c>
      <c r="H245" s="21">
        <v>12</v>
      </c>
      <c r="I245" s="21">
        <v>4</v>
      </c>
      <c r="J245" s="21">
        <v>1</v>
      </c>
      <c r="K245" s="53">
        <v>102</v>
      </c>
      <c r="L245" s="54"/>
      <c r="M245" s="21">
        <v>0</v>
      </c>
      <c r="N245" s="21">
        <v>0</v>
      </c>
      <c r="R245" s="21">
        <v>9</v>
      </c>
      <c r="S245" s="99" t="str">
        <f>VLOOKUP(R245,Sheet1!$A$48:$B$59,2,0)</f>
        <v>UC</v>
      </c>
    </row>
    <row r="246" spans="1:19" s="22" customFormat="1">
      <c r="A246" s="42" t="str">
        <f t="shared" si="31"/>
        <v>16001.9</v>
      </c>
      <c r="B246" s="42">
        <v>16001</v>
      </c>
      <c r="C246" s="42" t="s">
        <v>72</v>
      </c>
      <c r="D246" s="42" t="str">
        <f t="shared" ref="D246:D253" si="32">"获得"&amp;J246&amp;"金币"</f>
        <v>获得20000金币</v>
      </c>
      <c r="E246" s="42">
        <v>4</v>
      </c>
      <c r="F246" s="42">
        <v>200</v>
      </c>
      <c r="G246" s="42">
        <v>101</v>
      </c>
      <c r="H246" s="71">
        <v>2</v>
      </c>
      <c r="I246" s="42">
        <v>5</v>
      </c>
      <c r="J246" s="42">
        <f>H246*10000</f>
        <v>20000</v>
      </c>
      <c r="K246" s="42">
        <v>100002</v>
      </c>
      <c r="L246" s="55"/>
      <c r="M246" s="42">
        <v>0</v>
      </c>
      <c r="N246" s="42">
        <v>1</v>
      </c>
      <c r="O246" s="42"/>
      <c r="P246" s="42"/>
      <c r="Q246" s="42"/>
      <c r="R246" s="42">
        <v>9</v>
      </c>
      <c r="S246" s="99" t="str">
        <f>VLOOKUP(R246,Sheet1!$A$48:$B$59,2,0)</f>
        <v>UC</v>
      </c>
    </row>
    <row r="247" spans="1:19" s="22" customFormat="1">
      <c r="A247" s="42" t="str">
        <f t="shared" si="31"/>
        <v>16002.9</v>
      </c>
      <c r="B247" s="42">
        <v>16002</v>
      </c>
      <c r="C247" s="42" t="s">
        <v>201</v>
      </c>
      <c r="D247" s="42" t="str">
        <f t="shared" si="32"/>
        <v>获得66000金币</v>
      </c>
      <c r="E247" s="42">
        <v>4</v>
      </c>
      <c r="F247" s="42">
        <v>700</v>
      </c>
      <c r="G247" s="42">
        <v>101</v>
      </c>
      <c r="H247" s="71">
        <v>6</v>
      </c>
      <c r="I247" s="42">
        <v>5</v>
      </c>
      <c r="J247" s="42">
        <v>66000</v>
      </c>
      <c r="K247" s="42">
        <v>100002</v>
      </c>
      <c r="L247" s="55"/>
      <c r="M247" s="42">
        <v>9</v>
      </c>
      <c r="N247" s="42">
        <v>1</v>
      </c>
      <c r="O247" s="42"/>
      <c r="P247" s="42"/>
      <c r="Q247" s="42"/>
      <c r="R247" s="42">
        <v>9</v>
      </c>
      <c r="S247" s="99" t="str">
        <f>VLOOKUP(R247,Sheet1!$A$48:$B$59,2,0)</f>
        <v>UC</v>
      </c>
    </row>
    <row r="248" spans="1:19" s="22" customFormat="1">
      <c r="A248" s="42" t="str">
        <f t="shared" si="31"/>
        <v>16003.9</v>
      </c>
      <c r="B248" s="42">
        <v>16003</v>
      </c>
      <c r="C248" s="42" t="s">
        <v>206</v>
      </c>
      <c r="D248" s="42" t="str">
        <f t="shared" si="32"/>
        <v>获得144000金币</v>
      </c>
      <c r="E248" s="42">
        <v>4</v>
      </c>
      <c r="F248" s="42">
        <v>1500</v>
      </c>
      <c r="G248" s="42">
        <v>101</v>
      </c>
      <c r="H248" s="71">
        <v>12</v>
      </c>
      <c r="I248" s="42">
        <v>5</v>
      </c>
      <c r="J248" s="42">
        <v>144000</v>
      </c>
      <c r="K248" s="42">
        <v>100002</v>
      </c>
      <c r="L248" s="55"/>
      <c r="M248" s="42">
        <v>8</v>
      </c>
      <c r="N248" s="42">
        <v>1</v>
      </c>
      <c r="O248" s="42"/>
      <c r="P248" s="42"/>
      <c r="Q248" s="42"/>
      <c r="R248" s="42">
        <v>9</v>
      </c>
      <c r="S248" s="99" t="str">
        <f>VLOOKUP(R248,Sheet1!$A$48:$B$59,2,0)</f>
        <v>UC</v>
      </c>
    </row>
    <row r="249" spans="1:19" s="22" customFormat="1">
      <c r="A249" s="42" t="str">
        <f t="shared" si="31"/>
        <v>16004.9</v>
      </c>
      <c r="B249" s="42">
        <v>16004</v>
      </c>
      <c r="C249" s="42" t="s">
        <v>210</v>
      </c>
      <c r="D249" s="42" t="str">
        <f t="shared" si="32"/>
        <v>获得280000金币</v>
      </c>
      <c r="E249" s="42">
        <v>4</v>
      </c>
      <c r="F249" s="42">
        <v>2600</v>
      </c>
      <c r="G249" s="42">
        <v>101</v>
      </c>
      <c r="H249" s="71">
        <v>20</v>
      </c>
      <c r="I249" s="42">
        <v>5</v>
      </c>
      <c r="J249" s="42">
        <v>280000</v>
      </c>
      <c r="K249" s="42">
        <v>100002</v>
      </c>
      <c r="L249" s="59"/>
      <c r="M249" s="42">
        <v>6</v>
      </c>
      <c r="N249" s="42">
        <v>1</v>
      </c>
      <c r="O249" s="42"/>
      <c r="P249" s="42"/>
      <c r="Q249" s="42"/>
      <c r="R249" s="42">
        <v>9</v>
      </c>
      <c r="S249" s="99" t="str">
        <f>VLOOKUP(R249,Sheet1!$A$48:$B$59,2,0)</f>
        <v>UC</v>
      </c>
    </row>
    <row r="250" spans="1:19" s="22" customFormat="1">
      <c r="A250" s="42" t="str">
        <f t="shared" si="31"/>
        <v>16006.9</v>
      </c>
      <c r="B250" s="42">
        <v>16006</v>
      </c>
      <c r="C250" s="42" t="s">
        <v>243</v>
      </c>
      <c r="D250" s="42" t="str">
        <f t="shared" si="32"/>
        <v>获得720000金币</v>
      </c>
      <c r="E250" s="42">
        <v>4</v>
      </c>
      <c r="F250" s="42">
        <v>8000</v>
      </c>
      <c r="G250" s="42">
        <v>101</v>
      </c>
      <c r="H250" s="71">
        <v>45</v>
      </c>
      <c r="I250" s="42">
        <v>5</v>
      </c>
      <c r="J250" s="42">
        <v>720000</v>
      </c>
      <c r="K250" s="42">
        <v>100002</v>
      </c>
      <c r="L250" s="59"/>
      <c r="M250" s="42">
        <v>4</v>
      </c>
      <c r="N250" s="42">
        <v>1</v>
      </c>
      <c r="O250" s="42"/>
      <c r="P250" s="42"/>
      <c r="Q250" s="42"/>
      <c r="R250" s="42">
        <v>9</v>
      </c>
      <c r="S250" s="99" t="str">
        <f>VLOOKUP(R250,Sheet1!$A$48:$B$59,2,0)</f>
        <v>UC</v>
      </c>
    </row>
    <row r="251" spans="1:19" s="22" customFormat="1">
      <c r="A251" s="42" t="str">
        <f t="shared" si="31"/>
        <v>16007.9</v>
      </c>
      <c r="B251" s="42">
        <v>16007</v>
      </c>
      <c r="C251" s="42" t="s">
        <v>244</v>
      </c>
      <c r="D251" s="42" t="str">
        <f t="shared" si="32"/>
        <v>获得1530000金币</v>
      </c>
      <c r="E251" s="42">
        <v>4</v>
      </c>
      <c r="F251" s="42">
        <v>15000</v>
      </c>
      <c r="G251" s="42">
        <v>101</v>
      </c>
      <c r="H251" s="71">
        <v>90</v>
      </c>
      <c r="I251" s="42">
        <v>5</v>
      </c>
      <c r="J251" s="42">
        <v>1530000</v>
      </c>
      <c r="K251" s="42">
        <v>100002</v>
      </c>
      <c r="L251" s="59"/>
      <c r="M251" s="42">
        <v>3</v>
      </c>
      <c r="N251" s="42">
        <v>1</v>
      </c>
      <c r="O251" s="42"/>
      <c r="P251" s="42"/>
      <c r="Q251" s="42"/>
      <c r="R251" s="42">
        <v>9</v>
      </c>
      <c r="S251" s="99" t="str">
        <f>VLOOKUP(R251,Sheet1!$A$48:$B$59,2,0)</f>
        <v>UC</v>
      </c>
    </row>
    <row r="252" spans="1:19" s="22" customFormat="1">
      <c r="A252" s="42" t="str">
        <f t="shared" si="31"/>
        <v>16008.9</v>
      </c>
      <c r="B252" s="42">
        <v>16008</v>
      </c>
      <c r="C252" s="42" t="s">
        <v>245</v>
      </c>
      <c r="D252" s="42" t="str">
        <f t="shared" si="32"/>
        <v>获得3240000金币</v>
      </c>
      <c r="E252" s="42">
        <v>4</v>
      </c>
      <c r="F252" s="42">
        <v>30000</v>
      </c>
      <c r="G252" s="42">
        <v>101</v>
      </c>
      <c r="H252" s="71">
        <v>180</v>
      </c>
      <c r="I252" s="42">
        <v>5</v>
      </c>
      <c r="J252" s="42">
        <v>3240000</v>
      </c>
      <c r="K252" s="42">
        <v>100002</v>
      </c>
      <c r="L252" s="59"/>
      <c r="M252" s="42">
        <v>2</v>
      </c>
      <c r="N252" s="42">
        <v>1</v>
      </c>
      <c r="O252" s="42"/>
      <c r="P252" s="42"/>
      <c r="Q252" s="42"/>
      <c r="R252" s="42">
        <v>9</v>
      </c>
      <c r="S252" s="99" t="str">
        <f>VLOOKUP(R252,Sheet1!$A$48:$B$59,2,0)</f>
        <v>UC</v>
      </c>
    </row>
    <row r="253" spans="1:19" s="22" customFormat="1">
      <c r="A253" s="42" t="str">
        <f t="shared" si="31"/>
        <v>16009.9</v>
      </c>
      <c r="B253" s="42">
        <v>16009</v>
      </c>
      <c r="C253" s="42" t="s">
        <v>246</v>
      </c>
      <c r="D253" s="42" t="str">
        <f t="shared" si="32"/>
        <v>获得6840000金币</v>
      </c>
      <c r="E253" s="42">
        <v>4</v>
      </c>
      <c r="F253" s="42">
        <v>60000</v>
      </c>
      <c r="G253" s="42">
        <v>101</v>
      </c>
      <c r="H253" s="71">
        <v>360</v>
      </c>
      <c r="I253" s="42">
        <v>5</v>
      </c>
      <c r="J253" s="42">
        <v>6840000</v>
      </c>
      <c r="K253" s="42">
        <v>100002</v>
      </c>
      <c r="L253" s="59"/>
      <c r="M253" s="42">
        <v>1</v>
      </c>
      <c r="N253" s="42">
        <v>1</v>
      </c>
      <c r="O253" s="42"/>
      <c r="P253" s="42"/>
      <c r="Q253" s="42"/>
      <c r="R253" s="42">
        <v>9</v>
      </c>
      <c r="S253" s="99" t="str">
        <f>VLOOKUP(R253,Sheet1!$A$48:$B$59,2,0)</f>
        <v>UC</v>
      </c>
    </row>
    <row r="257" spans="1:19" s="19" customFormat="1">
      <c r="A257" s="31" t="str">
        <f t="shared" ref="A257:A272" si="33">B257&amp;"."&amp;R257</f>
        <v>101001.10</v>
      </c>
      <c r="B257" s="31">
        <v>101001</v>
      </c>
      <c r="C257" s="32" t="s">
        <v>263</v>
      </c>
      <c r="D257" s="31" t="s">
        <v>48</v>
      </c>
      <c r="E257" s="19">
        <v>99</v>
      </c>
      <c r="F257" s="32">
        <v>1</v>
      </c>
      <c r="G257" s="33">
        <v>101</v>
      </c>
      <c r="H257" s="33">
        <v>18</v>
      </c>
      <c r="I257" s="19">
        <v>7</v>
      </c>
      <c r="J257" s="19">
        <v>1</v>
      </c>
      <c r="K257" s="31">
        <v>101001</v>
      </c>
      <c r="L257" s="95" t="str">
        <f>VLOOKUP(C257,Sheet4!$A$24:$B$50,2,0)&amp;","&amp;H257*100</f>
        <v>10,1800</v>
      </c>
      <c r="M257" s="19">
        <v>0</v>
      </c>
      <c r="N257" s="19">
        <v>0</v>
      </c>
      <c r="Q257" s="19">
        <v>301001</v>
      </c>
      <c r="R257" s="19">
        <v>10</v>
      </c>
      <c r="S257" s="99" t="str">
        <f>VLOOKUP(R257,Sheet1!$A$48:$B$59,2,0)</f>
        <v>酷派</v>
      </c>
    </row>
    <row r="258" spans="1:19" s="19" customFormat="1">
      <c r="A258" s="31" t="str">
        <f t="shared" si="33"/>
        <v>101002.10</v>
      </c>
      <c r="B258" s="31">
        <v>101002</v>
      </c>
      <c r="C258" s="32" t="s">
        <v>49</v>
      </c>
      <c r="D258" s="31" t="s">
        <v>50</v>
      </c>
      <c r="E258" s="19">
        <v>99</v>
      </c>
      <c r="F258" s="32">
        <v>1</v>
      </c>
      <c r="G258" s="33">
        <v>101</v>
      </c>
      <c r="H258" s="33">
        <v>12</v>
      </c>
      <c r="I258" s="19">
        <v>7</v>
      </c>
      <c r="J258" s="19">
        <v>1</v>
      </c>
      <c r="K258" s="31">
        <v>101002</v>
      </c>
      <c r="L258" s="95" t="str">
        <f>VLOOKUP(C258,Sheet4!$A$24:$B$50,2,0)&amp;","&amp;H258*100</f>
        <v>11,1200</v>
      </c>
      <c r="M258" s="19">
        <v>0</v>
      </c>
      <c r="N258" s="19">
        <v>0</v>
      </c>
      <c r="Q258" s="19">
        <v>301002</v>
      </c>
      <c r="R258" s="19">
        <v>10</v>
      </c>
      <c r="S258" s="99" t="str">
        <f>VLOOKUP(R258,Sheet1!$A$48:$B$59,2,0)</f>
        <v>酷派</v>
      </c>
    </row>
    <row r="259" spans="1:19" s="19" customFormat="1">
      <c r="A259" s="31" t="str">
        <f t="shared" si="33"/>
        <v>101003.10</v>
      </c>
      <c r="B259" s="31">
        <v>101003</v>
      </c>
      <c r="C259" s="32" t="s">
        <v>51</v>
      </c>
      <c r="D259" s="32" t="s">
        <v>222</v>
      </c>
      <c r="E259" s="19">
        <v>99</v>
      </c>
      <c r="F259" s="32">
        <v>1</v>
      </c>
      <c r="G259" s="33">
        <v>101</v>
      </c>
      <c r="H259" s="33">
        <v>14</v>
      </c>
      <c r="I259" s="19">
        <v>7</v>
      </c>
      <c r="J259" s="19">
        <v>1</v>
      </c>
      <c r="K259" s="31">
        <v>101003</v>
      </c>
      <c r="L259" s="95" t="str">
        <f>VLOOKUP(C259,Sheet4!$A$24:$B$50,2,0)&amp;","&amp;H259*100</f>
        <v>12,1400</v>
      </c>
      <c r="M259" s="19">
        <v>0</v>
      </c>
      <c r="N259" s="19">
        <v>0</v>
      </c>
      <c r="Q259" s="19">
        <v>301003</v>
      </c>
      <c r="R259" s="19">
        <v>10</v>
      </c>
      <c r="S259" s="99" t="str">
        <f>VLOOKUP(R259,Sheet1!$A$48:$B$59,2,0)</f>
        <v>酷派</v>
      </c>
    </row>
    <row r="260" spans="1:19" s="19" customFormat="1">
      <c r="A260" s="31" t="str">
        <f t="shared" si="33"/>
        <v>101004.10</v>
      </c>
      <c r="B260" s="31">
        <v>101004</v>
      </c>
      <c r="C260" s="34" t="s">
        <v>52</v>
      </c>
      <c r="D260" s="35" t="s">
        <v>223</v>
      </c>
      <c r="E260" s="19">
        <v>99</v>
      </c>
      <c r="F260" s="32">
        <v>1</v>
      </c>
      <c r="G260" s="33">
        <v>101</v>
      </c>
      <c r="H260" s="33">
        <v>29</v>
      </c>
      <c r="I260" s="19">
        <v>7</v>
      </c>
      <c r="J260" s="19">
        <v>1</v>
      </c>
      <c r="K260" s="31">
        <v>101005</v>
      </c>
      <c r="L260" s="95" t="str">
        <f>VLOOKUP(C260,Sheet4!$A$24:$B$50,2,0)&amp;","&amp;H260*100</f>
        <v>13,2900</v>
      </c>
      <c r="M260" s="19">
        <v>0</v>
      </c>
      <c r="N260" s="19">
        <v>0</v>
      </c>
      <c r="Q260" s="19">
        <v>301004</v>
      </c>
      <c r="R260" s="19">
        <v>10</v>
      </c>
      <c r="S260" s="99" t="str">
        <f>VLOOKUP(R260,Sheet1!$A$48:$B$59,2,0)</f>
        <v>酷派</v>
      </c>
    </row>
    <row r="261" spans="1:19" s="19" customFormat="1">
      <c r="A261" s="31" t="str">
        <f t="shared" si="33"/>
        <v>101005.10</v>
      </c>
      <c r="B261" s="31">
        <v>101005</v>
      </c>
      <c r="C261" s="35" t="s">
        <v>53</v>
      </c>
      <c r="D261" s="35" t="s">
        <v>54</v>
      </c>
      <c r="E261" s="19">
        <v>99</v>
      </c>
      <c r="F261" s="32">
        <v>1</v>
      </c>
      <c r="G261" s="33">
        <v>101</v>
      </c>
      <c r="H261" s="33">
        <v>8</v>
      </c>
      <c r="I261" s="19">
        <v>8</v>
      </c>
      <c r="J261" s="19">
        <v>1</v>
      </c>
      <c r="K261" s="31">
        <v>1060</v>
      </c>
      <c r="L261" s="95" t="str">
        <f>VLOOKUP(C261,Sheet4!$A$24:$B$50,2,0)&amp;","&amp;H261*100</f>
        <v>15,800</v>
      </c>
      <c r="M261" s="19">
        <v>0</v>
      </c>
      <c r="N261" s="19">
        <v>0</v>
      </c>
      <c r="Q261" s="19">
        <v>301005</v>
      </c>
      <c r="R261" s="19">
        <v>10</v>
      </c>
      <c r="S261" s="99" t="str">
        <f>VLOOKUP(R261,Sheet1!$A$48:$B$59,2,0)</f>
        <v>酷派</v>
      </c>
    </row>
    <row r="262" spans="1:19" s="19" customFormat="1">
      <c r="A262" s="31" t="str">
        <f t="shared" si="33"/>
        <v>101006.10</v>
      </c>
      <c r="B262" s="31">
        <v>101006</v>
      </c>
      <c r="C262" s="35" t="s">
        <v>55</v>
      </c>
      <c r="D262" s="35" t="s">
        <v>54</v>
      </c>
      <c r="E262" s="19">
        <v>99</v>
      </c>
      <c r="F262" s="32">
        <v>1</v>
      </c>
      <c r="G262" s="33">
        <v>101</v>
      </c>
      <c r="H262" s="33">
        <v>8</v>
      </c>
      <c r="I262" s="19">
        <v>8</v>
      </c>
      <c r="J262" s="19">
        <v>1</v>
      </c>
      <c r="K262" s="31">
        <v>2060</v>
      </c>
      <c r="L262" s="95" t="str">
        <f>VLOOKUP(C262,Sheet4!$A$24:$B$50,2,0)&amp;","&amp;H262*100</f>
        <v>15,800</v>
      </c>
      <c r="M262" s="19">
        <v>0</v>
      </c>
      <c r="N262" s="19">
        <v>0</v>
      </c>
      <c r="Q262" s="19">
        <v>301006</v>
      </c>
      <c r="R262" s="19">
        <v>10</v>
      </c>
      <c r="S262" s="99" t="str">
        <f>VLOOKUP(R262,Sheet1!$A$48:$B$59,2,0)</f>
        <v>酷派</v>
      </c>
    </row>
    <row r="263" spans="1:19" s="19" customFormat="1">
      <c r="A263" s="31" t="str">
        <f t="shared" si="33"/>
        <v>101007.10</v>
      </c>
      <c r="B263" s="31">
        <v>101007</v>
      </c>
      <c r="C263" s="35" t="s">
        <v>56</v>
      </c>
      <c r="D263" s="35" t="s">
        <v>54</v>
      </c>
      <c r="E263" s="19">
        <v>99</v>
      </c>
      <c r="F263" s="32">
        <v>1</v>
      </c>
      <c r="G263" s="33">
        <v>101</v>
      </c>
      <c r="H263" s="33">
        <v>8</v>
      </c>
      <c r="I263" s="19">
        <v>8</v>
      </c>
      <c r="J263" s="19">
        <v>1</v>
      </c>
      <c r="K263" s="31">
        <v>3060</v>
      </c>
      <c r="L263" s="95" t="str">
        <f>VLOOKUP(C263,Sheet4!$A$24:$B$50,2,0)&amp;","&amp;H263*100</f>
        <v>15,800</v>
      </c>
      <c r="M263" s="19">
        <v>0</v>
      </c>
      <c r="N263" s="19">
        <v>0</v>
      </c>
      <c r="Q263" s="19">
        <v>301007</v>
      </c>
      <c r="R263" s="19">
        <v>10</v>
      </c>
      <c r="S263" s="99" t="str">
        <f>VLOOKUP(R263,Sheet1!$A$48:$B$59,2,0)</f>
        <v>酷派</v>
      </c>
    </row>
    <row r="264" spans="1:19" s="19" customFormat="1">
      <c r="A264" s="31" t="str">
        <f t="shared" si="33"/>
        <v>101008.10</v>
      </c>
      <c r="B264" s="31">
        <v>101008</v>
      </c>
      <c r="C264" s="35" t="s">
        <v>57</v>
      </c>
      <c r="D264" s="35" t="s">
        <v>54</v>
      </c>
      <c r="E264" s="19">
        <v>99</v>
      </c>
      <c r="F264" s="32">
        <v>1</v>
      </c>
      <c r="G264" s="33">
        <v>101</v>
      </c>
      <c r="H264" s="33">
        <v>8</v>
      </c>
      <c r="I264" s="19">
        <v>8</v>
      </c>
      <c r="J264" s="19">
        <v>1</v>
      </c>
      <c r="K264" s="31">
        <v>4060</v>
      </c>
      <c r="L264" s="95" t="str">
        <f>VLOOKUP(C264,Sheet4!$A$24:$B$50,2,0)&amp;","&amp;H264*100</f>
        <v>15,800</v>
      </c>
      <c r="M264" s="19">
        <v>0</v>
      </c>
      <c r="N264" s="19">
        <v>0</v>
      </c>
      <c r="Q264" s="19">
        <v>301008</v>
      </c>
      <c r="R264" s="19">
        <v>10</v>
      </c>
      <c r="S264" s="99" t="str">
        <f>VLOOKUP(R264,Sheet1!$A$48:$B$59,2,0)</f>
        <v>酷派</v>
      </c>
    </row>
    <row r="265" spans="1:19" s="19" customFormat="1">
      <c r="A265" s="31" t="str">
        <f t="shared" si="33"/>
        <v>101009.10</v>
      </c>
      <c r="B265" s="31">
        <v>101009</v>
      </c>
      <c r="C265" s="35" t="s">
        <v>58</v>
      </c>
      <c r="D265" s="35" t="s">
        <v>54</v>
      </c>
      <c r="E265" s="19">
        <v>99</v>
      </c>
      <c r="F265" s="32">
        <v>1</v>
      </c>
      <c r="G265" s="33">
        <v>101</v>
      </c>
      <c r="H265" s="33">
        <v>8</v>
      </c>
      <c r="I265" s="19">
        <v>8</v>
      </c>
      <c r="J265" s="19">
        <v>1</v>
      </c>
      <c r="K265" s="31">
        <v>5060</v>
      </c>
      <c r="L265" s="95" t="str">
        <f>VLOOKUP(C265,Sheet4!$A$24:$B$50,2,0)&amp;","&amp;H265*100</f>
        <v>15,800</v>
      </c>
      <c r="M265" s="19">
        <v>0</v>
      </c>
      <c r="N265" s="19">
        <v>0</v>
      </c>
      <c r="Q265" s="19">
        <v>301009</v>
      </c>
      <c r="R265" s="19">
        <v>10</v>
      </c>
      <c r="S265" s="99" t="str">
        <f>VLOOKUP(R265,Sheet1!$A$48:$B$59,2,0)</f>
        <v>酷派</v>
      </c>
    </row>
    <row r="266" spans="1:19" s="19" customFormat="1">
      <c r="A266" s="31" t="str">
        <f t="shared" si="33"/>
        <v>101010.10</v>
      </c>
      <c r="B266" s="31">
        <v>101010</v>
      </c>
      <c r="C266" s="35" t="s">
        <v>59</v>
      </c>
      <c r="D266" s="35" t="s">
        <v>54</v>
      </c>
      <c r="E266" s="19">
        <v>99</v>
      </c>
      <c r="F266" s="32">
        <v>1</v>
      </c>
      <c r="G266" s="33">
        <v>101</v>
      </c>
      <c r="H266" s="33">
        <v>8</v>
      </c>
      <c r="I266" s="19">
        <v>8</v>
      </c>
      <c r="J266" s="19">
        <v>1</v>
      </c>
      <c r="K266" s="31">
        <v>6060</v>
      </c>
      <c r="L266" s="95" t="str">
        <f>VLOOKUP(C266,Sheet4!$A$24:$B$50,2,0)&amp;","&amp;H266*100</f>
        <v>15,800</v>
      </c>
      <c r="M266" s="19">
        <v>0</v>
      </c>
      <c r="N266" s="19">
        <v>0</v>
      </c>
      <c r="Q266" s="19">
        <v>301010</v>
      </c>
      <c r="R266" s="19">
        <v>10</v>
      </c>
      <c r="S266" s="99" t="str">
        <f>VLOOKUP(R266,Sheet1!$A$48:$B$59,2,0)</f>
        <v>酷派</v>
      </c>
    </row>
    <row r="267" spans="1:19" s="19" customFormat="1">
      <c r="A267" s="31" t="str">
        <f t="shared" si="33"/>
        <v>101011.10</v>
      </c>
      <c r="B267" s="31">
        <v>101011</v>
      </c>
      <c r="C267" s="35" t="s">
        <v>60</v>
      </c>
      <c r="D267" s="35" t="s">
        <v>61</v>
      </c>
      <c r="E267" s="19">
        <v>99</v>
      </c>
      <c r="F267" s="32">
        <v>1</v>
      </c>
      <c r="G267" s="33">
        <v>101</v>
      </c>
      <c r="H267" s="33">
        <v>2</v>
      </c>
      <c r="I267" s="19">
        <v>9</v>
      </c>
      <c r="J267" s="19">
        <v>1</v>
      </c>
      <c r="K267" s="31">
        <v>100009</v>
      </c>
      <c r="L267" s="95" t="str">
        <f>VLOOKUP(C267,Sheet4!$A$24:$B$50,2,0)&amp;","&amp;H267*100</f>
        <v>16,200</v>
      </c>
      <c r="M267" s="19">
        <v>0</v>
      </c>
      <c r="N267" s="19">
        <v>0</v>
      </c>
      <c r="R267" s="19">
        <v>10</v>
      </c>
      <c r="S267" s="99" t="str">
        <f>VLOOKUP(R267,Sheet1!$A$48:$B$59,2,0)</f>
        <v>酷派</v>
      </c>
    </row>
    <row r="268" spans="1:19" s="19" customFormat="1">
      <c r="A268" s="31" t="str">
        <f t="shared" si="33"/>
        <v>101012.10</v>
      </c>
      <c r="B268" s="31">
        <v>101012</v>
      </c>
      <c r="C268" s="35" t="s">
        <v>62</v>
      </c>
      <c r="D268" s="35" t="s">
        <v>63</v>
      </c>
      <c r="E268" s="19">
        <v>99</v>
      </c>
      <c r="F268" s="32">
        <v>1</v>
      </c>
      <c r="G268" s="33">
        <v>101</v>
      </c>
      <c r="H268" s="33">
        <v>6</v>
      </c>
      <c r="I268" s="19">
        <v>10</v>
      </c>
      <c r="J268" s="19">
        <v>1</v>
      </c>
      <c r="K268" s="31">
        <v>100008</v>
      </c>
      <c r="L268" s="95" t="str">
        <f>VLOOKUP(C268,Sheet4!$A$24:$B$50,2,0)&amp;","&amp;H268*100</f>
        <v>9,600</v>
      </c>
      <c r="M268" s="19">
        <v>0</v>
      </c>
      <c r="N268" s="19">
        <v>0</v>
      </c>
      <c r="R268" s="19">
        <v>10</v>
      </c>
      <c r="S268" s="99" t="str">
        <f>VLOOKUP(R268,Sheet1!$A$48:$B$59,2,0)</f>
        <v>酷派</v>
      </c>
    </row>
    <row r="269" spans="1:19" s="19" customFormat="1">
      <c r="A269" s="31" t="str">
        <f t="shared" si="33"/>
        <v>101013.10</v>
      </c>
      <c r="B269" s="31">
        <v>101013</v>
      </c>
      <c r="C269" s="35" t="s">
        <v>64</v>
      </c>
      <c r="D269" s="35" t="s">
        <v>65</v>
      </c>
      <c r="E269" s="19">
        <v>99</v>
      </c>
      <c r="F269" s="32">
        <v>1</v>
      </c>
      <c r="G269" s="33">
        <v>101</v>
      </c>
      <c r="H269" s="33">
        <v>2</v>
      </c>
      <c r="I269" s="19">
        <v>11</v>
      </c>
      <c r="J269" s="19">
        <v>1</v>
      </c>
      <c r="K269" s="31">
        <v>100010</v>
      </c>
      <c r="L269" s="95" t="str">
        <f>VLOOKUP(C269,Sheet4!$A$24:$B$50,2,0)&amp;","&amp;H269*100</f>
        <v>14,200</v>
      </c>
      <c r="M269" s="19">
        <v>0</v>
      </c>
      <c r="N269" s="19">
        <v>0</v>
      </c>
      <c r="R269" s="19">
        <v>10</v>
      </c>
      <c r="S269" s="99" t="str">
        <f>VLOOKUP(R269,Sheet1!$A$48:$B$59,2,0)</f>
        <v>酷派</v>
      </c>
    </row>
    <row r="270" spans="1:19" s="19" customFormat="1">
      <c r="A270" s="31" t="str">
        <f t="shared" si="33"/>
        <v>101014.10</v>
      </c>
      <c r="B270" s="31">
        <v>101014</v>
      </c>
      <c r="C270" s="35" t="s">
        <v>196</v>
      </c>
      <c r="D270" s="35" t="s">
        <v>197</v>
      </c>
      <c r="E270" s="19">
        <v>99</v>
      </c>
      <c r="F270" s="32">
        <v>1</v>
      </c>
      <c r="G270" s="33">
        <v>101</v>
      </c>
      <c r="H270" s="33">
        <v>2</v>
      </c>
      <c r="I270" s="19">
        <v>12</v>
      </c>
      <c r="J270" s="19">
        <v>1</v>
      </c>
      <c r="K270" s="31"/>
      <c r="L270" s="95" t="str">
        <f>VLOOKUP(C270,Sheet4!$A$24:$B$50,2,0)&amp;","&amp;H270*100</f>
        <v>17,200</v>
      </c>
      <c r="M270" s="19">
        <v>0</v>
      </c>
      <c r="N270" s="19">
        <v>0</v>
      </c>
      <c r="R270" s="19">
        <v>10</v>
      </c>
      <c r="S270" s="99" t="str">
        <f>VLOOKUP(R270,Sheet1!$A$48:$B$59,2,0)</f>
        <v>酷派</v>
      </c>
    </row>
    <row r="271" spans="1:19" s="20" customFormat="1">
      <c r="A271" s="36" t="str">
        <f t="shared" si="33"/>
        <v>18001.10</v>
      </c>
      <c r="B271" s="36">
        <v>18001</v>
      </c>
      <c r="C271" s="37" t="s">
        <v>66</v>
      </c>
      <c r="D271" s="38" t="s">
        <v>67</v>
      </c>
      <c r="E271" s="20">
        <v>2</v>
      </c>
      <c r="F271" s="20">
        <v>10</v>
      </c>
      <c r="G271" s="37">
        <v>101</v>
      </c>
      <c r="H271" s="20">
        <v>1</v>
      </c>
      <c r="I271" s="20">
        <v>2</v>
      </c>
      <c r="J271" s="20">
        <v>1</v>
      </c>
      <c r="K271" s="36">
        <v>100007</v>
      </c>
      <c r="L271" s="96" t="str">
        <f>VLOOKUP(C271,Sheet4!$A$24:$B$50,2,0)&amp;","&amp;H271*100</f>
        <v>1,100</v>
      </c>
      <c r="M271" s="20">
        <v>0</v>
      </c>
      <c r="N271" s="20">
        <v>0</v>
      </c>
      <c r="R271" s="20">
        <v>10</v>
      </c>
      <c r="S271" s="99" t="str">
        <f>VLOOKUP(R271,Sheet1!$A$48:$B$59,2,0)</f>
        <v>酷派</v>
      </c>
    </row>
    <row r="272" spans="1:19" s="20" customFormat="1">
      <c r="A272" s="36" t="str">
        <f t="shared" si="33"/>
        <v>18002.10</v>
      </c>
      <c r="B272" s="36">
        <v>18002</v>
      </c>
      <c r="C272" s="37" t="s">
        <v>68</v>
      </c>
      <c r="D272" s="38" t="s">
        <v>67</v>
      </c>
      <c r="E272" s="20">
        <v>2</v>
      </c>
      <c r="F272" s="20">
        <v>60</v>
      </c>
      <c r="G272" s="37">
        <v>101</v>
      </c>
      <c r="H272" s="20">
        <v>3</v>
      </c>
      <c r="I272" s="20">
        <v>2</v>
      </c>
      <c r="J272" s="20">
        <v>6</v>
      </c>
      <c r="K272" s="36">
        <v>100007</v>
      </c>
      <c r="L272" s="96" t="str">
        <f>VLOOKUP(C272,Sheet4!$A$24:$B$50,2,0)&amp;","&amp;H272*100</f>
        <v>2,300</v>
      </c>
      <c r="M272" s="20">
        <v>5</v>
      </c>
      <c r="N272" s="20">
        <v>0</v>
      </c>
      <c r="R272" s="20">
        <v>10</v>
      </c>
      <c r="S272" s="99" t="str">
        <f>VLOOKUP(R272,Sheet1!$A$48:$B$59,2,0)</f>
        <v>酷派</v>
      </c>
    </row>
    <row r="273" spans="1:19" s="20" customFormat="1">
      <c r="A273" s="37" t="str">
        <f>B273&amp;"."&amp;R273</f>
        <v>18003.10</v>
      </c>
      <c r="B273" s="37">
        <v>18003</v>
      </c>
      <c r="C273" s="37" t="s">
        <v>69</v>
      </c>
      <c r="D273" s="37" t="s">
        <v>67</v>
      </c>
      <c r="E273" s="37">
        <v>2</v>
      </c>
      <c r="F273" s="37">
        <v>300</v>
      </c>
      <c r="G273" s="37">
        <v>101</v>
      </c>
      <c r="H273" s="37">
        <v>12</v>
      </c>
      <c r="I273" s="37">
        <v>2</v>
      </c>
      <c r="J273" s="37">
        <v>30</v>
      </c>
      <c r="K273" s="37">
        <v>100007</v>
      </c>
      <c r="L273" s="96" t="str">
        <f>VLOOKUP(C273,Sheet4!$A$24:$B$50,2,0)&amp;","&amp;H273*100</f>
        <v>3,1200</v>
      </c>
      <c r="M273" s="37">
        <v>4</v>
      </c>
      <c r="N273" s="37">
        <v>0</v>
      </c>
      <c r="R273" s="20">
        <v>10</v>
      </c>
      <c r="S273" s="99" t="str">
        <f>VLOOKUP(R273,Sheet1!$A$48:$B$59,2,0)</f>
        <v>酷派</v>
      </c>
    </row>
    <row r="274" spans="1:19" s="21" customFormat="1">
      <c r="A274" s="39" t="str">
        <f t="shared" ref="A274:A282" si="34">B274&amp;"."&amp;R274</f>
        <v>20001.10</v>
      </c>
      <c r="B274" s="39">
        <v>20001</v>
      </c>
      <c r="C274" s="40" t="s">
        <v>70</v>
      </c>
      <c r="D274" s="41" t="s">
        <v>71</v>
      </c>
      <c r="E274" s="21">
        <v>3</v>
      </c>
      <c r="F274" s="21">
        <v>500</v>
      </c>
      <c r="G274" s="21">
        <v>101</v>
      </c>
      <c r="H274" s="21">
        <v>12</v>
      </c>
      <c r="I274" s="21">
        <v>4</v>
      </c>
      <c r="J274" s="21">
        <v>1</v>
      </c>
      <c r="K274" s="53">
        <v>102</v>
      </c>
      <c r="L274" s="97" t="str">
        <f>VLOOKUP(C274,Sheet4!$A$24:$B$50,2,0)&amp;","&amp;H274*100</f>
        <v>4,1200</v>
      </c>
      <c r="M274" s="21">
        <v>0</v>
      </c>
      <c r="N274" s="21">
        <v>0</v>
      </c>
      <c r="R274" s="21">
        <v>10</v>
      </c>
      <c r="S274" s="99" t="str">
        <f>VLOOKUP(R274,Sheet1!$A$48:$B$59,2,0)</f>
        <v>酷派</v>
      </c>
    </row>
    <row r="275" spans="1:19" s="22" customFormat="1">
      <c r="A275" s="42" t="str">
        <f t="shared" si="34"/>
        <v>16001.10</v>
      </c>
      <c r="B275" s="42">
        <v>16001</v>
      </c>
      <c r="C275" s="42" t="s">
        <v>72</v>
      </c>
      <c r="D275" s="42" t="str">
        <f t="shared" ref="D275:D282" si="35">"获得"&amp;J275&amp;"金币"</f>
        <v>获得20000金币</v>
      </c>
      <c r="E275" s="42">
        <v>4</v>
      </c>
      <c r="F275" s="42">
        <v>200</v>
      </c>
      <c r="G275" s="42">
        <v>101</v>
      </c>
      <c r="H275" s="71">
        <v>2</v>
      </c>
      <c r="I275" s="42">
        <v>5</v>
      </c>
      <c r="J275" s="42">
        <f>H275*10000</f>
        <v>20000</v>
      </c>
      <c r="K275" s="42">
        <v>100002</v>
      </c>
      <c r="L275" s="98" t="str">
        <f>VLOOKUP(C275,Sheet4!$A$24:$B$50,2,0)&amp;","&amp;H275*100</f>
        <v>5,200</v>
      </c>
      <c r="M275" s="42">
        <v>0</v>
      </c>
      <c r="N275" s="42">
        <v>1</v>
      </c>
      <c r="O275" s="42"/>
      <c r="P275" s="42"/>
      <c r="Q275" s="42"/>
      <c r="R275" s="42">
        <v>10</v>
      </c>
      <c r="S275" s="99" t="str">
        <f>VLOOKUP(R275,Sheet1!$A$48:$B$59,2,0)</f>
        <v>酷派</v>
      </c>
    </row>
    <row r="276" spans="1:19" s="22" customFormat="1">
      <c r="A276" s="42" t="str">
        <f t="shared" si="34"/>
        <v>16002.10</v>
      </c>
      <c r="B276" s="42">
        <v>16002</v>
      </c>
      <c r="C276" s="42" t="s">
        <v>201</v>
      </c>
      <c r="D276" s="42" t="str">
        <f t="shared" si="35"/>
        <v>获得66000金币</v>
      </c>
      <c r="E276" s="42">
        <v>4</v>
      </c>
      <c r="F276" s="42">
        <v>700</v>
      </c>
      <c r="G276" s="42">
        <v>101</v>
      </c>
      <c r="H276" s="71">
        <v>6</v>
      </c>
      <c r="I276" s="42">
        <v>5</v>
      </c>
      <c r="J276" s="42">
        <v>66000</v>
      </c>
      <c r="K276" s="42">
        <v>100002</v>
      </c>
      <c r="L276" s="98" t="str">
        <f>VLOOKUP(C276,Sheet4!$A$24:$B$50,2,0)&amp;","&amp;H276*100</f>
        <v>6,600</v>
      </c>
      <c r="M276" s="42">
        <v>9</v>
      </c>
      <c r="N276" s="42">
        <v>1</v>
      </c>
      <c r="O276" s="42"/>
      <c r="P276" s="42"/>
      <c r="Q276" s="42"/>
      <c r="R276" s="42">
        <v>10</v>
      </c>
      <c r="S276" s="99" t="str">
        <f>VLOOKUP(R276,Sheet1!$A$48:$B$59,2,0)</f>
        <v>酷派</v>
      </c>
    </row>
    <row r="277" spans="1:19" s="22" customFormat="1">
      <c r="A277" s="42" t="str">
        <f t="shared" si="34"/>
        <v>16003.10</v>
      </c>
      <c r="B277" s="42">
        <v>16003</v>
      </c>
      <c r="C277" s="42" t="s">
        <v>206</v>
      </c>
      <c r="D277" s="42" t="str">
        <f t="shared" si="35"/>
        <v>获得144000金币</v>
      </c>
      <c r="E277" s="42">
        <v>4</v>
      </c>
      <c r="F277" s="42">
        <v>1500</v>
      </c>
      <c r="G277" s="42">
        <v>101</v>
      </c>
      <c r="H277" s="71">
        <v>12</v>
      </c>
      <c r="I277" s="42">
        <v>5</v>
      </c>
      <c r="J277" s="42">
        <v>144000</v>
      </c>
      <c r="K277" s="42">
        <v>100002</v>
      </c>
      <c r="L277" s="98" t="str">
        <f>VLOOKUP(C277,Sheet4!$A$24:$B$50,2,0)&amp;","&amp;H277*100</f>
        <v>7,1200</v>
      </c>
      <c r="M277" s="42">
        <v>8</v>
      </c>
      <c r="N277" s="42">
        <v>1</v>
      </c>
      <c r="O277" s="42"/>
      <c r="P277" s="42"/>
      <c r="Q277" s="42"/>
      <c r="R277" s="42">
        <v>10</v>
      </c>
      <c r="S277" s="99" t="str">
        <f>VLOOKUP(R277,Sheet1!$A$48:$B$59,2,0)</f>
        <v>酷派</v>
      </c>
    </row>
    <row r="278" spans="1:19" s="22" customFormat="1">
      <c r="A278" s="42" t="str">
        <f t="shared" si="34"/>
        <v>16004.10</v>
      </c>
      <c r="B278" s="42">
        <v>16004</v>
      </c>
      <c r="C278" s="42" t="s">
        <v>210</v>
      </c>
      <c r="D278" s="42" t="str">
        <f t="shared" si="35"/>
        <v>获得280000金币</v>
      </c>
      <c r="E278" s="42">
        <v>4</v>
      </c>
      <c r="F278" s="42">
        <v>2600</v>
      </c>
      <c r="G278" s="42">
        <v>101</v>
      </c>
      <c r="H278" s="71">
        <v>20</v>
      </c>
      <c r="I278" s="42">
        <v>5</v>
      </c>
      <c r="J278" s="42">
        <v>280000</v>
      </c>
      <c r="K278" s="42">
        <v>100002</v>
      </c>
      <c r="L278" s="98" t="str">
        <f>VLOOKUP(C278,Sheet4!$A$24:$B$50,2,0)&amp;","&amp;H278*100</f>
        <v>8,2000</v>
      </c>
      <c r="M278" s="42">
        <v>6</v>
      </c>
      <c r="N278" s="42">
        <v>1</v>
      </c>
      <c r="O278" s="42"/>
      <c r="P278" s="42"/>
      <c r="Q278" s="42"/>
      <c r="R278" s="42">
        <v>10</v>
      </c>
      <c r="S278" s="99" t="str">
        <f>VLOOKUP(R278,Sheet1!$A$48:$B$59,2,0)</f>
        <v>酷派</v>
      </c>
    </row>
    <row r="279" spans="1:19" s="22" customFormat="1">
      <c r="A279" s="42" t="str">
        <f t="shared" si="34"/>
        <v>16006.10</v>
      </c>
      <c r="B279" s="42">
        <v>16006</v>
      </c>
      <c r="C279" s="42" t="s">
        <v>243</v>
      </c>
      <c r="D279" s="42" t="str">
        <f t="shared" si="35"/>
        <v>获得720000金币</v>
      </c>
      <c r="E279" s="42">
        <v>4</v>
      </c>
      <c r="F279" s="42">
        <v>8000</v>
      </c>
      <c r="G279" s="42">
        <v>101</v>
      </c>
      <c r="H279" s="71">
        <v>45</v>
      </c>
      <c r="I279" s="42">
        <v>5</v>
      </c>
      <c r="J279" s="42">
        <v>720000</v>
      </c>
      <c r="K279" s="42">
        <v>100002</v>
      </c>
      <c r="L279" s="98" t="str">
        <f>VLOOKUP(C279,Sheet4!$A$24:$B$50,2,0)&amp;","&amp;H279*100</f>
        <v>18,4500</v>
      </c>
      <c r="M279" s="42">
        <v>4</v>
      </c>
      <c r="N279" s="42">
        <v>1</v>
      </c>
      <c r="O279" s="42"/>
      <c r="P279" s="42"/>
      <c r="Q279" s="42"/>
      <c r="R279" s="42">
        <v>10</v>
      </c>
      <c r="S279" s="99" t="str">
        <f>VLOOKUP(R279,Sheet1!$A$48:$B$59,2,0)</f>
        <v>酷派</v>
      </c>
    </row>
    <row r="280" spans="1:19" s="22" customFormat="1">
      <c r="A280" s="42" t="str">
        <f t="shared" si="34"/>
        <v>16007.10</v>
      </c>
      <c r="B280" s="42">
        <v>16007</v>
      </c>
      <c r="C280" s="42" t="s">
        <v>244</v>
      </c>
      <c r="D280" s="42" t="str">
        <f t="shared" si="35"/>
        <v>获得1530000金币</v>
      </c>
      <c r="E280" s="42">
        <v>4</v>
      </c>
      <c r="F280" s="42">
        <v>15000</v>
      </c>
      <c r="G280" s="42">
        <v>101</v>
      </c>
      <c r="H280" s="71">
        <v>90</v>
      </c>
      <c r="I280" s="42">
        <v>5</v>
      </c>
      <c r="J280" s="42">
        <v>1530000</v>
      </c>
      <c r="K280" s="42">
        <v>100002</v>
      </c>
      <c r="L280" s="98" t="str">
        <f>VLOOKUP(C280,Sheet4!$A$24:$B$50,2,0)&amp;","&amp;H280*100</f>
        <v>19,9000</v>
      </c>
      <c r="M280" s="42">
        <v>3</v>
      </c>
      <c r="N280" s="42">
        <v>1</v>
      </c>
      <c r="O280" s="42"/>
      <c r="P280" s="42"/>
      <c r="Q280" s="42"/>
      <c r="R280" s="42">
        <v>10</v>
      </c>
      <c r="S280" s="99" t="str">
        <f>VLOOKUP(R280,Sheet1!$A$48:$B$59,2,0)</f>
        <v>酷派</v>
      </c>
    </row>
    <row r="281" spans="1:19" s="22" customFormat="1">
      <c r="A281" s="42" t="str">
        <f t="shared" si="34"/>
        <v>16008.10</v>
      </c>
      <c r="B281" s="42">
        <v>16008</v>
      </c>
      <c r="C281" s="42" t="s">
        <v>245</v>
      </c>
      <c r="D281" s="42" t="str">
        <f t="shared" si="35"/>
        <v>获得3240000金币</v>
      </c>
      <c r="E281" s="42">
        <v>4</v>
      </c>
      <c r="F281" s="42">
        <v>30000</v>
      </c>
      <c r="G281" s="42">
        <v>101</v>
      </c>
      <c r="H281" s="71">
        <v>180</v>
      </c>
      <c r="I281" s="42">
        <v>5</v>
      </c>
      <c r="J281" s="42">
        <v>3240000</v>
      </c>
      <c r="K281" s="42">
        <v>100002</v>
      </c>
      <c r="L281" s="98" t="str">
        <f>VLOOKUP(C281,Sheet4!$A$24:$B$50,2,0)&amp;","&amp;H281*100</f>
        <v>20,18000</v>
      </c>
      <c r="M281" s="42">
        <v>2</v>
      </c>
      <c r="N281" s="42">
        <v>1</v>
      </c>
      <c r="O281" s="42"/>
      <c r="P281" s="42"/>
      <c r="Q281" s="42"/>
      <c r="R281" s="42">
        <v>10</v>
      </c>
      <c r="S281" s="99" t="str">
        <f>VLOOKUP(R281,Sheet1!$A$48:$B$59,2,0)</f>
        <v>酷派</v>
      </c>
    </row>
    <row r="282" spans="1:19" s="22" customFormat="1">
      <c r="A282" s="42" t="str">
        <f t="shared" si="34"/>
        <v>16009.10</v>
      </c>
      <c r="B282" s="42">
        <v>16009</v>
      </c>
      <c r="C282" s="42" t="s">
        <v>246</v>
      </c>
      <c r="D282" s="42" t="str">
        <f t="shared" si="35"/>
        <v>获得6840000金币</v>
      </c>
      <c r="E282" s="42">
        <v>4</v>
      </c>
      <c r="F282" s="42">
        <v>60000</v>
      </c>
      <c r="G282" s="42">
        <v>101</v>
      </c>
      <c r="H282" s="71">
        <v>360</v>
      </c>
      <c r="I282" s="42">
        <v>5</v>
      </c>
      <c r="J282" s="42">
        <v>6840000</v>
      </c>
      <c r="K282" s="42">
        <v>100002</v>
      </c>
      <c r="L282" s="98" t="str">
        <f>VLOOKUP(C282,Sheet4!$A$24:$B$50,2,0)&amp;","&amp;H282*100</f>
        <v>21,36000</v>
      </c>
      <c r="M282" s="42">
        <v>1</v>
      </c>
      <c r="N282" s="42">
        <v>1</v>
      </c>
      <c r="O282" s="42"/>
      <c r="P282" s="42"/>
      <c r="Q282" s="42"/>
      <c r="R282" s="42">
        <v>10</v>
      </c>
      <c r="S282" s="99" t="str">
        <f>VLOOKUP(R282,Sheet1!$A$48:$B$59,2,0)</f>
        <v>酷派</v>
      </c>
    </row>
    <row r="286" spans="1:19" s="19" customFormat="1">
      <c r="A286" s="31" t="str">
        <f t="shared" ref="A286:A301" si="36">B286&amp;"."&amp;R286</f>
        <v>101001.11</v>
      </c>
      <c r="B286" s="31">
        <v>101001</v>
      </c>
      <c r="C286" s="32" t="s">
        <v>47</v>
      </c>
      <c r="D286" s="31" t="s">
        <v>48</v>
      </c>
      <c r="E286" s="19">
        <v>99</v>
      </c>
      <c r="F286" s="32">
        <v>1</v>
      </c>
      <c r="G286" s="33">
        <v>101</v>
      </c>
      <c r="H286" s="33">
        <v>18</v>
      </c>
      <c r="I286" s="19">
        <v>7</v>
      </c>
      <c r="J286" s="19">
        <v>1</v>
      </c>
      <c r="K286" s="31">
        <v>101001</v>
      </c>
      <c r="L286" s="19" t="str">
        <f>C286&amp;","&amp;H286</f>
        <v>传奇套装礼包,18</v>
      </c>
      <c r="M286" s="19">
        <v>0</v>
      </c>
      <c r="N286" s="19">
        <v>0</v>
      </c>
      <c r="Q286" s="19">
        <v>301001</v>
      </c>
      <c r="R286" s="19">
        <v>11</v>
      </c>
      <c r="S286" s="99">
        <f>VLOOKUP(R286,Sheet1!$A$48:$B$59,2,0)</f>
        <v>4399</v>
      </c>
    </row>
    <row r="287" spans="1:19" s="19" customFormat="1">
      <c r="A287" s="31" t="str">
        <f t="shared" si="36"/>
        <v>101002.11</v>
      </c>
      <c r="B287" s="31">
        <v>101002</v>
      </c>
      <c r="C287" s="32" t="s">
        <v>49</v>
      </c>
      <c r="D287" s="31" t="s">
        <v>50</v>
      </c>
      <c r="E287" s="19">
        <v>99</v>
      </c>
      <c r="F287" s="32">
        <v>1</v>
      </c>
      <c r="G287" s="33">
        <v>101</v>
      </c>
      <c r="H287" s="33">
        <v>12</v>
      </c>
      <c r="I287" s="19">
        <v>7</v>
      </c>
      <c r="J287" s="19">
        <v>1</v>
      </c>
      <c r="K287" s="31">
        <v>101002</v>
      </c>
      <c r="L287" s="19" t="str">
        <f t="shared" ref="L287:L311" si="37">C287&amp;","&amp;H287</f>
        <v>传说武器礼包,12</v>
      </c>
      <c r="M287" s="19">
        <v>0</v>
      </c>
      <c r="N287" s="19">
        <v>0</v>
      </c>
      <c r="Q287" s="19">
        <v>301002</v>
      </c>
      <c r="R287" s="19">
        <v>11</v>
      </c>
      <c r="S287" s="99">
        <f>VLOOKUP(R287,Sheet1!$A$48:$B$59,2,0)</f>
        <v>4399</v>
      </c>
    </row>
    <row r="288" spans="1:19" s="19" customFormat="1">
      <c r="A288" s="31" t="str">
        <f t="shared" si="36"/>
        <v>101003.11</v>
      </c>
      <c r="B288" s="31">
        <v>101003</v>
      </c>
      <c r="C288" s="32" t="s">
        <v>51</v>
      </c>
      <c r="D288" s="32" t="s">
        <v>222</v>
      </c>
      <c r="E288" s="19">
        <v>99</v>
      </c>
      <c r="F288" s="32">
        <v>1</v>
      </c>
      <c r="G288" s="33">
        <v>101</v>
      </c>
      <c r="H288" s="33">
        <v>14</v>
      </c>
      <c r="I288" s="19">
        <v>7</v>
      </c>
      <c r="J288" s="19">
        <v>1</v>
      </c>
      <c r="K288" s="31">
        <v>101003</v>
      </c>
      <c r="L288" s="19" t="str">
        <f t="shared" si="37"/>
        <v>至尊礼包,14</v>
      </c>
      <c r="M288" s="19">
        <v>0</v>
      </c>
      <c r="N288" s="19">
        <v>0</v>
      </c>
      <c r="Q288" s="19">
        <v>301003</v>
      </c>
      <c r="R288" s="19">
        <v>11</v>
      </c>
      <c r="S288" s="99">
        <f>VLOOKUP(R288,Sheet1!$A$48:$B$59,2,0)</f>
        <v>4399</v>
      </c>
    </row>
    <row r="289" spans="1:19" s="19" customFormat="1">
      <c r="A289" s="31" t="str">
        <f t="shared" si="36"/>
        <v>101004.11</v>
      </c>
      <c r="B289" s="31">
        <v>101004</v>
      </c>
      <c r="C289" s="34" t="s">
        <v>52</v>
      </c>
      <c r="D289" s="35" t="s">
        <v>223</v>
      </c>
      <c r="E289" s="19">
        <v>99</v>
      </c>
      <c r="F289" s="32">
        <v>1</v>
      </c>
      <c r="G289" s="33">
        <v>101</v>
      </c>
      <c r="H289" s="33">
        <v>29</v>
      </c>
      <c r="I289" s="19">
        <v>7</v>
      </c>
      <c r="J289" s="19">
        <v>1</v>
      </c>
      <c r="K289" s="31">
        <v>101005</v>
      </c>
      <c r="L289" s="19" t="str">
        <f t="shared" si="37"/>
        <v>VIP礼包,29</v>
      </c>
      <c r="M289" s="19">
        <v>0</v>
      </c>
      <c r="N289" s="19">
        <v>0</v>
      </c>
      <c r="Q289" s="19">
        <v>301004</v>
      </c>
      <c r="R289" s="19">
        <v>11</v>
      </c>
      <c r="S289" s="99">
        <f>VLOOKUP(R289,Sheet1!$A$48:$B$59,2,0)</f>
        <v>4399</v>
      </c>
    </row>
    <row r="290" spans="1:19" s="19" customFormat="1">
      <c r="A290" s="31" t="str">
        <f t="shared" si="36"/>
        <v>101005.11</v>
      </c>
      <c r="B290" s="31">
        <v>101005</v>
      </c>
      <c r="C290" s="35" t="s">
        <v>53</v>
      </c>
      <c r="D290" s="35" t="s">
        <v>54</v>
      </c>
      <c r="E290" s="19">
        <v>99</v>
      </c>
      <c r="F290" s="32">
        <v>1</v>
      </c>
      <c r="G290" s="33">
        <v>101</v>
      </c>
      <c r="H290" s="33">
        <v>8</v>
      </c>
      <c r="I290" s="19">
        <v>8</v>
      </c>
      <c r="J290" s="19">
        <v>1</v>
      </c>
      <c r="K290" s="31">
        <v>1060</v>
      </c>
      <c r="L290" s="19" t="str">
        <f t="shared" si="37"/>
        <v>武器锻造满级,8</v>
      </c>
      <c r="M290" s="19">
        <v>0</v>
      </c>
      <c r="N290" s="19">
        <v>0</v>
      </c>
      <c r="Q290" s="19">
        <v>301005</v>
      </c>
      <c r="R290" s="19">
        <v>11</v>
      </c>
      <c r="S290" s="99">
        <f>VLOOKUP(R290,Sheet1!$A$48:$B$59,2,0)</f>
        <v>4399</v>
      </c>
    </row>
    <row r="291" spans="1:19" s="19" customFormat="1">
      <c r="A291" s="31" t="str">
        <f t="shared" si="36"/>
        <v>101006.11</v>
      </c>
      <c r="B291" s="31">
        <v>101006</v>
      </c>
      <c r="C291" s="35" t="s">
        <v>55</v>
      </c>
      <c r="D291" s="35" t="s">
        <v>54</v>
      </c>
      <c r="E291" s="19">
        <v>99</v>
      </c>
      <c r="F291" s="32">
        <v>1</v>
      </c>
      <c r="G291" s="33">
        <v>101</v>
      </c>
      <c r="H291" s="33">
        <v>8</v>
      </c>
      <c r="I291" s="19">
        <v>8</v>
      </c>
      <c r="J291" s="19">
        <v>1</v>
      </c>
      <c r="K291" s="31">
        <v>2060</v>
      </c>
      <c r="L291" s="19" t="str">
        <f t="shared" si="37"/>
        <v>衣服锻造满级,8</v>
      </c>
      <c r="M291" s="19">
        <v>0</v>
      </c>
      <c r="N291" s="19">
        <v>0</v>
      </c>
      <c r="Q291" s="19">
        <v>301006</v>
      </c>
      <c r="R291" s="19">
        <v>11</v>
      </c>
      <c r="S291" s="99">
        <f>VLOOKUP(R291,Sheet1!$A$48:$B$59,2,0)</f>
        <v>4399</v>
      </c>
    </row>
    <row r="292" spans="1:19" s="19" customFormat="1">
      <c r="A292" s="31" t="str">
        <f t="shared" si="36"/>
        <v>101007.11</v>
      </c>
      <c r="B292" s="31">
        <v>101007</v>
      </c>
      <c r="C292" s="35" t="s">
        <v>56</v>
      </c>
      <c r="D292" s="35" t="s">
        <v>54</v>
      </c>
      <c r="E292" s="19">
        <v>99</v>
      </c>
      <c r="F292" s="32">
        <v>1</v>
      </c>
      <c r="G292" s="33">
        <v>101</v>
      </c>
      <c r="H292" s="33">
        <v>8</v>
      </c>
      <c r="I292" s="19">
        <v>8</v>
      </c>
      <c r="J292" s="19">
        <v>1</v>
      </c>
      <c r="K292" s="31">
        <v>3060</v>
      </c>
      <c r="L292" s="19" t="str">
        <f t="shared" si="37"/>
        <v>头部锻造满级,8</v>
      </c>
      <c r="M292" s="19">
        <v>0</v>
      </c>
      <c r="N292" s="19">
        <v>0</v>
      </c>
      <c r="Q292" s="19">
        <v>301007</v>
      </c>
      <c r="R292" s="19">
        <v>11</v>
      </c>
      <c r="S292" s="99">
        <f>VLOOKUP(R292,Sheet1!$A$48:$B$59,2,0)</f>
        <v>4399</v>
      </c>
    </row>
    <row r="293" spans="1:19" s="19" customFormat="1">
      <c r="A293" s="31" t="str">
        <f t="shared" si="36"/>
        <v>101008.11</v>
      </c>
      <c r="B293" s="31">
        <v>101008</v>
      </c>
      <c r="C293" s="35" t="s">
        <v>57</v>
      </c>
      <c r="D293" s="35" t="s">
        <v>54</v>
      </c>
      <c r="E293" s="19">
        <v>99</v>
      </c>
      <c r="F293" s="32">
        <v>1</v>
      </c>
      <c r="G293" s="33">
        <v>101</v>
      </c>
      <c r="H293" s="33">
        <v>8</v>
      </c>
      <c r="I293" s="19">
        <v>8</v>
      </c>
      <c r="J293" s="19">
        <v>1</v>
      </c>
      <c r="K293" s="31">
        <v>4060</v>
      </c>
      <c r="L293" s="19" t="str">
        <f t="shared" si="37"/>
        <v>护手锻造满级,8</v>
      </c>
      <c r="M293" s="19">
        <v>0</v>
      </c>
      <c r="N293" s="19">
        <v>0</v>
      </c>
      <c r="Q293" s="19">
        <v>301008</v>
      </c>
      <c r="R293" s="19">
        <v>11</v>
      </c>
      <c r="S293" s="99">
        <f>VLOOKUP(R293,Sheet1!$A$48:$B$59,2,0)</f>
        <v>4399</v>
      </c>
    </row>
    <row r="294" spans="1:19" s="19" customFormat="1">
      <c r="A294" s="31" t="str">
        <f t="shared" si="36"/>
        <v>101009.11</v>
      </c>
      <c r="B294" s="31">
        <v>101009</v>
      </c>
      <c r="C294" s="35" t="s">
        <v>58</v>
      </c>
      <c r="D294" s="35" t="s">
        <v>54</v>
      </c>
      <c r="E294" s="19">
        <v>99</v>
      </c>
      <c r="F294" s="32">
        <v>1</v>
      </c>
      <c r="G294" s="33">
        <v>101</v>
      </c>
      <c r="H294" s="33">
        <v>8</v>
      </c>
      <c r="I294" s="19">
        <v>8</v>
      </c>
      <c r="J294" s="19">
        <v>1</v>
      </c>
      <c r="K294" s="31">
        <v>5060</v>
      </c>
      <c r="L294" s="19" t="str">
        <f t="shared" si="37"/>
        <v>盾牌锻造满级,8</v>
      </c>
      <c r="M294" s="19">
        <v>0</v>
      </c>
      <c r="N294" s="19">
        <v>0</v>
      </c>
      <c r="Q294" s="19">
        <v>301009</v>
      </c>
      <c r="R294" s="19">
        <v>11</v>
      </c>
      <c r="S294" s="99">
        <f>VLOOKUP(R294,Sheet1!$A$48:$B$59,2,0)</f>
        <v>4399</v>
      </c>
    </row>
    <row r="295" spans="1:19" s="19" customFormat="1">
      <c r="A295" s="31" t="str">
        <f t="shared" si="36"/>
        <v>101010.11</v>
      </c>
      <c r="B295" s="31">
        <v>101010</v>
      </c>
      <c r="C295" s="35" t="s">
        <v>59</v>
      </c>
      <c r="D295" s="35" t="s">
        <v>54</v>
      </c>
      <c r="E295" s="19">
        <v>99</v>
      </c>
      <c r="F295" s="32">
        <v>1</v>
      </c>
      <c r="G295" s="33">
        <v>101</v>
      </c>
      <c r="H295" s="33">
        <v>8</v>
      </c>
      <c r="I295" s="19">
        <v>8</v>
      </c>
      <c r="J295" s="19">
        <v>1</v>
      </c>
      <c r="K295" s="31">
        <v>6060</v>
      </c>
      <c r="L295" s="19" t="str">
        <f t="shared" si="37"/>
        <v>戒指锻造满级,8</v>
      </c>
      <c r="M295" s="19">
        <v>0</v>
      </c>
      <c r="N295" s="19">
        <v>0</v>
      </c>
      <c r="Q295" s="19">
        <v>301010</v>
      </c>
      <c r="R295" s="19">
        <v>11</v>
      </c>
      <c r="S295" s="99">
        <f>VLOOKUP(R295,Sheet1!$A$48:$B$59,2,0)</f>
        <v>4399</v>
      </c>
    </row>
    <row r="296" spans="1:19" s="19" customFormat="1">
      <c r="A296" s="31" t="str">
        <f t="shared" si="36"/>
        <v>101011.11</v>
      </c>
      <c r="B296" s="31">
        <v>101011</v>
      </c>
      <c r="C296" s="35" t="s">
        <v>60</v>
      </c>
      <c r="D296" s="35" t="s">
        <v>61</v>
      </c>
      <c r="E296" s="19">
        <v>99</v>
      </c>
      <c r="F296" s="32">
        <v>1</v>
      </c>
      <c r="G296" s="33">
        <v>101</v>
      </c>
      <c r="H296" s="33">
        <v>2</v>
      </c>
      <c r="I296" s="19">
        <v>9</v>
      </c>
      <c r="J296" s="19">
        <v>1</v>
      </c>
      <c r="K296" s="31">
        <v>100009</v>
      </c>
      <c r="L296" s="19" t="str">
        <f t="shared" si="37"/>
        <v>购买大招,2</v>
      </c>
      <c r="M296" s="19">
        <v>0</v>
      </c>
      <c r="N296" s="19">
        <v>0</v>
      </c>
      <c r="R296" s="19">
        <v>11</v>
      </c>
      <c r="S296" s="99">
        <f>VLOOKUP(R296,Sheet1!$A$48:$B$59,2,0)</f>
        <v>4399</v>
      </c>
    </row>
    <row r="297" spans="1:19" s="19" customFormat="1">
      <c r="A297" s="31" t="str">
        <f t="shared" si="36"/>
        <v>101012.11</v>
      </c>
      <c r="B297" s="31">
        <v>101012</v>
      </c>
      <c r="C297" s="35" t="s">
        <v>62</v>
      </c>
      <c r="D297" s="35" t="s">
        <v>63</v>
      </c>
      <c r="E297" s="19">
        <v>99</v>
      </c>
      <c r="F297" s="32">
        <v>1</v>
      </c>
      <c r="G297" s="33">
        <v>101</v>
      </c>
      <c r="H297" s="33">
        <v>6</v>
      </c>
      <c r="I297" s="19">
        <v>10</v>
      </c>
      <c r="J297" s="19">
        <v>1</v>
      </c>
      <c r="K297" s="31">
        <v>100008</v>
      </c>
      <c r="L297" s="19" t="str">
        <f t="shared" si="37"/>
        <v>体力,6</v>
      </c>
      <c r="M297" s="19">
        <v>0</v>
      </c>
      <c r="N297" s="19">
        <v>0</v>
      </c>
      <c r="R297" s="19">
        <v>11</v>
      </c>
      <c r="S297" s="99">
        <f>VLOOKUP(R297,Sheet1!$A$48:$B$59,2,0)</f>
        <v>4399</v>
      </c>
    </row>
    <row r="298" spans="1:19" s="19" customFormat="1">
      <c r="A298" s="31" t="str">
        <f t="shared" si="36"/>
        <v>101013.11</v>
      </c>
      <c r="B298" s="31">
        <v>101013</v>
      </c>
      <c r="C298" s="35" t="s">
        <v>64</v>
      </c>
      <c r="D298" s="35" t="s">
        <v>65</v>
      </c>
      <c r="E298" s="19">
        <v>99</v>
      </c>
      <c r="F298" s="32">
        <v>1</v>
      </c>
      <c r="G298" s="33">
        <v>101</v>
      </c>
      <c r="H298" s="33">
        <v>2</v>
      </c>
      <c r="I298" s="19">
        <v>11</v>
      </c>
      <c r="J298" s="19">
        <v>1</v>
      </c>
      <c r="K298" s="31">
        <v>100010</v>
      </c>
      <c r="L298" s="19" t="str">
        <f t="shared" si="37"/>
        <v>复活,2</v>
      </c>
      <c r="M298" s="19">
        <v>0</v>
      </c>
      <c r="N298" s="19">
        <v>0</v>
      </c>
      <c r="R298" s="19">
        <v>11</v>
      </c>
      <c r="S298" s="99">
        <f>VLOOKUP(R298,Sheet1!$A$48:$B$59,2,0)</f>
        <v>4399</v>
      </c>
    </row>
    <row r="299" spans="1:19" s="19" customFormat="1">
      <c r="A299" s="31" t="str">
        <f t="shared" si="36"/>
        <v>101014.11</v>
      </c>
      <c r="B299" s="31">
        <v>101014</v>
      </c>
      <c r="C299" s="35" t="s">
        <v>196</v>
      </c>
      <c r="D299" s="35" t="s">
        <v>197</v>
      </c>
      <c r="E299" s="19">
        <v>99</v>
      </c>
      <c r="F299" s="32">
        <v>1</v>
      </c>
      <c r="G299" s="33">
        <v>101</v>
      </c>
      <c r="H299" s="33">
        <v>2</v>
      </c>
      <c r="I299" s="19">
        <v>12</v>
      </c>
      <c r="J299" s="19">
        <v>1</v>
      </c>
      <c r="K299" s="31"/>
      <c r="L299" s="19" t="str">
        <f t="shared" si="37"/>
        <v>无尽试炼,2</v>
      </c>
      <c r="M299" s="19">
        <v>0</v>
      </c>
      <c r="N299" s="19">
        <v>0</v>
      </c>
      <c r="R299" s="19">
        <v>11</v>
      </c>
      <c r="S299" s="99">
        <f>VLOOKUP(R299,Sheet1!$A$48:$B$59,2,0)</f>
        <v>4399</v>
      </c>
    </row>
    <row r="300" spans="1:19" s="20" customFormat="1">
      <c r="A300" s="36" t="str">
        <f t="shared" si="36"/>
        <v>18001.11</v>
      </c>
      <c r="B300" s="36">
        <v>18001</v>
      </c>
      <c r="C300" s="37" t="s">
        <v>66</v>
      </c>
      <c r="D300" s="38" t="s">
        <v>67</v>
      </c>
      <c r="E300" s="20">
        <v>2</v>
      </c>
      <c r="F300" s="20">
        <v>10</v>
      </c>
      <c r="G300" s="37">
        <v>101</v>
      </c>
      <c r="H300" s="20">
        <v>1</v>
      </c>
      <c r="I300" s="20">
        <v>2</v>
      </c>
      <c r="J300" s="20">
        <v>1</v>
      </c>
      <c r="K300" s="36">
        <v>100007</v>
      </c>
      <c r="L300" s="20" t="str">
        <f t="shared" si="37"/>
        <v>1瓶回复药水,1</v>
      </c>
      <c r="M300" s="20">
        <v>0</v>
      </c>
      <c r="N300" s="20">
        <v>0</v>
      </c>
      <c r="R300" s="20">
        <v>11</v>
      </c>
      <c r="S300" s="99">
        <f>VLOOKUP(R300,Sheet1!$A$48:$B$59,2,0)</f>
        <v>4399</v>
      </c>
    </row>
    <row r="301" spans="1:19" s="20" customFormat="1">
      <c r="A301" s="36" t="str">
        <f t="shared" si="36"/>
        <v>18002.11</v>
      </c>
      <c r="B301" s="36">
        <v>18002</v>
      </c>
      <c r="C301" s="37" t="s">
        <v>68</v>
      </c>
      <c r="D301" s="38" t="s">
        <v>67</v>
      </c>
      <c r="E301" s="20">
        <v>2</v>
      </c>
      <c r="F301" s="20">
        <v>60</v>
      </c>
      <c r="G301" s="37">
        <v>101</v>
      </c>
      <c r="H301" s="20">
        <v>3</v>
      </c>
      <c r="I301" s="20">
        <v>2</v>
      </c>
      <c r="J301" s="20">
        <v>6</v>
      </c>
      <c r="K301" s="36">
        <v>100007</v>
      </c>
      <c r="L301" s="20" t="str">
        <f t="shared" si="37"/>
        <v>6瓶回复药水,3</v>
      </c>
      <c r="M301" s="20">
        <v>5</v>
      </c>
      <c r="N301" s="20">
        <v>0</v>
      </c>
      <c r="R301" s="20">
        <v>11</v>
      </c>
      <c r="S301" s="99">
        <f>VLOOKUP(R301,Sheet1!$A$48:$B$59,2,0)</f>
        <v>4399</v>
      </c>
    </row>
    <row r="302" spans="1:19" s="20" customFormat="1">
      <c r="A302" s="37" t="str">
        <f>B302&amp;"."&amp;R302</f>
        <v>18003.11</v>
      </c>
      <c r="B302" s="37">
        <v>18003</v>
      </c>
      <c r="C302" s="37" t="s">
        <v>69</v>
      </c>
      <c r="D302" s="37" t="s">
        <v>67</v>
      </c>
      <c r="E302" s="37">
        <v>2</v>
      </c>
      <c r="F302" s="37">
        <v>300</v>
      </c>
      <c r="G302" s="37">
        <v>101</v>
      </c>
      <c r="H302" s="37">
        <v>12</v>
      </c>
      <c r="I302" s="37">
        <v>2</v>
      </c>
      <c r="J302" s="37">
        <v>30</v>
      </c>
      <c r="K302" s="37">
        <v>100007</v>
      </c>
      <c r="L302" s="37" t="str">
        <f t="shared" si="37"/>
        <v>30瓶回复药水,12</v>
      </c>
      <c r="M302" s="37">
        <v>4</v>
      </c>
      <c r="N302" s="37">
        <v>0</v>
      </c>
      <c r="R302" s="20">
        <v>11</v>
      </c>
      <c r="S302" s="99">
        <f>VLOOKUP(R302,Sheet1!$A$48:$B$59,2,0)</f>
        <v>4399</v>
      </c>
    </row>
    <row r="303" spans="1:19" s="21" customFormat="1">
      <c r="A303" s="39" t="str">
        <f t="shared" ref="A303:A311" si="38">B303&amp;"."&amp;R303</f>
        <v>20001.11</v>
      </c>
      <c r="B303" s="39">
        <v>20001</v>
      </c>
      <c r="C303" s="40" t="s">
        <v>70</v>
      </c>
      <c r="D303" s="41" t="s">
        <v>71</v>
      </c>
      <c r="E303" s="21">
        <v>3</v>
      </c>
      <c r="F303" s="21">
        <v>500</v>
      </c>
      <c r="G303" s="21">
        <v>101</v>
      </c>
      <c r="H303" s="21">
        <v>12</v>
      </c>
      <c r="I303" s="21">
        <v>4</v>
      </c>
      <c r="J303" s="21">
        <v>1</v>
      </c>
      <c r="K303" s="53">
        <v>102</v>
      </c>
      <c r="L303" s="21" t="str">
        <f t="shared" si="37"/>
        <v>尼禄套装,12</v>
      </c>
      <c r="M303" s="21">
        <v>0</v>
      </c>
      <c r="N303" s="21">
        <v>0</v>
      </c>
      <c r="R303" s="21">
        <v>11</v>
      </c>
      <c r="S303" s="99">
        <f>VLOOKUP(R303,Sheet1!$A$48:$B$59,2,0)</f>
        <v>4399</v>
      </c>
    </row>
    <row r="304" spans="1:19" s="22" customFormat="1">
      <c r="A304" s="42" t="str">
        <f t="shared" si="38"/>
        <v>16001.11</v>
      </c>
      <c r="B304" s="42">
        <v>16001</v>
      </c>
      <c r="C304" s="42" t="s">
        <v>72</v>
      </c>
      <c r="D304" s="42" t="str">
        <f t="shared" ref="D304:D311" si="39">"获得"&amp;J304&amp;"金币"</f>
        <v>获得20000金币</v>
      </c>
      <c r="E304" s="42">
        <v>4</v>
      </c>
      <c r="F304" s="42">
        <v>200</v>
      </c>
      <c r="G304" s="42">
        <v>101</v>
      </c>
      <c r="H304" s="71">
        <v>2</v>
      </c>
      <c r="I304" s="42">
        <v>5</v>
      </c>
      <c r="J304" s="42">
        <f>H304*10000</f>
        <v>20000</v>
      </c>
      <c r="K304" s="42">
        <v>100002</v>
      </c>
      <c r="L304" s="42" t="str">
        <f t="shared" si="37"/>
        <v>2万金币,2</v>
      </c>
      <c r="M304" s="42">
        <v>0</v>
      </c>
      <c r="N304" s="42">
        <v>1</v>
      </c>
      <c r="O304" s="42"/>
      <c r="P304" s="42"/>
      <c r="Q304" s="42"/>
      <c r="R304" s="42">
        <v>11</v>
      </c>
      <c r="S304" s="99">
        <f>VLOOKUP(R304,Sheet1!$A$48:$B$59,2,0)</f>
        <v>4399</v>
      </c>
    </row>
    <row r="305" spans="1:19" s="22" customFormat="1">
      <c r="A305" s="42" t="str">
        <f t="shared" si="38"/>
        <v>16002.11</v>
      </c>
      <c r="B305" s="42">
        <v>16002</v>
      </c>
      <c r="C305" s="42" t="s">
        <v>201</v>
      </c>
      <c r="D305" s="42" t="str">
        <f t="shared" si="39"/>
        <v>获得66000金币</v>
      </c>
      <c r="E305" s="42">
        <v>4</v>
      </c>
      <c r="F305" s="42">
        <v>700</v>
      </c>
      <c r="G305" s="42">
        <v>101</v>
      </c>
      <c r="H305" s="71">
        <v>6</v>
      </c>
      <c r="I305" s="42">
        <v>5</v>
      </c>
      <c r="J305" s="42">
        <v>66000</v>
      </c>
      <c r="K305" s="42">
        <v>100002</v>
      </c>
      <c r="L305" s="42" t="str">
        <f t="shared" si="37"/>
        <v>6.6万金币,6</v>
      </c>
      <c r="M305" s="42">
        <v>9</v>
      </c>
      <c r="N305" s="42">
        <v>1</v>
      </c>
      <c r="O305" s="42"/>
      <c r="P305" s="42"/>
      <c r="Q305" s="42"/>
      <c r="R305" s="42">
        <v>11</v>
      </c>
      <c r="S305" s="99">
        <f>VLOOKUP(R305,Sheet1!$A$48:$B$59,2,0)</f>
        <v>4399</v>
      </c>
    </row>
    <row r="306" spans="1:19" s="22" customFormat="1">
      <c r="A306" s="42" t="str">
        <f t="shared" si="38"/>
        <v>16003.11</v>
      </c>
      <c r="B306" s="42">
        <v>16003</v>
      </c>
      <c r="C306" s="42" t="s">
        <v>206</v>
      </c>
      <c r="D306" s="42" t="str">
        <f t="shared" si="39"/>
        <v>获得144000金币</v>
      </c>
      <c r="E306" s="42">
        <v>4</v>
      </c>
      <c r="F306" s="42">
        <v>1500</v>
      </c>
      <c r="G306" s="42">
        <v>101</v>
      </c>
      <c r="H306" s="71">
        <v>12</v>
      </c>
      <c r="I306" s="42">
        <v>5</v>
      </c>
      <c r="J306" s="42">
        <v>144000</v>
      </c>
      <c r="K306" s="42">
        <v>100002</v>
      </c>
      <c r="L306" s="42" t="str">
        <f t="shared" si="37"/>
        <v>14.4万金币,12</v>
      </c>
      <c r="M306" s="42">
        <v>8</v>
      </c>
      <c r="N306" s="42">
        <v>1</v>
      </c>
      <c r="O306" s="42"/>
      <c r="P306" s="42"/>
      <c r="Q306" s="42"/>
      <c r="R306" s="42">
        <v>11</v>
      </c>
      <c r="S306" s="99">
        <f>VLOOKUP(R306,Sheet1!$A$48:$B$59,2,0)</f>
        <v>4399</v>
      </c>
    </row>
    <row r="307" spans="1:19" s="22" customFormat="1">
      <c r="A307" s="42" t="str">
        <f t="shared" si="38"/>
        <v>16004.11</v>
      </c>
      <c r="B307" s="42">
        <v>16004</v>
      </c>
      <c r="C307" s="42" t="s">
        <v>210</v>
      </c>
      <c r="D307" s="42" t="str">
        <f t="shared" si="39"/>
        <v>获得280000金币</v>
      </c>
      <c r="E307" s="42">
        <v>4</v>
      </c>
      <c r="F307" s="42">
        <v>2600</v>
      </c>
      <c r="G307" s="42">
        <v>101</v>
      </c>
      <c r="H307" s="71">
        <v>20</v>
      </c>
      <c r="I307" s="42">
        <v>5</v>
      </c>
      <c r="J307" s="42">
        <v>280000</v>
      </c>
      <c r="K307" s="42">
        <v>100002</v>
      </c>
      <c r="L307" s="42" t="str">
        <f t="shared" si="37"/>
        <v>28万金币,20</v>
      </c>
      <c r="M307" s="42">
        <v>6</v>
      </c>
      <c r="N307" s="42">
        <v>1</v>
      </c>
      <c r="O307" s="42"/>
      <c r="P307" s="42"/>
      <c r="Q307" s="42"/>
      <c r="R307" s="42">
        <v>11</v>
      </c>
      <c r="S307" s="99">
        <f>VLOOKUP(R307,Sheet1!$A$48:$B$59,2,0)</f>
        <v>4399</v>
      </c>
    </row>
    <row r="308" spans="1:19" s="22" customFormat="1">
      <c r="A308" s="42" t="str">
        <f t="shared" si="38"/>
        <v>16006.11</v>
      </c>
      <c r="B308" s="42">
        <v>16006</v>
      </c>
      <c r="C308" s="42" t="s">
        <v>243</v>
      </c>
      <c r="D308" s="42" t="str">
        <f t="shared" si="39"/>
        <v>获得720000金币</v>
      </c>
      <c r="E308" s="42">
        <v>4</v>
      </c>
      <c r="F308" s="42">
        <v>8000</v>
      </c>
      <c r="G308" s="42">
        <v>101</v>
      </c>
      <c r="H308" s="71">
        <v>45</v>
      </c>
      <c r="I308" s="42">
        <v>5</v>
      </c>
      <c r="J308" s="42">
        <v>720000</v>
      </c>
      <c r="K308" s="42">
        <v>100002</v>
      </c>
      <c r="L308" s="42" t="str">
        <f t="shared" si="37"/>
        <v>72万金币,45</v>
      </c>
      <c r="M308" s="42">
        <v>4</v>
      </c>
      <c r="N308" s="42">
        <v>1</v>
      </c>
      <c r="O308" s="42"/>
      <c r="P308" s="42"/>
      <c r="Q308" s="42"/>
      <c r="R308" s="42">
        <v>11</v>
      </c>
      <c r="S308" s="99">
        <f>VLOOKUP(R308,Sheet1!$A$48:$B$59,2,0)</f>
        <v>4399</v>
      </c>
    </row>
    <row r="309" spans="1:19" s="22" customFormat="1">
      <c r="A309" s="42" t="str">
        <f t="shared" si="38"/>
        <v>16007.11</v>
      </c>
      <c r="B309" s="42">
        <v>16007</v>
      </c>
      <c r="C309" s="42" t="s">
        <v>244</v>
      </c>
      <c r="D309" s="42" t="str">
        <f t="shared" si="39"/>
        <v>获得1530000金币</v>
      </c>
      <c r="E309" s="42">
        <v>4</v>
      </c>
      <c r="F309" s="42">
        <v>15000</v>
      </c>
      <c r="G309" s="42">
        <v>101</v>
      </c>
      <c r="H309" s="71">
        <v>90</v>
      </c>
      <c r="I309" s="42">
        <v>5</v>
      </c>
      <c r="J309" s="42">
        <v>1530000</v>
      </c>
      <c r="K309" s="42">
        <v>100002</v>
      </c>
      <c r="L309" s="42" t="str">
        <f t="shared" si="37"/>
        <v>153万金币,90</v>
      </c>
      <c r="M309" s="42">
        <v>3</v>
      </c>
      <c r="N309" s="42">
        <v>1</v>
      </c>
      <c r="O309" s="42"/>
      <c r="P309" s="42"/>
      <c r="Q309" s="42"/>
      <c r="R309" s="42">
        <v>11</v>
      </c>
      <c r="S309" s="99">
        <f>VLOOKUP(R309,Sheet1!$A$48:$B$59,2,0)</f>
        <v>4399</v>
      </c>
    </row>
    <row r="310" spans="1:19" s="22" customFormat="1">
      <c r="A310" s="42" t="str">
        <f t="shared" si="38"/>
        <v>16008.11</v>
      </c>
      <c r="B310" s="42">
        <v>16008</v>
      </c>
      <c r="C310" s="42" t="s">
        <v>245</v>
      </c>
      <c r="D310" s="42" t="str">
        <f t="shared" si="39"/>
        <v>获得3240000金币</v>
      </c>
      <c r="E310" s="42">
        <v>4</v>
      </c>
      <c r="F310" s="42">
        <v>30000</v>
      </c>
      <c r="G310" s="42">
        <v>101</v>
      </c>
      <c r="H310" s="71">
        <v>180</v>
      </c>
      <c r="I310" s="42">
        <v>5</v>
      </c>
      <c r="J310" s="42">
        <v>3240000</v>
      </c>
      <c r="K310" s="42">
        <v>100002</v>
      </c>
      <c r="L310" s="42" t="str">
        <f t="shared" si="37"/>
        <v>324万金币,180</v>
      </c>
      <c r="M310" s="42">
        <v>2</v>
      </c>
      <c r="N310" s="42">
        <v>1</v>
      </c>
      <c r="O310" s="42"/>
      <c r="P310" s="42"/>
      <c r="Q310" s="42"/>
      <c r="R310" s="42">
        <v>11</v>
      </c>
      <c r="S310" s="99">
        <f>VLOOKUP(R310,Sheet1!$A$48:$B$59,2,0)</f>
        <v>4399</v>
      </c>
    </row>
    <row r="311" spans="1:19" s="22" customFormat="1">
      <c r="A311" s="42" t="str">
        <f t="shared" si="38"/>
        <v>16009.11</v>
      </c>
      <c r="B311" s="42">
        <v>16009</v>
      </c>
      <c r="C311" s="42" t="s">
        <v>246</v>
      </c>
      <c r="D311" s="42" t="str">
        <f t="shared" si="39"/>
        <v>获得6840000金币</v>
      </c>
      <c r="E311" s="42">
        <v>4</v>
      </c>
      <c r="F311" s="42">
        <v>60000</v>
      </c>
      <c r="G311" s="42">
        <v>101</v>
      </c>
      <c r="H311" s="71">
        <v>360</v>
      </c>
      <c r="I311" s="42">
        <v>5</v>
      </c>
      <c r="J311" s="42">
        <v>6840000</v>
      </c>
      <c r="K311" s="42">
        <v>100002</v>
      </c>
      <c r="L311" s="42" t="str">
        <f t="shared" si="37"/>
        <v>684万金币,360</v>
      </c>
      <c r="M311" s="42">
        <v>1</v>
      </c>
      <c r="N311" s="42">
        <v>1</v>
      </c>
      <c r="O311" s="42"/>
      <c r="P311" s="42"/>
      <c r="Q311" s="42"/>
      <c r="R311" s="42">
        <v>11</v>
      </c>
      <c r="S311" s="99">
        <f>VLOOKUP(R311,Sheet1!$A$48:$B$59,2,0)</f>
        <v>4399</v>
      </c>
    </row>
    <row r="315" spans="1:19" s="19" customFormat="1">
      <c r="A315" s="31" t="str">
        <f t="shared" ref="A315:A330" si="40">B315&amp;"."&amp;R315</f>
        <v>101001.12</v>
      </c>
      <c r="B315" s="31">
        <v>101001</v>
      </c>
      <c r="C315" s="32" t="s">
        <v>47</v>
      </c>
      <c r="D315" s="31" t="s">
        <v>48</v>
      </c>
      <c r="E315" s="19">
        <v>99</v>
      </c>
      <c r="F315" s="32">
        <v>1</v>
      </c>
      <c r="G315" s="33">
        <v>101</v>
      </c>
      <c r="H315" s="33">
        <v>18</v>
      </c>
      <c r="I315" s="19">
        <v>7</v>
      </c>
      <c r="J315" s="19">
        <v>1</v>
      </c>
      <c r="K315" s="31">
        <v>101001</v>
      </c>
      <c r="L315" s="31" t="s">
        <v>310</v>
      </c>
      <c r="M315" s="19">
        <v>0</v>
      </c>
      <c r="N315" s="19">
        <v>0</v>
      </c>
      <c r="Q315" s="19">
        <v>301001</v>
      </c>
      <c r="R315" s="19">
        <v>12</v>
      </c>
      <c r="S315" s="99" t="str">
        <f>VLOOKUP(R315,Sheet1!$A$48:$B$59,2,0)</f>
        <v>小米</v>
      </c>
    </row>
    <row r="316" spans="1:19" s="19" customFormat="1">
      <c r="A316" s="31" t="str">
        <f t="shared" si="40"/>
        <v>101002.12</v>
      </c>
      <c r="B316" s="31">
        <v>101002</v>
      </c>
      <c r="C316" s="32" t="s">
        <v>49</v>
      </c>
      <c r="D316" s="31" t="s">
        <v>50</v>
      </c>
      <c r="E316" s="19">
        <v>99</v>
      </c>
      <c r="F316" s="32">
        <v>1</v>
      </c>
      <c r="G316" s="33">
        <v>101</v>
      </c>
      <c r="H316" s="33">
        <v>12</v>
      </c>
      <c r="I316" s="19">
        <v>7</v>
      </c>
      <c r="J316" s="19">
        <v>1</v>
      </c>
      <c r="K316" s="31">
        <v>101002</v>
      </c>
      <c r="L316" s="31" t="s">
        <v>311</v>
      </c>
      <c r="M316" s="19">
        <v>0</v>
      </c>
      <c r="N316" s="19">
        <v>0</v>
      </c>
      <c r="Q316" s="19">
        <v>301002</v>
      </c>
      <c r="R316" s="19">
        <v>12</v>
      </c>
      <c r="S316" s="99" t="str">
        <f>VLOOKUP(R316,Sheet1!$A$48:$B$59,2,0)</f>
        <v>小米</v>
      </c>
    </row>
    <row r="317" spans="1:19" s="19" customFormat="1">
      <c r="A317" s="31" t="str">
        <f t="shared" si="40"/>
        <v>101003.12</v>
      </c>
      <c r="B317" s="31">
        <v>101003</v>
      </c>
      <c r="C317" s="32" t="s">
        <v>51</v>
      </c>
      <c r="D317" s="32" t="s">
        <v>222</v>
      </c>
      <c r="E317" s="19">
        <v>99</v>
      </c>
      <c r="F317" s="32">
        <v>1</v>
      </c>
      <c r="G317" s="33">
        <v>101</v>
      </c>
      <c r="H317" s="33">
        <v>14</v>
      </c>
      <c r="I317" s="19">
        <v>7</v>
      </c>
      <c r="J317" s="19">
        <v>1</v>
      </c>
      <c r="K317" s="31">
        <v>101003</v>
      </c>
      <c r="L317" s="31" t="s">
        <v>312</v>
      </c>
      <c r="M317" s="19">
        <v>0</v>
      </c>
      <c r="N317" s="19">
        <v>0</v>
      </c>
      <c r="Q317" s="19">
        <v>301003</v>
      </c>
      <c r="R317" s="19">
        <v>12</v>
      </c>
      <c r="S317" s="99" t="str">
        <f>VLOOKUP(R317,Sheet1!$A$48:$B$59,2,0)</f>
        <v>小米</v>
      </c>
    </row>
    <row r="318" spans="1:19" s="19" customFormat="1">
      <c r="A318" s="31" t="str">
        <f t="shared" si="40"/>
        <v>101004.12</v>
      </c>
      <c r="B318" s="31">
        <v>101004</v>
      </c>
      <c r="C318" s="34" t="s">
        <v>52</v>
      </c>
      <c r="D318" s="35" t="s">
        <v>223</v>
      </c>
      <c r="E318" s="19">
        <v>99</v>
      </c>
      <c r="F318" s="32">
        <v>1</v>
      </c>
      <c r="G318" s="33">
        <v>101</v>
      </c>
      <c r="H318" s="33">
        <v>29</v>
      </c>
      <c r="I318" s="19">
        <v>7</v>
      </c>
      <c r="J318" s="19">
        <v>1</v>
      </c>
      <c r="K318" s="31">
        <v>101005</v>
      </c>
      <c r="L318" s="31" t="s">
        <v>313</v>
      </c>
      <c r="M318" s="19">
        <v>0</v>
      </c>
      <c r="N318" s="19">
        <v>0</v>
      </c>
      <c r="Q318" s="19">
        <v>301004</v>
      </c>
      <c r="R318" s="19">
        <v>12</v>
      </c>
      <c r="S318" s="99" t="str">
        <f>VLOOKUP(R318,Sheet1!$A$48:$B$59,2,0)</f>
        <v>小米</v>
      </c>
    </row>
    <row r="319" spans="1:19" s="19" customFormat="1">
      <c r="A319" s="31" t="str">
        <f t="shared" si="40"/>
        <v>101005.12</v>
      </c>
      <c r="B319" s="31">
        <v>101005</v>
      </c>
      <c r="C319" s="35" t="s">
        <v>53</v>
      </c>
      <c r="D319" s="35" t="s">
        <v>54</v>
      </c>
      <c r="E319" s="19">
        <v>99</v>
      </c>
      <c r="F319" s="32">
        <v>1</v>
      </c>
      <c r="G319" s="33">
        <v>101</v>
      </c>
      <c r="H319" s="33">
        <v>8</v>
      </c>
      <c r="I319" s="19">
        <v>8</v>
      </c>
      <c r="J319" s="19">
        <v>1</v>
      </c>
      <c r="K319" s="31">
        <v>1060</v>
      </c>
      <c r="L319" s="31" t="s">
        <v>352</v>
      </c>
      <c r="M319" s="19">
        <v>0</v>
      </c>
      <c r="N319" s="19">
        <v>0</v>
      </c>
      <c r="Q319" s="19">
        <v>301005</v>
      </c>
      <c r="R319" s="19">
        <v>12</v>
      </c>
      <c r="S319" s="99" t="str">
        <f>VLOOKUP(R319,Sheet1!$A$48:$B$59,2,0)</f>
        <v>小米</v>
      </c>
    </row>
    <row r="320" spans="1:19" s="19" customFormat="1">
      <c r="A320" s="31" t="str">
        <f t="shared" si="40"/>
        <v>101006.12</v>
      </c>
      <c r="B320" s="31">
        <v>101006</v>
      </c>
      <c r="C320" s="35" t="s">
        <v>55</v>
      </c>
      <c r="D320" s="35" t="s">
        <v>54</v>
      </c>
      <c r="E320" s="19">
        <v>99</v>
      </c>
      <c r="F320" s="32">
        <v>1</v>
      </c>
      <c r="G320" s="33">
        <v>101</v>
      </c>
      <c r="H320" s="33">
        <v>8</v>
      </c>
      <c r="I320" s="19">
        <v>8</v>
      </c>
      <c r="J320" s="19">
        <v>1</v>
      </c>
      <c r="K320" s="31">
        <v>2060</v>
      </c>
      <c r="L320" s="31" t="s">
        <v>352</v>
      </c>
      <c r="M320" s="19">
        <v>0</v>
      </c>
      <c r="N320" s="19">
        <v>0</v>
      </c>
      <c r="Q320" s="19">
        <v>301006</v>
      </c>
      <c r="R320" s="19">
        <v>12</v>
      </c>
      <c r="S320" s="99" t="str">
        <f>VLOOKUP(R320,Sheet1!$A$48:$B$59,2,0)</f>
        <v>小米</v>
      </c>
    </row>
    <row r="321" spans="1:19" s="19" customFormat="1">
      <c r="A321" s="31" t="str">
        <f t="shared" si="40"/>
        <v>101007.12</v>
      </c>
      <c r="B321" s="31">
        <v>101007</v>
      </c>
      <c r="C321" s="35" t="s">
        <v>56</v>
      </c>
      <c r="D321" s="35" t="s">
        <v>54</v>
      </c>
      <c r="E321" s="19">
        <v>99</v>
      </c>
      <c r="F321" s="32">
        <v>1</v>
      </c>
      <c r="G321" s="33">
        <v>101</v>
      </c>
      <c r="H321" s="33">
        <v>8</v>
      </c>
      <c r="I321" s="19">
        <v>8</v>
      </c>
      <c r="J321" s="19">
        <v>1</v>
      </c>
      <c r="K321" s="31">
        <v>3060</v>
      </c>
      <c r="L321" s="31" t="s">
        <v>353</v>
      </c>
      <c r="M321" s="19">
        <v>0</v>
      </c>
      <c r="N321" s="19">
        <v>0</v>
      </c>
      <c r="Q321" s="19">
        <v>301007</v>
      </c>
      <c r="R321" s="19">
        <v>12</v>
      </c>
      <c r="S321" s="99" t="str">
        <f>VLOOKUP(R321,Sheet1!$A$48:$B$59,2,0)</f>
        <v>小米</v>
      </c>
    </row>
    <row r="322" spans="1:19" s="19" customFormat="1">
      <c r="A322" s="31" t="str">
        <f t="shared" si="40"/>
        <v>101008.12</v>
      </c>
      <c r="B322" s="31">
        <v>101008</v>
      </c>
      <c r="C322" s="35" t="s">
        <v>57</v>
      </c>
      <c r="D322" s="35" t="s">
        <v>54</v>
      </c>
      <c r="E322" s="19">
        <v>99</v>
      </c>
      <c r="F322" s="32">
        <v>1</v>
      </c>
      <c r="G322" s="33">
        <v>101</v>
      </c>
      <c r="H322" s="33">
        <v>8</v>
      </c>
      <c r="I322" s="19">
        <v>8</v>
      </c>
      <c r="J322" s="19">
        <v>1</v>
      </c>
      <c r="K322" s="31">
        <v>4060</v>
      </c>
      <c r="L322" s="31" t="s">
        <v>353</v>
      </c>
      <c r="M322" s="19">
        <v>0</v>
      </c>
      <c r="N322" s="19">
        <v>0</v>
      </c>
      <c r="Q322" s="19">
        <v>301008</v>
      </c>
      <c r="R322" s="19">
        <v>12</v>
      </c>
      <c r="S322" s="99" t="str">
        <f>VLOOKUP(R322,Sheet1!$A$48:$B$59,2,0)</f>
        <v>小米</v>
      </c>
    </row>
    <row r="323" spans="1:19" s="19" customFormat="1">
      <c r="A323" s="31" t="str">
        <f t="shared" si="40"/>
        <v>101009.12</v>
      </c>
      <c r="B323" s="31">
        <v>101009</v>
      </c>
      <c r="C323" s="35" t="s">
        <v>58</v>
      </c>
      <c r="D323" s="35" t="s">
        <v>54</v>
      </c>
      <c r="E323" s="19">
        <v>99</v>
      </c>
      <c r="F323" s="32">
        <v>1</v>
      </c>
      <c r="G323" s="33">
        <v>101</v>
      </c>
      <c r="H323" s="33">
        <v>8</v>
      </c>
      <c r="I323" s="19">
        <v>8</v>
      </c>
      <c r="J323" s="19">
        <v>1</v>
      </c>
      <c r="K323" s="31">
        <v>5060</v>
      </c>
      <c r="L323" s="31" t="s">
        <v>353</v>
      </c>
      <c r="M323" s="19">
        <v>0</v>
      </c>
      <c r="N323" s="19">
        <v>0</v>
      </c>
      <c r="Q323" s="19">
        <v>301009</v>
      </c>
      <c r="R323" s="19">
        <v>12</v>
      </c>
      <c r="S323" s="99" t="str">
        <f>VLOOKUP(R323,Sheet1!$A$48:$B$59,2,0)</f>
        <v>小米</v>
      </c>
    </row>
    <row r="324" spans="1:19" s="19" customFormat="1">
      <c r="A324" s="31" t="str">
        <f t="shared" si="40"/>
        <v>101010.12</v>
      </c>
      <c r="B324" s="31">
        <v>101010</v>
      </c>
      <c r="C324" s="35" t="s">
        <v>59</v>
      </c>
      <c r="D324" s="35" t="s">
        <v>54</v>
      </c>
      <c r="E324" s="19">
        <v>99</v>
      </c>
      <c r="F324" s="32">
        <v>1</v>
      </c>
      <c r="G324" s="33">
        <v>101</v>
      </c>
      <c r="H324" s="33">
        <v>8</v>
      </c>
      <c r="I324" s="19">
        <v>8</v>
      </c>
      <c r="J324" s="19">
        <v>1</v>
      </c>
      <c r="K324" s="31">
        <v>6060</v>
      </c>
      <c r="L324" s="31" t="s">
        <v>353</v>
      </c>
      <c r="M324" s="19">
        <v>0</v>
      </c>
      <c r="N324" s="19">
        <v>0</v>
      </c>
      <c r="Q324" s="19">
        <v>301010</v>
      </c>
      <c r="R324" s="19">
        <v>12</v>
      </c>
      <c r="S324" s="99" t="str">
        <f>VLOOKUP(R324,Sheet1!$A$48:$B$59,2,0)</f>
        <v>小米</v>
      </c>
    </row>
    <row r="325" spans="1:19" s="19" customFormat="1">
      <c r="A325" s="31" t="str">
        <f t="shared" si="40"/>
        <v>101011.12</v>
      </c>
      <c r="B325" s="31">
        <v>101011</v>
      </c>
      <c r="C325" s="35" t="s">
        <v>60</v>
      </c>
      <c r="D325" s="35" t="s">
        <v>61</v>
      </c>
      <c r="E325" s="19">
        <v>99</v>
      </c>
      <c r="F325" s="32">
        <v>1</v>
      </c>
      <c r="G325" s="33">
        <v>101</v>
      </c>
      <c r="H325" s="33">
        <v>2</v>
      </c>
      <c r="I325" s="19">
        <v>9</v>
      </c>
      <c r="J325" s="19">
        <v>1</v>
      </c>
      <c r="K325" s="31">
        <v>100009</v>
      </c>
      <c r="L325" s="31" t="s">
        <v>314</v>
      </c>
      <c r="M325" s="19">
        <v>0</v>
      </c>
      <c r="N325" s="19">
        <v>0</v>
      </c>
      <c r="R325" s="19">
        <v>12</v>
      </c>
      <c r="S325" s="99" t="str">
        <f>VLOOKUP(R325,Sheet1!$A$48:$B$59,2,0)</f>
        <v>小米</v>
      </c>
    </row>
    <row r="326" spans="1:19" s="19" customFormat="1">
      <c r="A326" s="31" t="str">
        <f t="shared" si="40"/>
        <v>101012.12</v>
      </c>
      <c r="B326" s="31">
        <v>101012</v>
      </c>
      <c r="C326" s="35" t="s">
        <v>62</v>
      </c>
      <c r="D326" s="35" t="s">
        <v>63</v>
      </c>
      <c r="E326" s="19">
        <v>99</v>
      </c>
      <c r="F326" s="32">
        <v>1</v>
      </c>
      <c r="G326" s="33">
        <v>101</v>
      </c>
      <c r="H326" s="33">
        <v>6</v>
      </c>
      <c r="I326" s="19">
        <v>10</v>
      </c>
      <c r="J326" s="19">
        <v>1</v>
      </c>
      <c r="K326" s="31">
        <v>100008</v>
      </c>
      <c r="L326" s="31" t="s">
        <v>315</v>
      </c>
      <c r="M326" s="19">
        <v>0</v>
      </c>
      <c r="N326" s="19">
        <v>0</v>
      </c>
      <c r="R326" s="19">
        <v>12</v>
      </c>
      <c r="S326" s="99" t="str">
        <f>VLOOKUP(R326,Sheet1!$A$48:$B$59,2,0)</f>
        <v>小米</v>
      </c>
    </row>
    <row r="327" spans="1:19" s="19" customFormat="1">
      <c r="A327" s="31" t="str">
        <f t="shared" si="40"/>
        <v>101013.12</v>
      </c>
      <c r="B327" s="31">
        <v>101013</v>
      </c>
      <c r="C327" s="35" t="s">
        <v>64</v>
      </c>
      <c r="D327" s="35" t="s">
        <v>65</v>
      </c>
      <c r="E327" s="19">
        <v>99</v>
      </c>
      <c r="F327" s="32">
        <v>1</v>
      </c>
      <c r="G327" s="33">
        <v>101</v>
      </c>
      <c r="H327" s="33">
        <v>2</v>
      </c>
      <c r="I327" s="19">
        <v>11</v>
      </c>
      <c r="J327" s="19">
        <v>1</v>
      </c>
      <c r="K327" s="31">
        <v>100010</v>
      </c>
      <c r="L327" s="31" t="s">
        <v>316</v>
      </c>
      <c r="M327" s="19">
        <v>0</v>
      </c>
      <c r="N327" s="19">
        <v>0</v>
      </c>
      <c r="R327" s="19">
        <v>12</v>
      </c>
      <c r="S327" s="99" t="str">
        <f>VLOOKUP(R327,Sheet1!$A$48:$B$59,2,0)</f>
        <v>小米</v>
      </c>
    </row>
    <row r="328" spans="1:19" s="19" customFormat="1">
      <c r="A328" s="31" t="str">
        <f t="shared" si="40"/>
        <v>101014.12</v>
      </c>
      <c r="B328" s="31">
        <v>101014</v>
      </c>
      <c r="C328" s="35" t="s">
        <v>196</v>
      </c>
      <c r="D328" s="35" t="s">
        <v>197</v>
      </c>
      <c r="E328" s="19">
        <v>99</v>
      </c>
      <c r="F328" s="32">
        <v>1</v>
      </c>
      <c r="G328" s="33">
        <v>101</v>
      </c>
      <c r="H328" s="33">
        <v>2</v>
      </c>
      <c r="I328" s="19">
        <v>12</v>
      </c>
      <c r="J328" s="19">
        <v>1</v>
      </c>
      <c r="K328" s="31"/>
      <c r="L328" s="31" t="s">
        <v>317</v>
      </c>
      <c r="M328" s="19">
        <v>0</v>
      </c>
      <c r="N328" s="19">
        <v>0</v>
      </c>
      <c r="R328" s="19">
        <v>12</v>
      </c>
      <c r="S328" s="99" t="str">
        <f>VLOOKUP(R328,Sheet1!$A$48:$B$59,2,0)</f>
        <v>小米</v>
      </c>
    </row>
    <row r="329" spans="1:19" s="20" customFormat="1">
      <c r="A329" s="36" t="str">
        <f t="shared" si="40"/>
        <v>18001.12</v>
      </c>
      <c r="B329" s="36">
        <v>18001</v>
      </c>
      <c r="C329" s="37" t="s">
        <v>66</v>
      </c>
      <c r="D329" s="38" t="s">
        <v>67</v>
      </c>
      <c r="E329" s="20">
        <v>2</v>
      </c>
      <c r="F329" s="20">
        <v>10</v>
      </c>
      <c r="G329" s="37">
        <v>101</v>
      </c>
      <c r="H329" s="20">
        <v>1</v>
      </c>
      <c r="I329" s="20">
        <v>2</v>
      </c>
      <c r="J329" s="20">
        <v>1</v>
      </c>
      <c r="K329" s="36">
        <v>100007</v>
      </c>
      <c r="L329" s="36" t="s">
        <v>318</v>
      </c>
      <c r="M329" s="20">
        <v>0</v>
      </c>
      <c r="N329" s="20">
        <v>0</v>
      </c>
      <c r="R329" s="20">
        <v>12</v>
      </c>
      <c r="S329" s="99" t="str">
        <f>VLOOKUP(R329,Sheet1!$A$48:$B$59,2,0)</f>
        <v>小米</v>
      </c>
    </row>
    <row r="330" spans="1:19" s="20" customFormat="1">
      <c r="A330" s="36" t="str">
        <f t="shared" si="40"/>
        <v>18002.12</v>
      </c>
      <c r="B330" s="36">
        <v>18002</v>
      </c>
      <c r="C330" s="37" t="s">
        <v>68</v>
      </c>
      <c r="D330" s="38" t="s">
        <v>67</v>
      </c>
      <c r="E330" s="20">
        <v>2</v>
      </c>
      <c r="F330" s="20">
        <v>60</v>
      </c>
      <c r="G330" s="37">
        <v>101</v>
      </c>
      <c r="H330" s="20">
        <v>3</v>
      </c>
      <c r="I330" s="20">
        <v>2</v>
      </c>
      <c r="J330" s="20">
        <v>6</v>
      </c>
      <c r="K330" s="36">
        <v>100007</v>
      </c>
      <c r="L330" s="36" t="s">
        <v>319</v>
      </c>
      <c r="M330" s="20">
        <v>5</v>
      </c>
      <c r="N330" s="20">
        <v>0</v>
      </c>
      <c r="R330" s="20">
        <v>12</v>
      </c>
      <c r="S330" s="99" t="str">
        <f>VLOOKUP(R330,Sheet1!$A$48:$B$59,2,0)</f>
        <v>小米</v>
      </c>
    </row>
    <row r="331" spans="1:19" s="20" customFormat="1">
      <c r="A331" s="37" t="str">
        <f>B331&amp;"."&amp;R331</f>
        <v>18003.12</v>
      </c>
      <c r="B331" s="37">
        <v>18003</v>
      </c>
      <c r="C331" s="37" t="s">
        <v>69</v>
      </c>
      <c r="D331" s="37" t="s">
        <v>67</v>
      </c>
      <c r="E331" s="37">
        <v>2</v>
      </c>
      <c r="F331" s="37">
        <v>300</v>
      </c>
      <c r="G331" s="37">
        <v>101</v>
      </c>
      <c r="H331" s="37">
        <v>12</v>
      </c>
      <c r="I331" s="37">
        <v>2</v>
      </c>
      <c r="J331" s="37">
        <v>30</v>
      </c>
      <c r="K331" s="37">
        <v>100007</v>
      </c>
      <c r="L331" s="37" t="s">
        <v>320</v>
      </c>
      <c r="M331" s="37">
        <v>4</v>
      </c>
      <c r="N331" s="37">
        <v>0</v>
      </c>
      <c r="R331" s="20">
        <v>12</v>
      </c>
      <c r="S331" s="99" t="str">
        <f>VLOOKUP(R331,Sheet1!$A$48:$B$59,2,0)</f>
        <v>小米</v>
      </c>
    </row>
    <row r="332" spans="1:19" s="21" customFormat="1">
      <c r="A332" s="39" t="str">
        <f t="shared" ref="A332:A340" si="41">B332&amp;"."&amp;R332</f>
        <v>20001.12</v>
      </c>
      <c r="B332" s="39">
        <v>20001</v>
      </c>
      <c r="C332" s="40" t="s">
        <v>70</v>
      </c>
      <c r="D332" s="41" t="s">
        <v>71</v>
      </c>
      <c r="E332" s="21">
        <v>3</v>
      </c>
      <c r="F332" s="21">
        <v>500</v>
      </c>
      <c r="G332" s="21">
        <v>101</v>
      </c>
      <c r="H332" s="21">
        <v>12</v>
      </c>
      <c r="I332" s="21">
        <v>4</v>
      </c>
      <c r="J332" s="21">
        <v>1</v>
      </c>
      <c r="K332" s="53">
        <v>102</v>
      </c>
      <c r="L332" s="53" t="s">
        <v>321</v>
      </c>
      <c r="M332" s="21">
        <v>0</v>
      </c>
      <c r="N332" s="21">
        <v>0</v>
      </c>
      <c r="R332" s="21">
        <v>12</v>
      </c>
      <c r="S332" s="99" t="str">
        <f>VLOOKUP(R332,Sheet1!$A$48:$B$59,2,0)</f>
        <v>小米</v>
      </c>
    </row>
    <row r="333" spans="1:19" s="22" customFormat="1">
      <c r="A333" s="42" t="str">
        <f t="shared" si="41"/>
        <v>16001.12</v>
      </c>
      <c r="B333" s="42">
        <v>16001</v>
      </c>
      <c r="C333" s="42" t="s">
        <v>72</v>
      </c>
      <c r="D333" s="42" t="str">
        <f t="shared" ref="D333:D340" si="42">"获得"&amp;J333&amp;"金币"</f>
        <v>获得20000金币</v>
      </c>
      <c r="E333" s="42">
        <v>4</v>
      </c>
      <c r="F333" s="42">
        <v>200</v>
      </c>
      <c r="G333" s="42">
        <v>101</v>
      </c>
      <c r="H333" s="71">
        <v>2</v>
      </c>
      <c r="I333" s="42">
        <v>5</v>
      </c>
      <c r="J333" s="42">
        <f>H333*10000</f>
        <v>20000</v>
      </c>
      <c r="K333" s="42">
        <v>100002</v>
      </c>
      <c r="L333" s="42" t="s">
        <v>322</v>
      </c>
      <c r="M333" s="42">
        <v>0</v>
      </c>
      <c r="N333" s="42">
        <v>1</v>
      </c>
      <c r="O333" s="42"/>
      <c r="P333" s="42"/>
      <c r="Q333" s="42"/>
      <c r="R333" s="42">
        <v>12</v>
      </c>
      <c r="S333" s="99" t="str">
        <f>VLOOKUP(R333,Sheet1!$A$48:$B$59,2,0)</f>
        <v>小米</v>
      </c>
    </row>
    <row r="334" spans="1:19" s="22" customFormat="1">
      <c r="A334" s="42" t="str">
        <f t="shared" si="41"/>
        <v>16002.12</v>
      </c>
      <c r="B334" s="42">
        <v>16002</v>
      </c>
      <c r="C334" s="42" t="s">
        <v>201</v>
      </c>
      <c r="D334" s="42" t="str">
        <f t="shared" si="42"/>
        <v>获得66000金币</v>
      </c>
      <c r="E334" s="42">
        <v>4</v>
      </c>
      <c r="F334" s="42">
        <v>700</v>
      </c>
      <c r="G334" s="42">
        <v>101</v>
      </c>
      <c r="H334" s="71">
        <v>6</v>
      </c>
      <c r="I334" s="42">
        <v>5</v>
      </c>
      <c r="J334" s="42">
        <v>66000</v>
      </c>
      <c r="K334" s="42">
        <v>100002</v>
      </c>
      <c r="L334" s="42" t="s">
        <v>323</v>
      </c>
      <c r="M334" s="42">
        <v>9</v>
      </c>
      <c r="N334" s="42">
        <v>1</v>
      </c>
      <c r="O334" s="42"/>
      <c r="P334" s="42"/>
      <c r="Q334" s="42"/>
      <c r="R334" s="42">
        <v>12</v>
      </c>
      <c r="S334" s="99" t="str">
        <f>VLOOKUP(R334,Sheet1!$A$48:$B$59,2,0)</f>
        <v>小米</v>
      </c>
    </row>
    <row r="335" spans="1:19" s="22" customFormat="1">
      <c r="A335" s="42" t="str">
        <f t="shared" si="41"/>
        <v>16003.12</v>
      </c>
      <c r="B335" s="42">
        <v>16003</v>
      </c>
      <c r="C335" s="42" t="s">
        <v>206</v>
      </c>
      <c r="D335" s="42" t="str">
        <f t="shared" si="42"/>
        <v>获得144000金币</v>
      </c>
      <c r="E335" s="42">
        <v>4</v>
      </c>
      <c r="F335" s="42">
        <v>1500</v>
      </c>
      <c r="G335" s="42">
        <v>101</v>
      </c>
      <c r="H335" s="71">
        <v>12</v>
      </c>
      <c r="I335" s="42">
        <v>5</v>
      </c>
      <c r="J335" s="42">
        <v>144000</v>
      </c>
      <c r="K335" s="42">
        <v>100002</v>
      </c>
      <c r="L335" s="42" t="s">
        <v>324</v>
      </c>
      <c r="M335" s="42">
        <v>8</v>
      </c>
      <c r="N335" s="42">
        <v>1</v>
      </c>
      <c r="O335" s="42"/>
      <c r="P335" s="42"/>
      <c r="Q335" s="42"/>
      <c r="R335" s="42">
        <v>12</v>
      </c>
      <c r="S335" s="99" t="str">
        <f>VLOOKUP(R335,Sheet1!$A$48:$B$59,2,0)</f>
        <v>小米</v>
      </c>
    </row>
    <row r="336" spans="1:19" s="22" customFormat="1">
      <c r="A336" s="42" t="str">
        <f t="shared" si="41"/>
        <v>16004.12</v>
      </c>
      <c r="B336" s="42">
        <v>16004</v>
      </c>
      <c r="C336" s="42" t="s">
        <v>210</v>
      </c>
      <c r="D336" s="42" t="str">
        <f t="shared" si="42"/>
        <v>获得280000金币</v>
      </c>
      <c r="E336" s="42">
        <v>4</v>
      </c>
      <c r="F336" s="42">
        <v>2600</v>
      </c>
      <c r="G336" s="42">
        <v>101</v>
      </c>
      <c r="H336" s="71">
        <v>20</v>
      </c>
      <c r="I336" s="42">
        <v>5</v>
      </c>
      <c r="J336" s="42">
        <v>280000</v>
      </c>
      <c r="K336" s="42">
        <v>100002</v>
      </c>
      <c r="L336" s="42" t="s">
        <v>325</v>
      </c>
      <c r="M336" s="42">
        <v>6</v>
      </c>
      <c r="N336" s="42">
        <v>1</v>
      </c>
      <c r="O336" s="42"/>
      <c r="P336" s="42"/>
      <c r="Q336" s="42"/>
      <c r="R336" s="42">
        <v>12</v>
      </c>
      <c r="S336" s="99" t="str">
        <f>VLOOKUP(R336,Sheet1!$A$48:$B$59,2,0)</f>
        <v>小米</v>
      </c>
    </row>
    <row r="337" spans="1:19" s="22" customFormat="1">
      <c r="A337" s="42" t="str">
        <f t="shared" si="41"/>
        <v>16006.12</v>
      </c>
      <c r="B337" s="42">
        <v>16006</v>
      </c>
      <c r="C337" s="42" t="s">
        <v>243</v>
      </c>
      <c r="D337" s="42" t="str">
        <f t="shared" si="42"/>
        <v>获得720000金币</v>
      </c>
      <c r="E337" s="42">
        <v>4</v>
      </c>
      <c r="F337" s="42">
        <v>8000</v>
      </c>
      <c r="G337" s="42">
        <v>101</v>
      </c>
      <c r="H337" s="71">
        <v>45</v>
      </c>
      <c r="I337" s="42">
        <v>5</v>
      </c>
      <c r="J337" s="42">
        <v>720000</v>
      </c>
      <c r="K337" s="42">
        <v>100002</v>
      </c>
      <c r="L337" s="42" t="s">
        <v>355</v>
      </c>
      <c r="M337" s="42">
        <v>4</v>
      </c>
      <c r="N337" s="42">
        <v>1</v>
      </c>
      <c r="O337" s="42"/>
      <c r="P337" s="42"/>
      <c r="Q337" s="42"/>
      <c r="R337" s="42">
        <v>12</v>
      </c>
      <c r="S337" s="99" t="str">
        <f>VLOOKUP(R337,Sheet1!$A$48:$B$59,2,0)</f>
        <v>小米</v>
      </c>
    </row>
    <row r="338" spans="1:19" s="22" customFormat="1">
      <c r="A338" s="42" t="str">
        <f t="shared" si="41"/>
        <v>16007.12</v>
      </c>
      <c r="B338" s="42">
        <v>16007</v>
      </c>
      <c r="C338" s="42" t="s">
        <v>244</v>
      </c>
      <c r="D338" s="42" t="str">
        <f t="shared" si="42"/>
        <v>获得1530000金币</v>
      </c>
      <c r="E338" s="42">
        <v>4</v>
      </c>
      <c r="F338" s="42">
        <v>15000</v>
      </c>
      <c r="G338" s="42">
        <v>101</v>
      </c>
      <c r="H338" s="71">
        <v>90</v>
      </c>
      <c r="I338" s="42">
        <v>5</v>
      </c>
      <c r="J338" s="42">
        <v>1530000</v>
      </c>
      <c r="K338" s="42">
        <v>100002</v>
      </c>
      <c r="L338" s="42" t="s">
        <v>356</v>
      </c>
      <c r="M338" s="42">
        <v>3</v>
      </c>
      <c r="N338" s="42">
        <v>1</v>
      </c>
      <c r="O338" s="42"/>
      <c r="P338" s="42"/>
      <c r="Q338" s="42"/>
      <c r="R338" s="42">
        <v>12</v>
      </c>
      <c r="S338" s="99" t="str">
        <f>VLOOKUP(R338,Sheet1!$A$48:$B$59,2,0)</f>
        <v>小米</v>
      </c>
    </row>
    <row r="339" spans="1:19" s="22" customFormat="1">
      <c r="A339" s="42" t="str">
        <f t="shared" si="41"/>
        <v>16008.12</v>
      </c>
      <c r="B339" s="42">
        <v>16008</v>
      </c>
      <c r="C339" s="42" t="s">
        <v>245</v>
      </c>
      <c r="D339" s="42" t="str">
        <f t="shared" si="42"/>
        <v>获得3240000金币</v>
      </c>
      <c r="E339" s="42">
        <v>4</v>
      </c>
      <c r="F339" s="42">
        <v>30000</v>
      </c>
      <c r="G339" s="42">
        <v>101</v>
      </c>
      <c r="H339" s="71">
        <v>180</v>
      </c>
      <c r="I339" s="42">
        <v>5</v>
      </c>
      <c r="J339" s="42">
        <v>3240000</v>
      </c>
      <c r="K339" s="42">
        <v>100002</v>
      </c>
      <c r="L339" s="42" t="s">
        <v>357</v>
      </c>
      <c r="M339" s="42">
        <v>2</v>
      </c>
      <c r="N339" s="42">
        <v>1</v>
      </c>
      <c r="O339" s="42"/>
      <c r="P339" s="42"/>
      <c r="Q339" s="42"/>
      <c r="R339" s="42">
        <v>12</v>
      </c>
      <c r="S339" s="99" t="str">
        <f>VLOOKUP(R339,Sheet1!$A$48:$B$59,2,0)</f>
        <v>小米</v>
      </c>
    </row>
    <row r="340" spans="1:19" s="22" customFormat="1">
      <c r="A340" s="42" t="str">
        <f t="shared" si="41"/>
        <v>16009.12</v>
      </c>
      <c r="B340" s="42">
        <v>16009</v>
      </c>
      <c r="C340" s="42" t="s">
        <v>246</v>
      </c>
      <c r="D340" s="42" t="str">
        <f t="shared" si="42"/>
        <v>获得6840000金币</v>
      </c>
      <c r="E340" s="42">
        <v>4</v>
      </c>
      <c r="F340" s="42">
        <v>60000</v>
      </c>
      <c r="G340" s="42">
        <v>101</v>
      </c>
      <c r="H340" s="71">
        <v>360</v>
      </c>
      <c r="I340" s="42">
        <v>5</v>
      </c>
      <c r="J340" s="42">
        <v>6840000</v>
      </c>
      <c r="K340" s="42">
        <v>100002</v>
      </c>
      <c r="L340" s="42" t="s">
        <v>358</v>
      </c>
      <c r="M340" s="42">
        <v>1</v>
      </c>
      <c r="N340" s="42">
        <v>1</v>
      </c>
      <c r="O340" s="42"/>
      <c r="P340" s="42"/>
      <c r="Q340" s="42"/>
      <c r="R340" s="42">
        <v>12</v>
      </c>
      <c r="S340" s="99" t="str">
        <f>VLOOKUP(R340,Sheet1!$A$48:$B$59,2,0)</f>
        <v>小米</v>
      </c>
    </row>
  </sheetData>
  <phoneticPr fontId="26" type="noConversion"/>
  <pageMargins left="0.75" right="0.75" top="1" bottom="1" header="0.51041666666666696" footer="0.51041666666666696"/>
  <pageSetup paperSize="9" orientation="portrait" r:id="rId1"/>
  <headerFooter scaleWithDoc="0"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workbookViewId="0">
      <selection activeCell="G18" sqref="G18"/>
    </sheetView>
  </sheetViews>
  <sheetFormatPr defaultColWidth="8.875" defaultRowHeight="14.25"/>
  <cols>
    <col min="11" max="11" width="8.875" style="10"/>
  </cols>
  <sheetData>
    <row r="1" spans="1:21">
      <c r="B1" t="s">
        <v>79</v>
      </c>
      <c r="C1" t="s">
        <v>80</v>
      </c>
      <c r="D1" t="s">
        <v>81</v>
      </c>
    </row>
    <row r="2" spans="1:21">
      <c r="B2" t="s">
        <v>82</v>
      </c>
      <c r="C2" t="s">
        <v>80</v>
      </c>
      <c r="D2" s="11" t="s">
        <v>83</v>
      </c>
    </row>
    <row r="3" spans="1:21">
      <c r="B3" t="s">
        <v>84</v>
      </c>
    </row>
    <row r="8" spans="1:21">
      <c r="B8" s="11" t="s">
        <v>85</v>
      </c>
      <c r="C8" s="11" t="s">
        <v>3</v>
      </c>
      <c r="E8" s="11" t="s">
        <v>86</v>
      </c>
      <c r="F8" s="11" t="s">
        <v>87</v>
      </c>
      <c r="G8" s="11" t="s">
        <v>88</v>
      </c>
      <c r="H8" s="11" t="s">
        <v>89</v>
      </c>
      <c r="I8" s="11" t="s">
        <v>14</v>
      </c>
      <c r="M8" s="11" t="s">
        <v>5</v>
      </c>
    </row>
    <row r="9" spans="1:21">
      <c r="B9" s="5" t="s">
        <v>90</v>
      </c>
      <c r="C9" s="12" t="s">
        <v>91</v>
      </c>
      <c r="F9">
        <v>8</v>
      </c>
      <c r="G9">
        <v>1</v>
      </c>
      <c r="M9">
        <f>G9*2</f>
        <v>2</v>
      </c>
    </row>
    <row r="10" spans="1:21">
      <c r="B10" s="5" t="s">
        <v>92</v>
      </c>
      <c r="C10" s="12" t="s">
        <v>93</v>
      </c>
      <c r="F10">
        <v>8</v>
      </c>
      <c r="G10">
        <v>1</v>
      </c>
      <c r="M10">
        <f t="shared" ref="M10" si="0">G10*2</f>
        <v>2</v>
      </c>
    </row>
    <row r="11" spans="1:21">
      <c r="B11" s="5" t="s">
        <v>94</v>
      </c>
      <c r="C11" s="12" t="s">
        <v>95</v>
      </c>
      <c r="F11">
        <v>8</v>
      </c>
      <c r="G11">
        <v>1</v>
      </c>
      <c r="M11">
        <f t="shared" ref="M11" si="1">G11*2</f>
        <v>2</v>
      </c>
    </row>
    <row r="12" spans="1:21">
      <c r="B12" s="5" t="s">
        <v>96</v>
      </c>
      <c r="C12" s="12" t="s">
        <v>97</v>
      </c>
      <c r="F12">
        <v>8</v>
      </c>
      <c r="G12">
        <v>1</v>
      </c>
      <c r="M12">
        <f t="shared" ref="M12" si="2">G12*2</f>
        <v>2</v>
      </c>
    </row>
    <row r="13" spans="1:21">
      <c r="B13" s="5" t="s">
        <v>98</v>
      </c>
      <c r="C13" s="12" t="s">
        <v>99</v>
      </c>
      <c r="F13">
        <v>8</v>
      </c>
      <c r="G13">
        <v>1</v>
      </c>
      <c r="M13">
        <f t="shared" ref="M13" si="3">G13*2</f>
        <v>2</v>
      </c>
    </row>
    <row r="14" spans="1:21">
      <c r="B14" s="5" t="s">
        <v>100</v>
      </c>
      <c r="C14" s="12" t="s">
        <v>101</v>
      </c>
      <c r="F14">
        <v>8</v>
      </c>
      <c r="G14">
        <v>1</v>
      </c>
      <c r="M14">
        <f t="shared" ref="M14" si="4">G14*2</f>
        <v>2</v>
      </c>
    </row>
    <row r="15" spans="1:21" s="9" customFormat="1">
      <c r="A15" s="13">
        <v>200101</v>
      </c>
      <c r="B15" s="13" t="s">
        <v>102</v>
      </c>
      <c r="C15" s="7" t="s">
        <v>103</v>
      </c>
      <c r="E15">
        <v>25</v>
      </c>
      <c r="F15" s="9">
        <f>VLOOKUP(G15,Sheet2!$A$2:$I$61,9,0)</f>
        <v>54000</v>
      </c>
      <c r="G15" s="13">
        <v>3</v>
      </c>
      <c r="H15" s="13">
        <v>6750</v>
      </c>
      <c r="I15" s="13">
        <f>H15*0.2</f>
        <v>1350</v>
      </c>
      <c r="J15" s="14" t="s">
        <v>104</v>
      </c>
      <c r="K15" s="15"/>
      <c r="M15" s="9">
        <f t="shared" ref="M15" si="5">G15*2</f>
        <v>6</v>
      </c>
      <c r="Q15" s="13">
        <f>A15</f>
        <v>200101</v>
      </c>
      <c r="R15" s="13" t="s">
        <v>102</v>
      </c>
      <c r="U15">
        <f>F15/8</f>
        <v>6750</v>
      </c>
    </row>
    <row r="16" spans="1:21" s="9" customFormat="1">
      <c r="A16" s="13">
        <v>200102</v>
      </c>
      <c r="B16" s="13" t="s">
        <v>105</v>
      </c>
      <c r="C16" s="7" t="s">
        <v>106</v>
      </c>
      <c r="E16">
        <v>40</v>
      </c>
      <c r="F16" s="9">
        <f>VLOOKUP(G16,Sheet2!$A$2:$I$61,9,0)</f>
        <v>108000</v>
      </c>
      <c r="G16" s="13">
        <v>6</v>
      </c>
      <c r="H16" s="13">
        <v>13500</v>
      </c>
      <c r="I16" s="13">
        <f t="shared" ref="I16" si="6">H16*0.2</f>
        <v>2700</v>
      </c>
      <c r="J16" s="14" t="s">
        <v>107</v>
      </c>
      <c r="K16" s="15"/>
      <c r="M16" s="9">
        <f t="shared" ref="M16:M45" si="7">G16*2</f>
        <v>12</v>
      </c>
      <c r="Q16" s="13">
        <f t="shared" ref="Q16" si="8">A16</f>
        <v>200102</v>
      </c>
      <c r="R16" s="13" t="s">
        <v>105</v>
      </c>
      <c r="U16">
        <f t="shared" ref="U16" si="9">F16/8</f>
        <v>13500</v>
      </c>
    </row>
    <row r="17" spans="1:27" s="9" customFormat="1">
      <c r="A17" s="5">
        <v>200103</v>
      </c>
      <c r="B17" s="5" t="s">
        <v>29</v>
      </c>
      <c r="C17" s="5" t="s">
        <v>108</v>
      </c>
      <c r="D17" s="5"/>
      <c r="E17" s="5">
        <v>71</v>
      </c>
      <c r="F17" s="5">
        <f>VLOOKUP(G17,Sheet2!$A$2:$I$61,9,0)</f>
        <v>216000</v>
      </c>
      <c r="G17" s="5">
        <v>12</v>
      </c>
      <c r="H17" s="5">
        <v>27000</v>
      </c>
      <c r="I17" s="5">
        <f t="shared" ref="I17" si="10">H17*0.2</f>
        <v>5400</v>
      </c>
      <c r="J17" s="5" t="s">
        <v>109</v>
      </c>
      <c r="K17" s="5"/>
      <c r="L17" s="5"/>
      <c r="M17" s="5">
        <f t="shared" si="7"/>
        <v>24</v>
      </c>
      <c r="N17" s="5"/>
      <c r="O17" s="5"/>
      <c r="P17" s="5"/>
      <c r="Q17" s="5">
        <f t="shared" ref="Q17" si="11">A17</f>
        <v>200103</v>
      </c>
      <c r="R17" s="5" t="s">
        <v>29</v>
      </c>
      <c r="S17" s="5"/>
      <c r="T17" s="5"/>
      <c r="U17" s="5">
        <f t="shared" ref="U17" si="12">F17/8</f>
        <v>27000</v>
      </c>
      <c r="V17" s="5"/>
      <c r="W17" s="5"/>
    </row>
    <row r="18" spans="1:27">
      <c r="A18" s="5">
        <v>200105</v>
      </c>
      <c r="B18" s="5" t="s">
        <v>30</v>
      </c>
      <c r="C18" s="5" t="s">
        <v>274</v>
      </c>
      <c r="E18">
        <v>223</v>
      </c>
      <c r="F18" s="5">
        <f>VLOOKUP(G18,Sheet2!$A$2:$I$61,9,0)</f>
        <v>432000</v>
      </c>
      <c r="G18" s="5">
        <v>24</v>
      </c>
      <c r="H18" s="5">
        <v>54000</v>
      </c>
      <c r="I18" s="5">
        <f t="shared" ref="I18:I45" si="13">H18*0.2</f>
        <v>10800</v>
      </c>
      <c r="J18" s="7" t="s">
        <v>110</v>
      </c>
      <c r="K18" s="16"/>
      <c r="M18">
        <f t="shared" si="7"/>
        <v>48</v>
      </c>
      <c r="Q18" s="5">
        <f t="shared" ref="Q18:Q45" si="14">A18</f>
        <v>200105</v>
      </c>
      <c r="R18" s="5" t="str">
        <f t="shared" ref="R18" si="15">B18</f>
        <v>烈焰剑</v>
      </c>
      <c r="S18" s="18">
        <v>86400</v>
      </c>
      <c r="T18">
        <f t="shared" ref="T18" si="16">F18/90000</f>
        <v>4.8</v>
      </c>
      <c r="U18">
        <f t="shared" ref="U18:U24" si="17">F18/8</f>
        <v>54000</v>
      </c>
      <c r="V18">
        <f>U18/90000</f>
        <v>0.6</v>
      </c>
    </row>
    <row r="19" spans="1:27">
      <c r="A19" s="5">
        <v>200106</v>
      </c>
      <c r="B19" s="5" t="s">
        <v>31</v>
      </c>
      <c r="C19" s="7" t="s">
        <v>111</v>
      </c>
      <c r="E19">
        <v>396</v>
      </c>
      <c r="F19" s="5">
        <f>VLOOKUP(G19,Sheet2!$A$2:$I$61,9,0)</f>
        <v>540000</v>
      </c>
      <c r="G19" s="5">
        <v>30</v>
      </c>
      <c r="H19" s="5">
        <v>67500</v>
      </c>
      <c r="I19" s="5">
        <f t="shared" si="13"/>
        <v>13500</v>
      </c>
      <c r="J19" s="7" t="s">
        <v>112</v>
      </c>
      <c r="K19" s="16"/>
      <c r="M19">
        <f t="shared" si="7"/>
        <v>60</v>
      </c>
      <c r="Q19" s="5">
        <f t="shared" si="14"/>
        <v>200106</v>
      </c>
      <c r="R19" s="5" t="str">
        <f t="shared" ref="R19:R45" si="18">B19</f>
        <v>日轮剑</v>
      </c>
      <c r="S19" s="5">
        <v>540000</v>
      </c>
      <c r="T19">
        <f t="shared" ref="T19" si="19">F19/90000</f>
        <v>6</v>
      </c>
      <c r="U19">
        <f t="shared" si="17"/>
        <v>67500</v>
      </c>
      <c r="V19">
        <f>U19/90000</f>
        <v>0.75</v>
      </c>
    </row>
    <row r="20" spans="1:27">
      <c r="A20" s="5">
        <v>200107</v>
      </c>
      <c r="B20" s="5" t="s">
        <v>32</v>
      </c>
      <c r="C20" s="7" t="s">
        <v>113</v>
      </c>
      <c r="E20">
        <v>702</v>
      </c>
      <c r="F20" s="5">
        <f>VLOOKUP(G20,Sheet2!$A$2:$I$61,9,0)</f>
        <v>648000</v>
      </c>
      <c r="G20" s="5">
        <v>36</v>
      </c>
      <c r="H20" s="5">
        <v>81000</v>
      </c>
      <c r="I20" s="5">
        <f t="shared" si="13"/>
        <v>16200</v>
      </c>
      <c r="J20" s="7" t="s">
        <v>114</v>
      </c>
      <c r="K20" s="16"/>
      <c r="M20">
        <f t="shared" si="7"/>
        <v>72</v>
      </c>
      <c r="Q20" s="5">
        <f t="shared" si="14"/>
        <v>200107</v>
      </c>
      <c r="R20" s="5" t="str">
        <f t="shared" si="18"/>
        <v>光辉剑</v>
      </c>
      <c r="S20" s="18">
        <v>129600</v>
      </c>
      <c r="T20">
        <f>F20/90000</f>
        <v>7.2</v>
      </c>
      <c r="U20">
        <f t="shared" si="17"/>
        <v>81000</v>
      </c>
      <c r="V20">
        <f>U20/90000</f>
        <v>0.9</v>
      </c>
    </row>
    <row r="21" spans="1:27">
      <c r="A21" s="5">
        <v>200108</v>
      </c>
      <c r="B21" s="5" t="s">
        <v>33</v>
      </c>
      <c r="C21" s="7" t="s">
        <v>115</v>
      </c>
      <c r="E21">
        <v>1244</v>
      </c>
      <c r="F21" s="5">
        <f>VLOOKUP(G21,Sheet2!$A$2:$I$61,9,0)</f>
        <v>756000</v>
      </c>
      <c r="G21" s="5">
        <v>42</v>
      </c>
      <c r="H21" s="5">
        <v>94500</v>
      </c>
      <c r="I21" s="5">
        <f t="shared" si="13"/>
        <v>18900</v>
      </c>
      <c r="J21" s="7" t="s">
        <v>116</v>
      </c>
      <c r="K21" s="16"/>
      <c r="M21">
        <f t="shared" si="7"/>
        <v>84</v>
      </c>
      <c r="Q21" s="5">
        <f t="shared" si="14"/>
        <v>200108</v>
      </c>
      <c r="R21" s="5" t="str">
        <f t="shared" si="18"/>
        <v>魔龙剑</v>
      </c>
      <c r="S21" s="18">
        <v>3</v>
      </c>
      <c r="T21">
        <f>F21/90000</f>
        <v>8.4</v>
      </c>
      <c r="U21">
        <f t="shared" si="17"/>
        <v>94500</v>
      </c>
    </row>
    <row r="22" spans="1:27">
      <c r="A22" s="5">
        <v>200109</v>
      </c>
      <c r="B22" s="5" t="s">
        <v>34</v>
      </c>
      <c r="C22" s="7" t="s">
        <v>117</v>
      </c>
      <c r="E22">
        <v>2204</v>
      </c>
      <c r="F22" s="5">
        <f>VLOOKUP(G22,Sheet2!$A$2:$I$61,9,0)</f>
        <v>864000</v>
      </c>
      <c r="G22" s="5">
        <v>48</v>
      </c>
      <c r="H22" s="5">
        <v>108000</v>
      </c>
      <c r="I22" s="5">
        <f t="shared" si="13"/>
        <v>21600</v>
      </c>
      <c r="J22" s="7" t="s">
        <v>118</v>
      </c>
      <c r="K22" s="16"/>
      <c r="M22">
        <f t="shared" si="7"/>
        <v>96</v>
      </c>
      <c r="Q22" s="5">
        <f t="shared" si="14"/>
        <v>200109</v>
      </c>
      <c r="R22" s="5" t="str">
        <f t="shared" si="18"/>
        <v>太阳神剑</v>
      </c>
      <c r="S22" s="18">
        <v>5</v>
      </c>
      <c r="T22">
        <f>F22/90000</f>
        <v>9.6</v>
      </c>
      <c r="U22">
        <f t="shared" si="17"/>
        <v>108000</v>
      </c>
    </row>
    <row r="23" spans="1:27">
      <c r="A23">
        <v>200110</v>
      </c>
      <c r="B23" s="5" t="s">
        <v>35</v>
      </c>
      <c r="C23" s="7" t="s">
        <v>119</v>
      </c>
      <c r="E23">
        <v>3095</v>
      </c>
      <c r="F23" s="5">
        <f>VLOOKUP(G23,Sheet2!$A$2:$I$61,9,0)</f>
        <v>972000</v>
      </c>
      <c r="G23" s="5">
        <v>54</v>
      </c>
      <c r="H23">
        <v>121500</v>
      </c>
      <c r="I23">
        <f t="shared" si="13"/>
        <v>24300</v>
      </c>
      <c r="J23" s="7" t="s">
        <v>120</v>
      </c>
      <c r="K23" s="16"/>
      <c r="M23">
        <f t="shared" si="7"/>
        <v>108</v>
      </c>
      <c r="Q23">
        <f t="shared" si="14"/>
        <v>200110</v>
      </c>
      <c r="R23" s="5" t="str">
        <f t="shared" si="18"/>
        <v>日曜巨剑</v>
      </c>
      <c r="S23" s="18">
        <v>7</v>
      </c>
      <c r="T23">
        <f>F23/90000</f>
        <v>10.8</v>
      </c>
      <c r="U23">
        <f t="shared" si="17"/>
        <v>121500</v>
      </c>
    </row>
    <row r="24" spans="1:27" s="9" customFormat="1">
      <c r="A24" s="13">
        <v>200111</v>
      </c>
      <c r="B24" s="13" t="s">
        <v>121</v>
      </c>
      <c r="C24" s="7" t="s">
        <v>122</v>
      </c>
      <c r="E24">
        <v>4148</v>
      </c>
      <c r="F24" s="9">
        <f>VLOOKUP(G24,Sheet2!$A$2:$I$61,9,0)</f>
        <v>1080000</v>
      </c>
      <c r="G24" s="13">
        <v>60</v>
      </c>
      <c r="H24" s="13">
        <v>135000</v>
      </c>
      <c r="I24" s="13">
        <f t="shared" si="13"/>
        <v>27000</v>
      </c>
      <c r="J24" s="14" t="s">
        <v>123</v>
      </c>
      <c r="K24" s="15"/>
      <c r="M24" s="9">
        <f t="shared" si="7"/>
        <v>120</v>
      </c>
      <c r="O24"/>
      <c r="Q24" s="13">
        <f t="shared" si="14"/>
        <v>200111</v>
      </c>
      <c r="R24" s="13" t="str">
        <f t="shared" si="18"/>
        <v>炎龙剑</v>
      </c>
      <c r="T24">
        <f>F24/90000</f>
        <v>12</v>
      </c>
      <c r="U24">
        <f t="shared" si="17"/>
        <v>135000</v>
      </c>
    </row>
    <row r="25" spans="1:27" s="9" customFormat="1">
      <c r="A25" s="13">
        <v>200301</v>
      </c>
      <c r="B25" s="13" t="s">
        <v>124</v>
      </c>
      <c r="C25" s="7" t="s">
        <v>125</v>
      </c>
      <c r="E25">
        <v>292</v>
      </c>
      <c r="F25" s="9">
        <f>VLOOKUP(G25,Sheet2!$A$2:$I$61,9,0)</f>
        <v>180000</v>
      </c>
      <c r="G25" s="13">
        <v>10</v>
      </c>
      <c r="H25" s="13">
        <v>4500</v>
      </c>
      <c r="I25" s="13">
        <f t="shared" si="13"/>
        <v>900</v>
      </c>
      <c r="J25" s="13" t="s">
        <v>126</v>
      </c>
      <c r="K25" s="15"/>
      <c r="M25" s="9">
        <f t="shared" si="7"/>
        <v>20</v>
      </c>
      <c r="O25"/>
      <c r="Q25" s="13">
        <f t="shared" si="14"/>
        <v>200301</v>
      </c>
      <c r="R25" s="13" t="str">
        <f t="shared" si="18"/>
        <v>白银头盔</v>
      </c>
      <c r="S25" s="13"/>
      <c r="T25">
        <f t="shared" ref="T25" si="20">F25/90000</f>
        <v>2</v>
      </c>
      <c r="U25" s="13">
        <f t="shared" ref="U25" si="21">F25/4</f>
        <v>45000</v>
      </c>
      <c r="V25" s="13">
        <f>U25/10</f>
        <v>4500</v>
      </c>
      <c r="W25" s="13"/>
      <c r="X25" s="13"/>
      <c r="Y25" s="13"/>
      <c r="Z25" s="13"/>
      <c r="AA25" s="13"/>
    </row>
    <row r="26" spans="1:27">
      <c r="A26" s="5">
        <v>200302</v>
      </c>
      <c r="B26" s="5" t="s">
        <v>36</v>
      </c>
      <c r="C26" s="7" t="s">
        <v>127</v>
      </c>
      <c r="E26">
        <v>1223</v>
      </c>
      <c r="F26" s="5">
        <f>VLOOKUP(G26,Sheet2!$A$2:$I$61,9,0)</f>
        <v>450000</v>
      </c>
      <c r="G26" s="5">
        <v>25</v>
      </c>
      <c r="H26" s="5">
        <v>9000</v>
      </c>
      <c r="I26" s="5">
        <f t="shared" si="13"/>
        <v>1800</v>
      </c>
      <c r="J26" s="12" t="s">
        <v>128</v>
      </c>
      <c r="K26" s="16"/>
      <c r="M26">
        <f t="shared" si="7"/>
        <v>50</v>
      </c>
      <c r="Q26" s="5">
        <f t="shared" si="14"/>
        <v>200302</v>
      </c>
      <c r="R26" s="5" t="str">
        <f t="shared" si="18"/>
        <v>秘银头饰</v>
      </c>
      <c r="T26">
        <f t="shared" ref="T26" si="22">F26/90000</f>
        <v>5</v>
      </c>
      <c r="U26">
        <f>F26/5</f>
        <v>90000</v>
      </c>
      <c r="V26" s="5">
        <f>U26/10</f>
        <v>9000</v>
      </c>
    </row>
    <row r="27" spans="1:27">
      <c r="A27">
        <v>200303</v>
      </c>
      <c r="B27" s="5" t="s">
        <v>37</v>
      </c>
      <c r="C27" s="7" t="s">
        <v>129</v>
      </c>
      <c r="E27">
        <v>8228</v>
      </c>
      <c r="F27" s="5">
        <f>VLOOKUP(G27,Sheet2!$A$2:$I$61,9,0)</f>
        <v>720000</v>
      </c>
      <c r="G27" s="5">
        <v>40</v>
      </c>
      <c r="H27">
        <v>27000</v>
      </c>
      <c r="I27">
        <f t="shared" si="13"/>
        <v>5400</v>
      </c>
      <c r="J27" s="12" t="s">
        <v>130</v>
      </c>
      <c r="K27" s="16"/>
      <c r="M27">
        <f t="shared" si="7"/>
        <v>80</v>
      </c>
      <c r="Q27">
        <f t="shared" si="14"/>
        <v>200303</v>
      </c>
      <c r="R27" s="5" t="str">
        <f t="shared" si="18"/>
        <v>黑龙盔</v>
      </c>
      <c r="T27">
        <f t="shared" ref="T27:T45" si="23">F27/90000</f>
        <v>8</v>
      </c>
      <c r="U27">
        <f>F27/4</f>
        <v>180000</v>
      </c>
      <c r="V27" s="5">
        <v>27000</v>
      </c>
      <c r="W27">
        <f>V26*3</f>
        <v>27000</v>
      </c>
      <c r="X27">
        <f>W26*3</f>
        <v>0</v>
      </c>
    </row>
    <row r="28" spans="1:27" s="9" customFormat="1">
      <c r="A28" s="13">
        <v>200304</v>
      </c>
      <c r="B28" s="13" t="s">
        <v>131</v>
      </c>
      <c r="C28" s="7" t="s">
        <v>132</v>
      </c>
      <c r="E28">
        <v>33186</v>
      </c>
      <c r="F28" s="9">
        <f>VLOOKUP(G28,Sheet2!$A$2:$I$61,9,0)</f>
        <v>1080000</v>
      </c>
      <c r="G28" s="13">
        <v>60</v>
      </c>
      <c r="H28" s="13">
        <v>81000</v>
      </c>
      <c r="I28" s="13">
        <f t="shared" si="13"/>
        <v>16200</v>
      </c>
      <c r="J28" s="13" t="s">
        <v>133</v>
      </c>
      <c r="K28" s="15"/>
      <c r="M28" s="9">
        <f t="shared" si="7"/>
        <v>120</v>
      </c>
      <c r="O28"/>
      <c r="Q28" s="13">
        <f t="shared" si="14"/>
        <v>200304</v>
      </c>
      <c r="R28" s="13" t="str">
        <f t="shared" si="18"/>
        <v>天羽盔</v>
      </c>
      <c r="T28">
        <f t="shared" si="23"/>
        <v>12</v>
      </c>
      <c r="U28">
        <f>F28/5</f>
        <v>216000</v>
      </c>
      <c r="V28" s="9">
        <f>W28</f>
        <v>81000</v>
      </c>
      <c r="W28" s="9">
        <f>W27*3</f>
        <v>81000</v>
      </c>
    </row>
    <row r="29" spans="1:27" s="9" customFormat="1">
      <c r="A29" s="13">
        <v>200501</v>
      </c>
      <c r="B29" s="13" t="s">
        <v>134</v>
      </c>
      <c r="C29" s="7" t="s">
        <v>135</v>
      </c>
      <c r="E29">
        <v>31</v>
      </c>
      <c r="F29" s="9">
        <f>VLOOKUP(G29,Sheet2!$A$2:$I$61,9,0)</f>
        <v>180000</v>
      </c>
      <c r="G29" s="13">
        <v>10</v>
      </c>
      <c r="H29" s="13">
        <v>3600</v>
      </c>
      <c r="I29" s="13">
        <f t="shared" si="13"/>
        <v>720</v>
      </c>
      <c r="J29" s="13" t="s">
        <v>136</v>
      </c>
      <c r="K29" s="15"/>
      <c r="M29" s="9">
        <f t="shared" si="7"/>
        <v>20</v>
      </c>
      <c r="O29"/>
      <c r="Q29" s="13">
        <f t="shared" si="14"/>
        <v>200501</v>
      </c>
      <c r="R29" s="13" t="str">
        <f t="shared" si="18"/>
        <v>皮甲护手</v>
      </c>
      <c r="T29">
        <f t="shared" si="23"/>
        <v>2</v>
      </c>
      <c r="U29">
        <f t="shared" ref="U29" si="24">F29/5</f>
        <v>36000</v>
      </c>
      <c r="V29" s="9">
        <f t="shared" ref="V29" si="25">U29/10</f>
        <v>3600</v>
      </c>
    </row>
    <row r="30" spans="1:27">
      <c r="A30" s="5">
        <v>200502</v>
      </c>
      <c r="B30" s="5" t="s">
        <v>38</v>
      </c>
      <c r="C30" s="7" t="s">
        <v>137</v>
      </c>
      <c r="E30">
        <v>125</v>
      </c>
      <c r="F30" s="5">
        <f>VLOOKUP(G30,Sheet2!$A$2:$I$61,9,0)</f>
        <v>360000</v>
      </c>
      <c r="G30" s="5">
        <v>20</v>
      </c>
      <c r="H30" s="5">
        <v>7200</v>
      </c>
      <c r="I30" s="5">
        <f t="shared" si="13"/>
        <v>1440</v>
      </c>
      <c r="J30" s="12" t="s">
        <v>138</v>
      </c>
      <c r="K30" s="16"/>
      <c r="M30">
        <f t="shared" si="7"/>
        <v>40</v>
      </c>
      <c r="Q30" s="5">
        <f t="shared" si="14"/>
        <v>200502</v>
      </c>
      <c r="R30" s="5" t="str">
        <f t="shared" si="18"/>
        <v>宝石护手</v>
      </c>
      <c r="T30">
        <f t="shared" si="23"/>
        <v>4</v>
      </c>
      <c r="U30">
        <f>F30/5</f>
        <v>72000</v>
      </c>
      <c r="V30" s="5">
        <f>U30/10</f>
        <v>7200</v>
      </c>
    </row>
    <row r="31" spans="1:27">
      <c r="A31">
        <v>200503</v>
      </c>
      <c r="B31" s="5" t="s">
        <v>39</v>
      </c>
      <c r="C31" s="7" t="s">
        <v>139</v>
      </c>
      <c r="E31">
        <v>250</v>
      </c>
      <c r="F31" s="5">
        <f>VLOOKUP(G31,Sheet2!$A$2:$I$61,9,0)</f>
        <v>720000</v>
      </c>
      <c r="G31" s="5">
        <v>40</v>
      </c>
      <c r="H31">
        <v>35000</v>
      </c>
      <c r="I31">
        <f t="shared" si="13"/>
        <v>7000</v>
      </c>
      <c r="J31" s="12" t="s">
        <v>140</v>
      </c>
      <c r="K31" s="16"/>
      <c r="M31">
        <f t="shared" si="7"/>
        <v>80</v>
      </c>
      <c r="Q31">
        <f t="shared" si="14"/>
        <v>200503</v>
      </c>
      <c r="R31" s="5" t="str">
        <f t="shared" si="18"/>
        <v>翡翠护手</v>
      </c>
      <c r="T31">
        <f t="shared" si="23"/>
        <v>8</v>
      </c>
      <c r="U31">
        <f>F31/4</f>
        <v>180000</v>
      </c>
      <c r="V31" s="5">
        <v>35000</v>
      </c>
      <c r="W31">
        <f>V30*7</f>
        <v>50400</v>
      </c>
      <c r="X31">
        <f>W30*7</f>
        <v>0</v>
      </c>
    </row>
    <row r="32" spans="1:27" s="9" customFormat="1">
      <c r="A32" s="13">
        <v>200504</v>
      </c>
      <c r="B32" s="13" t="s">
        <v>141</v>
      </c>
      <c r="C32" s="7" t="s">
        <v>142</v>
      </c>
      <c r="E32">
        <v>375</v>
      </c>
      <c r="F32" s="9">
        <f>VLOOKUP(G32,Sheet2!$A$2:$I$61,9,0)</f>
        <v>1080000</v>
      </c>
      <c r="G32" s="13">
        <v>60</v>
      </c>
      <c r="H32" s="13">
        <v>70000</v>
      </c>
      <c r="I32" s="13">
        <f t="shared" si="13"/>
        <v>14000</v>
      </c>
      <c r="J32" s="13" t="s">
        <v>143</v>
      </c>
      <c r="K32" s="15"/>
      <c r="M32" s="9">
        <f t="shared" si="7"/>
        <v>120</v>
      </c>
      <c r="O32"/>
      <c r="Q32" s="13">
        <f t="shared" si="14"/>
        <v>200504</v>
      </c>
      <c r="R32" s="13" t="str">
        <f t="shared" si="18"/>
        <v>黑曜石护手</v>
      </c>
      <c r="T32">
        <f t="shared" si="23"/>
        <v>12</v>
      </c>
      <c r="U32">
        <f t="shared" ref="U32" si="26">F32/5</f>
        <v>216000</v>
      </c>
      <c r="V32" s="9">
        <f>W32</f>
        <v>70000</v>
      </c>
      <c r="W32" s="9">
        <f>V31*2</f>
        <v>70000</v>
      </c>
    </row>
    <row r="33" spans="1:24" s="9" customFormat="1">
      <c r="A33" s="13">
        <v>200201</v>
      </c>
      <c r="B33" s="13" t="s">
        <v>144</v>
      </c>
      <c r="C33" s="7" t="s">
        <v>145</v>
      </c>
      <c r="E33">
        <v>25</v>
      </c>
      <c r="F33" s="9">
        <f>VLOOKUP(G33,Sheet2!$A$2:$I$61,9,0)</f>
        <v>144000</v>
      </c>
      <c r="G33" s="13">
        <v>8</v>
      </c>
      <c r="H33" s="13">
        <v>2880</v>
      </c>
      <c r="I33" s="13">
        <f t="shared" si="13"/>
        <v>576</v>
      </c>
      <c r="J33" s="14" t="s">
        <v>146</v>
      </c>
      <c r="K33" s="15"/>
      <c r="M33" s="9">
        <f t="shared" si="7"/>
        <v>16</v>
      </c>
      <c r="O33"/>
      <c r="Q33" s="13">
        <f t="shared" si="14"/>
        <v>200201</v>
      </c>
      <c r="R33" s="13" t="str">
        <f t="shared" si="18"/>
        <v>铁甲</v>
      </c>
      <c r="T33">
        <f t="shared" si="23"/>
        <v>1.6</v>
      </c>
      <c r="U33">
        <f t="shared" ref="U33" si="27">F33/5</f>
        <v>28800</v>
      </c>
      <c r="V33" s="9">
        <f t="shared" ref="V33" si="28">U33/10</f>
        <v>2880</v>
      </c>
    </row>
    <row r="34" spans="1:24">
      <c r="A34" s="5">
        <v>200202</v>
      </c>
      <c r="B34" s="5" t="s">
        <v>40</v>
      </c>
      <c r="C34" s="7" t="s">
        <v>147</v>
      </c>
      <c r="E34">
        <v>66</v>
      </c>
      <c r="F34" s="5">
        <f>VLOOKUP(G34,Sheet2!$A$2:$I$61,9,0)</f>
        <v>180000</v>
      </c>
      <c r="G34" s="5">
        <v>10</v>
      </c>
      <c r="H34" s="5">
        <v>3600</v>
      </c>
      <c r="I34" s="5">
        <f t="shared" si="13"/>
        <v>720</v>
      </c>
      <c r="J34" s="7" t="s">
        <v>148</v>
      </c>
      <c r="K34" s="16"/>
      <c r="M34">
        <f t="shared" si="7"/>
        <v>20</v>
      </c>
      <c r="Q34" s="5">
        <f t="shared" si="14"/>
        <v>200202</v>
      </c>
      <c r="R34" s="5" t="str">
        <f t="shared" si="18"/>
        <v>黑钢甲</v>
      </c>
      <c r="T34">
        <f t="shared" si="23"/>
        <v>2</v>
      </c>
      <c r="U34">
        <f t="shared" ref="U34:U43" si="29">F34/5</f>
        <v>36000</v>
      </c>
      <c r="V34" s="5">
        <f>U34/10</f>
        <v>3600</v>
      </c>
    </row>
    <row r="35" spans="1:24">
      <c r="A35" s="5">
        <v>200203</v>
      </c>
      <c r="B35" s="5" t="s">
        <v>41</v>
      </c>
      <c r="C35" s="7" t="s">
        <v>149</v>
      </c>
      <c r="E35">
        <v>447</v>
      </c>
      <c r="F35" s="5">
        <f>VLOOKUP(G35,Sheet2!$A$2:$I$61,9,0)</f>
        <v>360000</v>
      </c>
      <c r="G35" s="5">
        <v>20</v>
      </c>
      <c r="H35" s="5">
        <v>7200</v>
      </c>
      <c r="I35" s="5">
        <f t="shared" si="13"/>
        <v>1440</v>
      </c>
      <c r="J35" s="7" t="s">
        <v>150</v>
      </c>
      <c r="K35" s="16"/>
      <c r="M35">
        <f t="shared" si="7"/>
        <v>40</v>
      </c>
      <c r="Q35" s="5">
        <f t="shared" si="14"/>
        <v>200203</v>
      </c>
      <c r="R35" s="5" t="str">
        <f t="shared" si="18"/>
        <v>皇家骑士甲</v>
      </c>
      <c r="T35">
        <f t="shared" si="23"/>
        <v>4</v>
      </c>
      <c r="U35">
        <f t="shared" si="29"/>
        <v>72000</v>
      </c>
      <c r="V35" s="5">
        <f>U35/10</f>
        <v>7200</v>
      </c>
    </row>
    <row r="36" spans="1:24">
      <c r="A36">
        <v>200204</v>
      </c>
      <c r="B36" s="5" t="s">
        <v>42</v>
      </c>
      <c r="C36" s="7" t="s">
        <v>151</v>
      </c>
      <c r="E36">
        <v>1159</v>
      </c>
      <c r="F36" s="5">
        <f>VLOOKUP(G36,Sheet2!$A$2:$I$61,9,0)</f>
        <v>720000</v>
      </c>
      <c r="G36" s="5">
        <v>40</v>
      </c>
      <c r="H36">
        <v>32000</v>
      </c>
      <c r="I36">
        <f t="shared" si="13"/>
        <v>6400</v>
      </c>
      <c r="J36" s="7" t="s">
        <v>152</v>
      </c>
      <c r="K36" s="16"/>
      <c r="M36">
        <f t="shared" si="7"/>
        <v>80</v>
      </c>
      <c r="Q36">
        <f t="shared" si="14"/>
        <v>200204</v>
      </c>
      <c r="R36" s="5" t="str">
        <f t="shared" si="18"/>
        <v>白银裙甲</v>
      </c>
      <c r="T36">
        <f t="shared" si="23"/>
        <v>8</v>
      </c>
      <c r="U36">
        <f t="shared" si="29"/>
        <v>144000</v>
      </c>
      <c r="V36" s="5">
        <v>32000</v>
      </c>
      <c r="W36">
        <f>V35*6</f>
        <v>43200</v>
      </c>
      <c r="X36">
        <f>W35*6</f>
        <v>0</v>
      </c>
    </row>
    <row r="37" spans="1:24" s="9" customFormat="1">
      <c r="A37" s="13">
        <v>200205</v>
      </c>
      <c r="B37" s="13" t="s">
        <v>153</v>
      </c>
      <c r="C37" s="7" t="s">
        <v>154</v>
      </c>
      <c r="E37">
        <v>4844</v>
      </c>
      <c r="F37" s="9">
        <f>VLOOKUP(G37,Sheet2!$A$2:$I$61,9,0)</f>
        <v>1080000</v>
      </c>
      <c r="G37" s="13">
        <v>60</v>
      </c>
      <c r="H37" s="13">
        <v>64000</v>
      </c>
      <c r="I37" s="13">
        <f t="shared" si="13"/>
        <v>12800</v>
      </c>
      <c r="J37" s="14" t="s">
        <v>155</v>
      </c>
      <c r="K37" s="15"/>
      <c r="M37" s="9">
        <f t="shared" si="7"/>
        <v>120</v>
      </c>
      <c r="O37"/>
      <c r="Q37" s="13">
        <f t="shared" si="14"/>
        <v>200205</v>
      </c>
      <c r="R37" s="13" t="str">
        <f t="shared" si="18"/>
        <v>圣殿骑士甲</v>
      </c>
      <c r="T37">
        <f t="shared" si="23"/>
        <v>12</v>
      </c>
      <c r="U37">
        <f t="shared" si="29"/>
        <v>216000</v>
      </c>
      <c r="V37" s="9">
        <f>W37</f>
        <v>64000</v>
      </c>
      <c r="W37" s="9">
        <f t="shared" ref="W37" si="30">V36*2</f>
        <v>64000</v>
      </c>
    </row>
    <row r="38" spans="1:24" s="9" customFormat="1">
      <c r="A38" s="9">
        <v>200401</v>
      </c>
      <c r="B38" s="13" t="s">
        <v>156</v>
      </c>
      <c r="C38" s="7" t="s">
        <v>157</v>
      </c>
      <c r="E38">
        <v>292</v>
      </c>
      <c r="F38" s="9">
        <f>VLOOKUP(G38,Sheet2!$A$2:$I$61,9,0)</f>
        <v>180000</v>
      </c>
      <c r="G38" s="13">
        <v>10</v>
      </c>
      <c r="H38" s="9">
        <v>3600</v>
      </c>
      <c r="I38" s="9">
        <f t="shared" si="13"/>
        <v>720</v>
      </c>
      <c r="J38" s="14" t="s">
        <v>158</v>
      </c>
      <c r="K38" s="15"/>
      <c r="M38" s="9">
        <f t="shared" si="7"/>
        <v>20</v>
      </c>
      <c r="O38"/>
      <c r="Q38" s="9">
        <f t="shared" si="14"/>
        <v>200401</v>
      </c>
      <c r="R38" s="13" t="str">
        <f t="shared" si="18"/>
        <v>白银盾</v>
      </c>
      <c r="T38">
        <f t="shared" si="23"/>
        <v>2</v>
      </c>
      <c r="U38" s="9">
        <f t="shared" si="29"/>
        <v>36000</v>
      </c>
      <c r="V38" s="9">
        <f t="shared" ref="V38" si="31">U38/10</f>
        <v>3600</v>
      </c>
    </row>
    <row r="39" spans="1:24">
      <c r="A39" s="5">
        <v>200402</v>
      </c>
      <c r="B39" s="5" t="s">
        <v>43</v>
      </c>
      <c r="C39" s="7" t="s">
        <v>159</v>
      </c>
      <c r="E39">
        <v>1223</v>
      </c>
      <c r="F39" s="5">
        <f>VLOOKUP(G39,Sheet2!$A$2:$I$61,9,0)</f>
        <v>360000</v>
      </c>
      <c r="G39" s="5">
        <v>20</v>
      </c>
      <c r="H39" s="5">
        <v>7200</v>
      </c>
      <c r="I39" s="5">
        <f t="shared" si="13"/>
        <v>1440</v>
      </c>
      <c r="J39" s="7" t="s">
        <v>160</v>
      </c>
      <c r="K39" s="16"/>
      <c r="M39">
        <f t="shared" si="7"/>
        <v>40</v>
      </c>
      <c r="Q39" s="5">
        <f t="shared" si="14"/>
        <v>200402</v>
      </c>
      <c r="R39" s="5" t="str">
        <f t="shared" si="18"/>
        <v>徽章盾</v>
      </c>
      <c r="T39">
        <f t="shared" si="23"/>
        <v>4</v>
      </c>
      <c r="U39">
        <f t="shared" si="29"/>
        <v>72000</v>
      </c>
      <c r="V39" s="5">
        <f>U39/10</f>
        <v>7200</v>
      </c>
    </row>
    <row r="40" spans="1:24">
      <c r="A40">
        <v>200403</v>
      </c>
      <c r="B40" s="5" t="s">
        <v>44</v>
      </c>
      <c r="C40" s="7" t="s">
        <v>161</v>
      </c>
      <c r="E40">
        <v>8228</v>
      </c>
      <c r="F40" s="5">
        <f>VLOOKUP(G40,Sheet2!$A$2:$I$61,9,0)</f>
        <v>720000</v>
      </c>
      <c r="G40" s="5">
        <v>40</v>
      </c>
      <c r="H40">
        <v>24000</v>
      </c>
      <c r="I40">
        <f t="shared" si="13"/>
        <v>4800</v>
      </c>
      <c r="J40" s="7" t="s">
        <v>162</v>
      </c>
      <c r="K40" s="16"/>
      <c r="M40">
        <f t="shared" si="7"/>
        <v>80</v>
      </c>
      <c r="Q40">
        <f t="shared" si="14"/>
        <v>200403</v>
      </c>
      <c r="R40" s="5" t="str">
        <f t="shared" si="18"/>
        <v>皇家骑士盾</v>
      </c>
      <c r="T40">
        <f t="shared" si="23"/>
        <v>8</v>
      </c>
      <c r="U40">
        <f t="shared" si="29"/>
        <v>144000</v>
      </c>
      <c r="V40" s="5">
        <f>U40/6</f>
        <v>24000</v>
      </c>
      <c r="W40">
        <f t="shared" ref="W40" si="32">V39*2</f>
        <v>14400</v>
      </c>
      <c r="X40">
        <f>W39*2</f>
        <v>0</v>
      </c>
    </row>
    <row r="41" spans="1:24" s="9" customFormat="1">
      <c r="A41" s="13">
        <v>200404</v>
      </c>
      <c r="B41" s="13" t="s">
        <v>76</v>
      </c>
      <c r="C41" s="7" t="s">
        <v>163</v>
      </c>
      <c r="E41">
        <v>33186</v>
      </c>
      <c r="F41" s="9">
        <f>VLOOKUP(G41,Sheet2!$A$2:$I$61,9,0)</f>
        <v>1080000</v>
      </c>
      <c r="G41" s="13">
        <v>60</v>
      </c>
      <c r="H41" s="13">
        <v>48000</v>
      </c>
      <c r="I41" s="13">
        <f t="shared" si="13"/>
        <v>9600</v>
      </c>
      <c r="J41" s="14" t="s">
        <v>164</v>
      </c>
      <c r="K41" s="15"/>
      <c r="M41" s="9">
        <f t="shared" si="7"/>
        <v>120</v>
      </c>
      <c r="O41"/>
      <c r="Q41" s="13">
        <f t="shared" si="14"/>
        <v>200404</v>
      </c>
      <c r="R41" s="13" t="str">
        <f t="shared" si="18"/>
        <v>陨星重盾</v>
      </c>
      <c r="T41">
        <f t="shared" si="23"/>
        <v>12</v>
      </c>
      <c r="U41">
        <f t="shared" si="29"/>
        <v>216000</v>
      </c>
      <c r="V41" s="9">
        <f>W41</f>
        <v>48000</v>
      </c>
      <c r="W41" s="9">
        <f>V40*2</f>
        <v>48000</v>
      </c>
    </row>
    <row r="42" spans="1:24" s="9" customFormat="1">
      <c r="A42" s="9">
        <v>200601</v>
      </c>
      <c r="B42" s="13" t="s">
        <v>165</v>
      </c>
      <c r="C42" s="7" t="s">
        <v>166</v>
      </c>
      <c r="E42">
        <v>24</v>
      </c>
      <c r="F42" s="9">
        <f>VLOOKUP(G42,Sheet2!$A$2:$I$61,9,0)</f>
        <v>180000</v>
      </c>
      <c r="G42" s="13">
        <v>10</v>
      </c>
      <c r="H42" s="9">
        <v>3600</v>
      </c>
      <c r="I42" s="9">
        <f t="shared" si="13"/>
        <v>720</v>
      </c>
      <c r="J42" s="14" t="s">
        <v>167</v>
      </c>
      <c r="K42" s="17"/>
      <c r="M42" s="9">
        <f t="shared" si="7"/>
        <v>20</v>
      </c>
      <c r="O42"/>
      <c r="Q42" s="9">
        <f t="shared" si="14"/>
        <v>200601</v>
      </c>
      <c r="R42" s="13" t="str">
        <f t="shared" si="18"/>
        <v>秘银戒指</v>
      </c>
      <c r="T42">
        <f t="shared" si="23"/>
        <v>2</v>
      </c>
      <c r="U42" s="9">
        <f t="shared" si="29"/>
        <v>36000</v>
      </c>
      <c r="V42" s="9">
        <f>U42/10</f>
        <v>3600</v>
      </c>
    </row>
    <row r="43" spans="1:24">
      <c r="A43">
        <v>200602</v>
      </c>
      <c r="B43" s="5" t="s">
        <v>45</v>
      </c>
      <c r="C43" s="7" t="s">
        <v>168</v>
      </c>
      <c r="E43">
        <v>101</v>
      </c>
      <c r="F43" s="5">
        <f>VLOOKUP(G43,Sheet2!$A$2:$I$61,9,0)</f>
        <v>360000</v>
      </c>
      <c r="G43" s="5">
        <v>20</v>
      </c>
      <c r="H43">
        <v>7200</v>
      </c>
      <c r="I43">
        <f t="shared" si="13"/>
        <v>1440</v>
      </c>
      <c r="J43" s="7" t="s">
        <v>169</v>
      </c>
      <c r="M43">
        <f t="shared" si="7"/>
        <v>40</v>
      </c>
      <c r="Q43">
        <f t="shared" si="14"/>
        <v>200602</v>
      </c>
      <c r="R43" s="5" t="str">
        <f t="shared" si="18"/>
        <v>闪银项链</v>
      </c>
      <c r="T43">
        <f t="shared" si="23"/>
        <v>4</v>
      </c>
      <c r="U43">
        <f t="shared" si="29"/>
        <v>72000</v>
      </c>
      <c r="V43" s="5">
        <f>U43/10</f>
        <v>7200</v>
      </c>
    </row>
    <row r="44" spans="1:24">
      <c r="A44">
        <v>200603</v>
      </c>
      <c r="B44" s="5" t="s">
        <v>46</v>
      </c>
      <c r="C44" s="7" t="s">
        <v>170</v>
      </c>
      <c r="E44">
        <v>685</v>
      </c>
      <c r="F44" s="5">
        <f>VLOOKUP(G44,Sheet2!$A$2:$I$61,9,0)</f>
        <v>720000</v>
      </c>
      <c r="G44" s="5">
        <v>40</v>
      </c>
      <c r="H44">
        <v>30000</v>
      </c>
      <c r="I44">
        <f t="shared" si="13"/>
        <v>6000</v>
      </c>
      <c r="J44" s="7" t="s">
        <v>171</v>
      </c>
      <c r="M44">
        <f t="shared" si="7"/>
        <v>80</v>
      </c>
      <c r="Q44">
        <f t="shared" si="14"/>
        <v>200603</v>
      </c>
      <c r="R44" s="5" t="str">
        <f t="shared" si="18"/>
        <v>天使戒指</v>
      </c>
      <c r="T44">
        <f t="shared" si="23"/>
        <v>8</v>
      </c>
      <c r="U44">
        <f>F44/4</f>
        <v>180000</v>
      </c>
      <c r="V44" s="5">
        <v>30000</v>
      </c>
      <c r="W44">
        <f>V43*6</f>
        <v>43200</v>
      </c>
      <c r="X44">
        <f>W43*6</f>
        <v>0</v>
      </c>
    </row>
    <row r="45" spans="1:24" s="9" customFormat="1">
      <c r="A45" s="13">
        <v>200604</v>
      </c>
      <c r="B45" s="13" t="s">
        <v>172</v>
      </c>
      <c r="C45" s="7" t="s">
        <v>173</v>
      </c>
      <c r="E45">
        <v>2765</v>
      </c>
      <c r="F45" s="9">
        <f>VLOOKUP(G45,Sheet2!$A$2:$I$61,9,0)</f>
        <v>1080000</v>
      </c>
      <c r="G45" s="13">
        <v>60</v>
      </c>
      <c r="H45" s="13">
        <v>60000</v>
      </c>
      <c r="I45" s="13">
        <f t="shared" si="13"/>
        <v>12000</v>
      </c>
      <c r="J45" s="14" t="s">
        <v>174</v>
      </c>
      <c r="K45" s="17"/>
      <c r="M45" s="9">
        <f t="shared" si="7"/>
        <v>120</v>
      </c>
      <c r="Q45" s="13">
        <f t="shared" si="14"/>
        <v>200604</v>
      </c>
      <c r="R45" s="13" t="str">
        <f t="shared" si="18"/>
        <v>骷髅魔戒</v>
      </c>
      <c r="T45">
        <f t="shared" si="23"/>
        <v>12</v>
      </c>
      <c r="U45">
        <f>F45/5</f>
        <v>216000</v>
      </c>
      <c r="V45" s="9">
        <f>W45</f>
        <v>60000</v>
      </c>
      <c r="W45" s="9">
        <f>V44*2</f>
        <v>60000</v>
      </c>
    </row>
    <row r="48" spans="1:24">
      <c r="A48">
        <v>1</v>
      </c>
      <c r="B48" t="s">
        <v>190</v>
      </c>
    </row>
    <row r="49" spans="1:2">
      <c r="A49">
        <v>2</v>
      </c>
      <c r="B49" t="s">
        <v>191</v>
      </c>
    </row>
    <row r="50" spans="1:2">
      <c r="A50">
        <v>3</v>
      </c>
      <c r="B50" t="s">
        <v>192</v>
      </c>
    </row>
    <row r="51" spans="1:2">
      <c r="A51">
        <v>4</v>
      </c>
      <c r="B51" t="s">
        <v>193</v>
      </c>
    </row>
    <row r="52" spans="1:2">
      <c r="A52">
        <v>5</v>
      </c>
      <c r="B52" t="s">
        <v>194</v>
      </c>
    </row>
    <row r="53" spans="1:2">
      <c r="A53">
        <v>6</v>
      </c>
      <c r="B53" t="s">
        <v>195</v>
      </c>
    </row>
    <row r="54" spans="1:2">
      <c r="A54">
        <v>7</v>
      </c>
      <c r="B54">
        <v>360</v>
      </c>
    </row>
    <row r="55" spans="1:2">
      <c r="A55">
        <v>8</v>
      </c>
      <c r="B55" t="s">
        <v>242</v>
      </c>
    </row>
    <row r="56" spans="1:2">
      <c r="A56">
        <v>9</v>
      </c>
      <c r="B56" t="s">
        <v>261</v>
      </c>
    </row>
    <row r="57" spans="1:2">
      <c r="A57">
        <v>10</v>
      </c>
      <c r="B57" t="s">
        <v>262</v>
      </c>
    </row>
    <row r="58" spans="1:2">
      <c r="A58">
        <v>11</v>
      </c>
      <c r="B58">
        <v>4399</v>
      </c>
    </row>
    <row r="59" spans="1:2">
      <c r="A59">
        <v>12</v>
      </c>
      <c r="B59" t="s">
        <v>273</v>
      </c>
    </row>
  </sheetData>
  <phoneticPr fontId="26" type="noConversion"/>
  <pageMargins left="0.69930555555555596" right="0.69930555555555596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Q1" sqref="Q1"/>
    </sheetView>
  </sheetViews>
  <sheetFormatPr defaultColWidth="8.875" defaultRowHeight="14.25"/>
  <cols>
    <col min="1" max="16384" width="8.875" style="5"/>
  </cols>
  <sheetData>
    <row r="1" spans="1:14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s="6" t="s">
        <v>182</v>
      </c>
      <c r="I1" s="5" t="s">
        <v>87</v>
      </c>
      <c r="K1" s="6" t="s">
        <v>183</v>
      </c>
      <c r="L1" s="6" t="s">
        <v>184</v>
      </c>
      <c r="M1" s="8" t="s">
        <v>185</v>
      </c>
      <c r="N1" s="6" t="s">
        <v>186</v>
      </c>
    </row>
    <row r="2" spans="1:14">
      <c r="A2" s="5">
        <v>1</v>
      </c>
      <c r="B2" s="5">
        <f>Sheet3!K3</f>
        <v>120</v>
      </c>
      <c r="C2" s="5">
        <f>Sheet3!L3</f>
        <v>30</v>
      </c>
      <c r="D2" s="5">
        <f>Sheet3!M3</f>
        <v>15</v>
      </c>
      <c r="E2" s="5">
        <f>Sheet3!N3</f>
        <v>4</v>
      </c>
      <c r="F2" s="5">
        <f>Sheet3!O3</f>
        <v>3</v>
      </c>
      <c r="G2" s="5">
        <f>Sheet3!P3</f>
        <v>4</v>
      </c>
      <c r="I2" s="5">
        <f>A2*18000</f>
        <v>18000</v>
      </c>
      <c r="K2" s="5">
        <v>11</v>
      </c>
      <c r="L2" s="5">
        <v>5</v>
      </c>
      <c r="M2" s="5">
        <v>4</v>
      </c>
      <c r="N2" s="5">
        <v>4</v>
      </c>
    </row>
    <row r="3" spans="1:14">
      <c r="A3" s="5">
        <v>2</v>
      </c>
      <c r="B3" s="5">
        <f>Sheet3!K4</f>
        <v>132</v>
      </c>
      <c r="C3" s="5">
        <f>Sheet3!L4</f>
        <v>33</v>
      </c>
      <c r="D3" s="5">
        <f>Sheet3!M4</f>
        <v>16</v>
      </c>
      <c r="E3" s="5">
        <f>Sheet3!N4</f>
        <v>5</v>
      </c>
      <c r="F3" s="5">
        <f>Sheet3!O4</f>
        <v>7</v>
      </c>
      <c r="G3" s="5">
        <f>Sheet3!P4</f>
        <v>5</v>
      </c>
      <c r="I3" s="5">
        <f t="shared" ref="I3" si="0">A3*18000</f>
        <v>36000</v>
      </c>
    </row>
    <row r="4" spans="1:14">
      <c r="A4" s="5">
        <v>3</v>
      </c>
      <c r="B4" s="5">
        <f>Sheet3!K5</f>
        <v>145</v>
      </c>
      <c r="C4" s="5">
        <f>Sheet3!L5</f>
        <v>36</v>
      </c>
      <c r="D4" s="5">
        <f>Sheet3!M5</f>
        <v>18</v>
      </c>
      <c r="E4" s="5">
        <f>Sheet3!N5</f>
        <v>6</v>
      </c>
      <c r="F4" s="5">
        <f>Sheet3!O5</f>
        <v>11</v>
      </c>
      <c r="G4" s="5">
        <f>Sheet3!P5</f>
        <v>6</v>
      </c>
      <c r="I4" s="5">
        <f t="shared" ref="I4" si="1">A4*18000</f>
        <v>54000</v>
      </c>
    </row>
    <row r="5" spans="1:14">
      <c r="A5" s="5">
        <v>4</v>
      </c>
      <c r="B5" s="5">
        <f>Sheet3!K6</f>
        <v>159</v>
      </c>
      <c r="C5" s="5">
        <f>Sheet3!L6</f>
        <v>39</v>
      </c>
      <c r="D5" s="5">
        <f>Sheet3!M6</f>
        <v>19</v>
      </c>
      <c r="E5" s="5">
        <f>Sheet3!N6</f>
        <v>7</v>
      </c>
      <c r="F5" s="5">
        <f>Sheet3!O6</f>
        <v>15</v>
      </c>
      <c r="G5" s="5">
        <f>Sheet3!P6</f>
        <v>7</v>
      </c>
      <c r="I5" s="5">
        <f t="shared" ref="I5" si="2">A5*18000</f>
        <v>72000</v>
      </c>
    </row>
    <row r="6" spans="1:14">
      <c r="A6" s="5">
        <v>5</v>
      </c>
      <c r="B6" s="5">
        <f>Sheet3!K7</f>
        <v>175</v>
      </c>
      <c r="C6" s="5">
        <f>Sheet3!L7</f>
        <v>43</v>
      </c>
      <c r="D6" s="5">
        <f>Sheet3!M7</f>
        <v>21</v>
      </c>
      <c r="E6" s="5">
        <f>Sheet3!N7</f>
        <v>8</v>
      </c>
      <c r="F6" s="5">
        <f>Sheet3!O7</f>
        <v>18</v>
      </c>
      <c r="G6" s="5">
        <f>Sheet3!P7</f>
        <v>8</v>
      </c>
      <c r="I6" s="5">
        <f t="shared" ref="I6" si="3">A6*18000</f>
        <v>90000</v>
      </c>
    </row>
    <row r="7" spans="1:14">
      <c r="A7" s="5">
        <v>6</v>
      </c>
      <c r="B7" s="5">
        <f>Sheet3!K8</f>
        <v>193</v>
      </c>
      <c r="C7" s="5">
        <f>Sheet3!L8</f>
        <v>48</v>
      </c>
      <c r="D7" s="5">
        <f>Sheet3!M8</f>
        <v>24</v>
      </c>
      <c r="E7" s="5">
        <f>Sheet3!N8</f>
        <v>9</v>
      </c>
      <c r="F7" s="5">
        <f>Sheet3!O8</f>
        <v>22</v>
      </c>
      <c r="G7" s="5">
        <f>Sheet3!P8</f>
        <v>9</v>
      </c>
      <c r="I7" s="5">
        <f t="shared" ref="I7:I35" si="4">A7*18000</f>
        <v>108000</v>
      </c>
    </row>
    <row r="8" spans="1:14">
      <c r="A8" s="5">
        <v>7</v>
      </c>
      <c r="B8" s="5">
        <f>Sheet3!K9</f>
        <v>212</v>
      </c>
      <c r="C8" s="5">
        <f>Sheet3!L9</f>
        <v>53</v>
      </c>
      <c r="D8" s="5">
        <f>Sheet3!M9</f>
        <v>26</v>
      </c>
      <c r="E8" s="5">
        <f>Sheet3!N9</f>
        <v>10</v>
      </c>
      <c r="F8" s="5">
        <f>Sheet3!O9</f>
        <v>26</v>
      </c>
      <c r="G8" s="5">
        <f>Sheet3!P9</f>
        <v>10</v>
      </c>
      <c r="I8" s="5">
        <f t="shared" si="4"/>
        <v>126000</v>
      </c>
    </row>
    <row r="9" spans="1:14">
      <c r="A9" s="5">
        <v>8</v>
      </c>
      <c r="B9" s="5">
        <f>Sheet3!K10</f>
        <v>233</v>
      </c>
      <c r="C9" s="5">
        <f>Sheet3!L10</f>
        <v>58</v>
      </c>
      <c r="D9" s="5">
        <f>Sheet3!M10</f>
        <v>29</v>
      </c>
      <c r="E9" s="5">
        <f>Sheet3!N10</f>
        <v>11</v>
      </c>
      <c r="F9" s="5">
        <f>Sheet3!O10</f>
        <v>30</v>
      </c>
      <c r="G9" s="5">
        <f>Sheet3!P10</f>
        <v>11</v>
      </c>
      <c r="I9" s="5">
        <f t="shared" si="4"/>
        <v>144000</v>
      </c>
    </row>
    <row r="10" spans="1:14">
      <c r="A10" s="5">
        <v>9</v>
      </c>
      <c r="B10" s="5">
        <f>Sheet3!K11</f>
        <v>257</v>
      </c>
      <c r="C10" s="5">
        <f>Sheet3!L11</f>
        <v>64</v>
      </c>
      <c r="D10" s="5">
        <f>Sheet3!M11</f>
        <v>32</v>
      </c>
      <c r="E10" s="5">
        <f>Sheet3!N11</f>
        <v>12</v>
      </c>
      <c r="F10" s="5">
        <f>Sheet3!O11</f>
        <v>33</v>
      </c>
      <c r="G10" s="5">
        <f>Sheet3!P11</f>
        <v>12</v>
      </c>
      <c r="I10" s="5">
        <f t="shared" si="4"/>
        <v>162000</v>
      </c>
    </row>
    <row r="11" spans="1:14">
      <c r="A11" s="5">
        <v>10</v>
      </c>
      <c r="B11" s="5">
        <f>Sheet3!K12</f>
        <v>282</v>
      </c>
      <c r="C11" s="5">
        <f>Sheet3!L12</f>
        <v>70</v>
      </c>
      <c r="D11" s="5">
        <f>Sheet3!M12</f>
        <v>35</v>
      </c>
      <c r="E11" s="5">
        <f>Sheet3!N12</f>
        <v>14</v>
      </c>
      <c r="F11" s="5">
        <f>Sheet3!O12</f>
        <v>37</v>
      </c>
      <c r="G11" s="5">
        <f>Sheet3!P12</f>
        <v>14</v>
      </c>
      <c r="I11" s="5">
        <f t="shared" si="4"/>
        <v>180000</v>
      </c>
    </row>
    <row r="12" spans="1:14">
      <c r="A12" s="5">
        <v>11</v>
      </c>
      <c r="B12" s="5">
        <f>Sheet3!K13</f>
        <v>311</v>
      </c>
      <c r="C12" s="5">
        <f>Sheet3!L13</f>
        <v>77</v>
      </c>
      <c r="D12" s="5">
        <f>Sheet3!M13</f>
        <v>38</v>
      </c>
      <c r="E12" s="5">
        <f>Sheet3!N13</f>
        <v>15</v>
      </c>
      <c r="F12" s="5">
        <f>Sheet3!O13</f>
        <v>41</v>
      </c>
      <c r="G12" s="5">
        <f>Sheet3!P13</f>
        <v>15</v>
      </c>
      <c r="I12" s="5">
        <f t="shared" si="4"/>
        <v>198000</v>
      </c>
    </row>
    <row r="13" spans="1:14">
      <c r="A13" s="5">
        <v>12</v>
      </c>
      <c r="B13" s="5">
        <f>Sheet3!K14</f>
        <v>342</v>
      </c>
      <c r="C13" s="5">
        <f>Sheet3!L14</f>
        <v>85</v>
      </c>
      <c r="D13" s="5">
        <f>Sheet3!M14</f>
        <v>42</v>
      </c>
      <c r="E13" s="5">
        <f>Sheet3!N14</f>
        <v>17</v>
      </c>
      <c r="F13" s="5">
        <f>Sheet3!O14</f>
        <v>45</v>
      </c>
      <c r="G13" s="5">
        <f>Sheet3!P14</f>
        <v>17</v>
      </c>
      <c r="I13" s="5">
        <f t="shared" si="4"/>
        <v>216000</v>
      </c>
    </row>
    <row r="14" spans="1:14">
      <c r="A14" s="5">
        <v>13</v>
      </c>
      <c r="B14" s="5">
        <f>Sheet3!K15</f>
        <v>376</v>
      </c>
      <c r="C14" s="5">
        <f>Sheet3!L15</f>
        <v>94</v>
      </c>
      <c r="D14" s="5">
        <f>Sheet3!M15</f>
        <v>47</v>
      </c>
      <c r="E14" s="5">
        <f>Sheet3!N15</f>
        <v>18</v>
      </c>
      <c r="F14" s="5">
        <f>Sheet3!O15</f>
        <v>48</v>
      </c>
      <c r="G14" s="5">
        <f>Sheet3!P15</f>
        <v>18</v>
      </c>
      <c r="I14" s="5">
        <f t="shared" si="4"/>
        <v>234000</v>
      </c>
    </row>
    <row r="15" spans="1:14">
      <c r="A15" s="5">
        <v>14</v>
      </c>
      <c r="B15" s="5">
        <f>Sheet3!K16</f>
        <v>414</v>
      </c>
      <c r="C15" s="5">
        <f>Sheet3!L16</f>
        <v>103</v>
      </c>
      <c r="D15" s="5">
        <f>Sheet3!M16</f>
        <v>51</v>
      </c>
      <c r="E15" s="5">
        <f>Sheet3!N16</f>
        <v>20</v>
      </c>
      <c r="F15" s="5">
        <f>Sheet3!O16</f>
        <v>52</v>
      </c>
      <c r="G15" s="5">
        <f>Sheet3!P16</f>
        <v>20</v>
      </c>
      <c r="I15" s="5">
        <f t="shared" si="4"/>
        <v>252000</v>
      </c>
    </row>
    <row r="16" spans="1:14">
      <c r="A16" s="5">
        <v>15</v>
      </c>
      <c r="B16" s="5">
        <f>Sheet3!K17</f>
        <v>455</v>
      </c>
      <c r="C16" s="5">
        <f>Sheet3!L17</f>
        <v>113</v>
      </c>
      <c r="D16" s="5">
        <f>Sheet3!M17</f>
        <v>56</v>
      </c>
      <c r="E16" s="5">
        <f>Sheet3!N17</f>
        <v>22</v>
      </c>
      <c r="F16" s="5">
        <f>Sheet3!O17</f>
        <v>56</v>
      </c>
      <c r="G16" s="5">
        <f>Sheet3!P17</f>
        <v>22</v>
      </c>
      <c r="I16" s="5">
        <f t="shared" si="4"/>
        <v>270000</v>
      </c>
    </row>
    <row r="17" spans="1:9">
      <c r="A17" s="5">
        <v>16</v>
      </c>
      <c r="B17" s="5">
        <f>Sheet3!K18</f>
        <v>501</v>
      </c>
      <c r="C17" s="5">
        <f>Sheet3!L18</f>
        <v>125</v>
      </c>
      <c r="D17" s="5">
        <f>Sheet3!M18</f>
        <v>62</v>
      </c>
      <c r="E17" s="5">
        <f>Sheet3!N18</f>
        <v>25</v>
      </c>
      <c r="F17" s="5">
        <f>Sheet3!O18</f>
        <v>60</v>
      </c>
      <c r="G17" s="5">
        <f>Sheet3!P18</f>
        <v>25</v>
      </c>
      <c r="I17" s="5">
        <f t="shared" si="4"/>
        <v>288000</v>
      </c>
    </row>
    <row r="18" spans="1:9">
      <c r="A18" s="5">
        <v>17</v>
      </c>
      <c r="B18" s="5">
        <f>Sheet3!K19</f>
        <v>551</v>
      </c>
      <c r="C18" s="5">
        <f>Sheet3!L19</f>
        <v>137</v>
      </c>
      <c r="D18" s="5">
        <f>Sheet3!M19</f>
        <v>68</v>
      </c>
      <c r="E18" s="5">
        <f>Sheet3!N19</f>
        <v>27</v>
      </c>
      <c r="F18" s="5">
        <f>Sheet3!O19</f>
        <v>63</v>
      </c>
      <c r="G18" s="5">
        <f>Sheet3!P19</f>
        <v>27</v>
      </c>
      <c r="I18" s="5">
        <f t="shared" si="4"/>
        <v>306000</v>
      </c>
    </row>
    <row r="19" spans="1:9">
      <c r="A19" s="5">
        <v>18</v>
      </c>
      <c r="B19" s="5">
        <f>Sheet3!K20</f>
        <v>606</v>
      </c>
      <c r="C19" s="5">
        <f>Sheet3!L20</f>
        <v>151</v>
      </c>
      <c r="D19" s="5">
        <f>Sheet3!M20</f>
        <v>75</v>
      </c>
      <c r="E19" s="5">
        <f>Sheet3!N20</f>
        <v>30</v>
      </c>
      <c r="F19" s="5">
        <f>Sheet3!O20</f>
        <v>67</v>
      </c>
      <c r="G19" s="5">
        <f>Sheet3!P20</f>
        <v>30</v>
      </c>
      <c r="I19" s="5">
        <f t="shared" si="4"/>
        <v>324000</v>
      </c>
    </row>
    <row r="20" spans="1:9">
      <c r="A20" s="5">
        <v>19</v>
      </c>
      <c r="B20" s="5">
        <f>Sheet3!K21</f>
        <v>667</v>
      </c>
      <c r="C20" s="5">
        <f>Sheet3!L21</f>
        <v>166</v>
      </c>
      <c r="D20" s="5">
        <f>Sheet3!M21</f>
        <v>83</v>
      </c>
      <c r="E20" s="5">
        <f>Sheet3!N21</f>
        <v>33</v>
      </c>
      <c r="F20" s="5">
        <f>Sheet3!O21</f>
        <v>71</v>
      </c>
      <c r="G20" s="5">
        <f>Sheet3!P21</f>
        <v>33</v>
      </c>
      <c r="I20" s="5">
        <f t="shared" si="4"/>
        <v>342000</v>
      </c>
    </row>
    <row r="21" spans="1:9">
      <c r="A21" s="5">
        <v>20</v>
      </c>
      <c r="B21" s="5">
        <f>Sheet3!K22</f>
        <v>733</v>
      </c>
      <c r="C21" s="5">
        <f>Sheet3!L22</f>
        <v>183</v>
      </c>
      <c r="D21" s="5">
        <f>Sheet3!M22</f>
        <v>91</v>
      </c>
      <c r="E21" s="5">
        <f>Sheet3!N22</f>
        <v>36</v>
      </c>
      <c r="F21" s="5">
        <f>Sheet3!O22</f>
        <v>75</v>
      </c>
      <c r="G21" s="5">
        <f>Sheet3!P22</f>
        <v>36</v>
      </c>
      <c r="I21" s="5">
        <f t="shared" si="4"/>
        <v>360000</v>
      </c>
    </row>
    <row r="22" spans="1:9">
      <c r="A22" s="5">
        <v>21</v>
      </c>
      <c r="B22" s="5">
        <f>Sheet3!K23</f>
        <v>807</v>
      </c>
      <c r="C22" s="5">
        <f>Sheet3!L23</f>
        <v>201</v>
      </c>
      <c r="D22" s="5">
        <f>Sheet3!M23</f>
        <v>100</v>
      </c>
      <c r="E22" s="5">
        <f>Sheet3!N23</f>
        <v>40</v>
      </c>
      <c r="F22" s="5">
        <f>Sheet3!O23</f>
        <v>78</v>
      </c>
      <c r="G22" s="5">
        <f>Sheet3!P23</f>
        <v>40</v>
      </c>
      <c r="I22" s="5">
        <f t="shared" si="4"/>
        <v>378000</v>
      </c>
    </row>
    <row r="23" spans="1:9">
      <c r="A23" s="5">
        <v>22</v>
      </c>
      <c r="B23" s="5">
        <f>Sheet3!K24</f>
        <v>888</v>
      </c>
      <c r="C23" s="5">
        <f>Sheet3!L24</f>
        <v>222</v>
      </c>
      <c r="D23" s="5">
        <f>Sheet3!M24</f>
        <v>111</v>
      </c>
      <c r="E23" s="5">
        <f>Sheet3!N24</f>
        <v>44</v>
      </c>
      <c r="F23" s="5">
        <f>Sheet3!O24</f>
        <v>82</v>
      </c>
      <c r="G23" s="5">
        <f>Sheet3!P24</f>
        <v>44</v>
      </c>
      <c r="I23" s="5">
        <f t="shared" si="4"/>
        <v>396000</v>
      </c>
    </row>
    <row r="24" spans="1:9">
      <c r="A24" s="5">
        <v>23</v>
      </c>
      <c r="B24" s="5">
        <f>Sheet3!K25</f>
        <v>976</v>
      </c>
      <c r="C24" s="5">
        <f>Sheet3!L25</f>
        <v>244</v>
      </c>
      <c r="D24" s="5">
        <f>Sheet3!M25</f>
        <v>122</v>
      </c>
      <c r="E24" s="5">
        <f>Sheet3!N25</f>
        <v>48</v>
      </c>
      <c r="F24" s="5">
        <f>Sheet3!O25</f>
        <v>86</v>
      </c>
      <c r="G24" s="5">
        <f>Sheet3!P25</f>
        <v>48</v>
      </c>
      <c r="I24" s="5">
        <f t="shared" si="4"/>
        <v>414000</v>
      </c>
    </row>
    <row r="25" spans="1:9">
      <c r="A25" s="5">
        <v>24</v>
      </c>
      <c r="B25" s="5">
        <f>Sheet3!K26</f>
        <v>1074</v>
      </c>
      <c r="C25" s="5">
        <f>Sheet3!L26</f>
        <v>268</v>
      </c>
      <c r="D25" s="5">
        <f>Sheet3!M26</f>
        <v>134</v>
      </c>
      <c r="E25" s="5">
        <f>Sheet3!N26</f>
        <v>53</v>
      </c>
      <c r="F25" s="5">
        <f>Sheet3!O26</f>
        <v>90</v>
      </c>
      <c r="G25" s="5">
        <f>Sheet3!P26</f>
        <v>53</v>
      </c>
      <c r="I25" s="5">
        <f t="shared" si="4"/>
        <v>432000</v>
      </c>
    </row>
    <row r="26" spans="1:9">
      <c r="A26" s="5">
        <v>25</v>
      </c>
      <c r="B26" s="5">
        <f>Sheet3!K27</f>
        <v>1181</v>
      </c>
      <c r="C26" s="5">
        <f>Sheet3!L27</f>
        <v>295</v>
      </c>
      <c r="D26" s="5">
        <f>Sheet3!M27</f>
        <v>147</v>
      </c>
      <c r="E26" s="5">
        <f>Sheet3!N27</f>
        <v>59</v>
      </c>
      <c r="F26" s="5">
        <f>Sheet3!O27</f>
        <v>93</v>
      </c>
      <c r="G26" s="5">
        <f>Sheet3!P27</f>
        <v>59</v>
      </c>
      <c r="I26" s="5">
        <f t="shared" si="4"/>
        <v>450000</v>
      </c>
    </row>
    <row r="27" spans="1:9">
      <c r="A27" s="5">
        <v>26</v>
      </c>
      <c r="B27" s="5">
        <f>Sheet3!K28</f>
        <v>1300</v>
      </c>
      <c r="C27" s="5">
        <f>Sheet3!L28</f>
        <v>325</v>
      </c>
      <c r="D27" s="5">
        <f>Sheet3!M28</f>
        <v>162</v>
      </c>
      <c r="E27" s="5">
        <f>Sheet3!N28</f>
        <v>65</v>
      </c>
      <c r="F27" s="5">
        <f>Sheet3!O28</f>
        <v>97</v>
      </c>
      <c r="G27" s="5">
        <f>Sheet3!P28</f>
        <v>65</v>
      </c>
      <c r="I27" s="5">
        <f t="shared" si="4"/>
        <v>468000</v>
      </c>
    </row>
    <row r="28" spans="1:9">
      <c r="A28" s="5">
        <v>27</v>
      </c>
      <c r="B28" s="5">
        <f>Sheet3!K29</f>
        <v>1430</v>
      </c>
      <c r="C28" s="5">
        <f>Sheet3!L29</f>
        <v>357</v>
      </c>
      <c r="D28" s="5">
        <f>Sheet3!M29</f>
        <v>178</v>
      </c>
      <c r="E28" s="5">
        <f>Sheet3!N29</f>
        <v>71</v>
      </c>
      <c r="F28" s="5">
        <f>Sheet3!O29</f>
        <v>101</v>
      </c>
      <c r="G28" s="5">
        <f>Sheet3!P29</f>
        <v>71</v>
      </c>
      <c r="I28" s="5">
        <f t="shared" si="4"/>
        <v>486000</v>
      </c>
    </row>
    <row r="29" spans="1:9">
      <c r="A29" s="5">
        <v>28</v>
      </c>
      <c r="B29" s="5">
        <f>Sheet3!K30</f>
        <v>1573</v>
      </c>
      <c r="C29" s="5">
        <f>Sheet3!L30</f>
        <v>393</v>
      </c>
      <c r="D29" s="5">
        <f>Sheet3!M30</f>
        <v>196</v>
      </c>
      <c r="E29" s="5">
        <f>Sheet3!N30</f>
        <v>78</v>
      </c>
      <c r="F29" s="5">
        <f>Sheet3!O30</f>
        <v>105</v>
      </c>
      <c r="G29" s="5">
        <f>Sheet3!P30</f>
        <v>78</v>
      </c>
      <c r="I29" s="5">
        <f t="shared" si="4"/>
        <v>504000</v>
      </c>
    </row>
    <row r="30" spans="1:9">
      <c r="A30" s="5">
        <v>29</v>
      </c>
      <c r="B30" s="5">
        <f>Sheet3!K31</f>
        <v>1730</v>
      </c>
      <c r="C30" s="5">
        <f>Sheet3!L31</f>
        <v>432</v>
      </c>
      <c r="D30" s="5">
        <f>Sheet3!M31</f>
        <v>216</v>
      </c>
      <c r="E30" s="5">
        <f>Sheet3!N31</f>
        <v>86</v>
      </c>
      <c r="F30" s="5">
        <f>Sheet3!O31</f>
        <v>108</v>
      </c>
      <c r="G30" s="5">
        <f>Sheet3!P31</f>
        <v>86</v>
      </c>
      <c r="I30" s="5">
        <f t="shared" si="4"/>
        <v>522000</v>
      </c>
    </row>
    <row r="31" spans="1:9">
      <c r="A31" s="5">
        <v>30</v>
      </c>
      <c r="B31" s="5">
        <f>Sheet3!K32</f>
        <v>1903</v>
      </c>
      <c r="C31" s="5">
        <f>Sheet3!L32</f>
        <v>475</v>
      </c>
      <c r="D31" s="5">
        <f>Sheet3!M32</f>
        <v>237</v>
      </c>
      <c r="E31" s="5">
        <f>Sheet3!N32</f>
        <v>95</v>
      </c>
      <c r="F31" s="5">
        <f>Sheet3!O32</f>
        <v>112</v>
      </c>
      <c r="G31" s="5">
        <f>Sheet3!P32</f>
        <v>95</v>
      </c>
      <c r="I31" s="5">
        <f t="shared" si="4"/>
        <v>540000</v>
      </c>
    </row>
    <row r="32" spans="1:9">
      <c r="A32" s="5">
        <v>31</v>
      </c>
      <c r="B32" s="5">
        <f>Sheet3!K33</f>
        <v>2093</v>
      </c>
      <c r="C32" s="5">
        <f>Sheet3!L33</f>
        <v>523</v>
      </c>
      <c r="D32" s="5">
        <f>Sheet3!M33</f>
        <v>261</v>
      </c>
      <c r="E32" s="5">
        <f>Sheet3!N33</f>
        <v>104</v>
      </c>
      <c r="F32" s="5">
        <f>Sheet3!O33</f>
        <v>116</v>
      </c>
      <c r="G32" s="5">
        <f>Sheet3!P33</f>
        <v>104</v>
      </c>
      <c r="I32" s="5">
        <f t="shared" si="4"/>
        <v>558000</v>
      </c>
    </row>
    <row r="33" spans="1:9">
      <c r="A33" s="5">
        <v>32</v>
      </c>
      <c r="B33" s="5">
        <f>Sheet3!K34</f>
        <v>2303</v>
      </c>
      <c r="C33" s="5">
        <f>Sheet3!L34</f>
        <v>575</v>
      </c>
      <c r="D33" s="5">
        <f>Sheet3!M34</f>
        <v>287</v>
      </c>
      <c r="E33" s="5">
        <f>Sheet3!N34</f>
        <v>115</v>
      </c>
      <c r="F33" s="5">
        <f>Sheet3!O34</f>
        <v>120</v>
      </c>
      <c r="G33" s="5">
        <f>Sheet3!P34</f>
        <v>115</v>
      </c>
      <c r="I33" s="5">
        <f t="shared" si="4"/>
        <v>576000</v>
      </c>
    </row>
    <row r="34" spans="1:9">
      <c r="A34" s="5">
        <v>33</v>
      </c>
      <c r="B34" s="5">
        <f>Sheet3!K35</f>
        <v>2533</v>
      </c>
      <c r="C34" s="5">
        <f>Sheet3!L35</f>
        <v>633</v>
      </c>
      <c r="D34" s="5">
        <f>Sheet3!M35</f>
        <v>316</v>
      </c>
      <c r="E34" s="5">
        <f>Sheet3!N35</f>
        <v>126</v>
      </c>
      <c r="F34" s="5">
        <f>Sheet3!O35</f>
        <v>123</v>
      </c>
      <c r="G34" s="5">
        <f>Sheet3!P35</f>
        <v>126</v>
      </c>
      <c r="I34" s="5">
        <f t="shared" si="4"/>
        <v>594000</v>
      </c>
    </row>
    <row r="35" spans="1:9">
      <c r="A35" s="5">
        <v>34</v>
      </c>
      <c r="B35" s="5">
        <f>Sheet3!K36</f>
        <v>2787</v>
      </c>
      <c r="C35" s="5">
        <f>Sheet3!L36</f>
        <v>696</v>
      </c>
      <c r="D35" s="5">
        <f>Sheet3!M36</f>
        <v>348</v>
      </c>
      <c r="E35" s="5">
        <f>Sheet3!N36</f>
        <v>139</v>
      </c>
      <c r="F35" s="5">
        <f>Sheet3!O36</f>
        <v>127</v>
      </c>
      <c r="G35" s="5">
        <f>Sheet3!P36</f>
        <v>139</v>
      </c>
      <c r="I35" s="5">
        <f t="shared" si="4"/>
        <v>612000</v>
      </c>
    </row>
    <row r="36" spans="1:9">
      <c r="A36" s="5">
        <v>35</v>
      </c>
      <c r="B36" s="5">
        <f>Sheet3!K37</f>
        <v>3065</v>
      </c>
      <c r="C36" s="5">
        <f>Sheet3!L37</f>
        <v>766</v>
      </c>
      <c r="D36" s="5">
        <f>Sheet3!M37</f>
        <v>383</v>
      </c>
      <c r="E36" s="5">
        <f>Sheet3!N37</f>
        <v>153</v>
      </c>
      <c r="F36" s="5">
        <f>Sheet3!O37</f>
        <v>131</v>
      </c>
      <c r="G36" s="5">
        <f>Sheet3!P37</f>
        <v>153</v>
      </c>
      <c r="I36" s="5">
        <f t="shared" ref="I36" si="5">A36*18000</f>
        <v>630000</v>
      </c>
    </row>
    <row r="37" spans="1:9">
      <c r="A37" s="5">
        <v>36</v>
      </c>
      <c r="B37" s="5">
        <f>Sheet3!K38</f>
        <v>3372</v>
      </c>
      <c r="C37" s="5">
        <f>Sheet3!L38</f>
        <v>843</v>
      </c>
      <c r="D37" s="5">
        <f>Sheet3!M38</f>
        <v>421</v>
      </c>
      <c r="E37" s="5">
        <f>Sheet3!N38</f>
        <v>168</v>
      </c>
      <c r="F37" s="5">
        <f>Sheet3!O38</f>
        <v>135</v>
      </c>
      <c r="G37" s="5">
        <f>Sheet3!P38</f>
        <v>168</v>
      </c>
      <c r="I37" s="5">
        <f t="shared" ref="I37" si="6">A37*18000</f>
        <v>648000</v>
      </c>
    </row>
    <row r="38" spans="1:9">
      <c r="A38" s="5">
        <v>37</v>
      </c>
      <c r="B38" s="5">
        <f>Sheet3!K39</f>
        <v>3709</v>
      </c>
      <c r="C38" s="5">
        <f>Sheet3!L39</f>
        <v>927</v>
      </c>
      <c r="D38" s="5">
        <f>Sheet3!M39</f>
        <v>463</v>
      </c>
      <c r="E38" s="5">
        <f>Sheet3!N39</f>
        <v>185</v>
      </c>
      <c r="F38" s="5">
        <f>Sheet3!O39</f>
        <v>138</v>
      </c>
      <c r="G38" s="5">
        <f>Sheet3!P39</f>
        <v>185</v>
      </c>
      <c r="I38" s="5">
        <f t="shared" ref="I38" si="7">A38*18000</f>
        <v>666000</v>
      </c>
    </row>
    <row r="39" spans="1:9">
      <c r="A39" s="5">
        <v>38</v>
      </c>
      <c r="B39" s="5">
        <f>Sheet3!K40</f>
        <v>4080</v>
      </c>
      <c r="C39" s="5">
        <f>Sheet3!L40</f>
        <v>1020</v>
      </c>
      <c r="D39" s="5">
        <f>Sheet3!M40</f>
        <v>510</v>
      </c>
      <c r="E39" s="5">
        <f>Sheet3!N40</f>
        <v>204</v>
      </c>
      <c r="F39" s="5">
        <f>Sheet3!O40</f>
        <v>142</v>
      </c>
      <c r="G39" s="5">
        <f>Sheet3!P40</f>
        <v>204</v>
      </c>
      <c r="I39" s="5">
        <f t="shared" ref="I39:I61" si="8">A39*18000</f>
        <v>684000</v>
      </c>
    </row>
    <row r="40" spans="1:9">
      <c r="A40" s="5">
        <v>39</v>
      </c>
      <c r="B40" s="5">
        <f>Sheet3!K41</f>
        <v>4488</v>
      </c>
      <c r="C40" s="5">
        <f>Sheet3!L41</f>
        <v>1122</v>
      </c>
      <c r="D40" s="5">
        <f>Sheet3!M41</f>
        <v>561</v>
      </c>
      <c r="E40" s="5">
        <f>Sheet3!N41</f>
        <v>224</v>
      </c>
      <c r="F40" s="5">
        <f>Sheet3!O41</f>
        <v>146</v>
      </c>
      <c r="G40" s="5">
        <f>Sheet3!P41</f>
        <v>224</v>
      </c>
      <c r="I40" s="5">
        <f t="shared" si="8"/>
        <v>702000</v>
      </c>
    </row>
    <row r="41" spans="1:9">
      <c r="A41" s="5">
        <v>40</v>
      </c>
      <c r="B41" s="5">
        <f>Sheet3!K42</f>
        <v>4937</v>
      </c>
      <c r="C41" s="5">
        <f>Sheet3!L42</f>
        <v>1234</v>
      </c>
      <c r="D41" s="5">
        <f>Sheet3!M42</f>
        <v>617</v>
      </c>
      <c r="E41" s="5">
        <f>Sheet3!N42</f>
        <v>246</v>
      </c>
      <c r="F41" s="5">
        <f>Sheet3!O42</f>
        <v>150</v>
      </c>
      <c r="G41" s="5">
        <f>Sheet3!P42</f>
        <v>246</v>
      </c>
      <c r="I41" s="5">
        <f t="shared" si="8"/>
        <v>720000</v>
      </c>
    </row>
    <row r="42" spans="1:9">
      <c r="A42" s="5">
        <v>41</v>
      </c>
      <c r="B42" s="5">
        <f>Sheet3!K43</f>
        <v>5184</v>
      </c>
      <c r="C42" s="5">
        <f>Sheet3!L43</f>
        <v>1357</v>
      </c>
      <c r="D42" s="5">
        <f>Sheet3!M43</f>
        <v>648</v>
      </c>
      <c r="E42" s="5">
        <f>Sheet3!N43</f>
        <v>259</v>
      </c>
      <c r="F42" s="5">
        <f>Sheet3!O43</f>
        <v>153</v>
      </c>
      <c r="G42" s="5">
        <f>Sheet3!P43</f>
        <v>271</v>
      </c>
      <c r="I42" s="5">
        <f t="shared" si="8"/>
        <v>738000</v>
      </c>
    </row>
    <row r="43" spans="1:9">
      <c r="A43" s="5">
        <v>42</v>
      </c>
      <c r="B43" s="5">
        <f>Sheet3!K44</f>
        <v>5443</v>
      </c>
      <c r="C43" s="5">
        <f>Sheet3!L44</f>
        <v>1493</v>
      </c>
      <c r="D43" s="5">
        <f>Sheet3!M44</f>
        <v>680</v>
      </c>
      <c r="E43" s="5">
        <f>Sheet3!N44</f>
        <v>272</v>
      </c>
      <c r="F43" s="5">
        <f>Sheet3!O44</f>
        <v>157</v>
      </c>
      <c r="G43" s="5">
        <f>Sheet3!P44</f>
        <v>298</v>
      </c>
      <c r="I43" s="5">
        <f t="shared" si="8"/>
        <v>756000</v>
      </c>
    </row>
    <row r="44" spans="1:9">
      <c r="A44" s="5">
        <v>43</v>
      </c>
      <c r="B44" s="5">
        <f>Sheet3!K45</f>
        <v>5715</v>
      </c>
      <c r="C44" s="5">
        <f>Sheet3!L45</f>
        <v>1642</v>
      </c>
      <c r="D44" s="5">
        <f>Sheet3!M45</f>
        <v>714</v>
      </c>
      <c r="E44" s="5">
        <f>Sheet3!N45</f>
        <v>285</v>
      </c>
      <c r="F44" s="5">
        <f>Sheet3!O45</f>
        <v>161</v>
      </c>
      <c r="G44" s="5">
        <f>Sheet3!P45</f>
        <v>328</v>
      </c>
      <c r="I44" s="5">
        <f t="shared" si="8"/>
        <v>774000</v>
      </c>
    </row>
    <row r="45" spans="1:9">
      <c r="A45" s="5">
        <v>44</v>
      </c>
      <c r="B45" s="5">
        <f>Sheet3!K46</f>
        <v>6001</v>
      </c>
      <c r="C45" s="5">
        <f>Sheet3!L46</f>
        <v>1807</v>
      </c>
      <c r="D45" s="5">
        <f>Sheet3!M46</f>
        <v>750</v>
      </c>
      <c r="E45" s="5">
        <f>Sheet3!N46</f>
        <v>300</v>
      </c>
      <c r="F45" s="5">
        <f>Sheet3!O46</f>
        <v>165</v>
      </c>
      <c r="G45" s="5">
        <f>Sheet3!P46</f>
        <v>361</v>
      </c>
      <c r="I45" s="5">
        <f t="shared" si="8"/>
        <v>792000</v>
      </c>
    </row>
    <row r="46" spans="1:9">
      <c r="A46" s="5">
        <v>45</v>
      </c>
      <c r="B46" s="5">
        <f>Sheet3!K47</f>
        <v>6301</v>
      </c>
      <c r="C46" s="5">
        <f>Sheet3!L47</f>
        <v>1987</v>
      </c>
      <c r="D46" s="5">
        <f>Sheet3!M47</f>
        <v>787</v>
      </c>
      <c r="E46" s="5">
        <f>Sheet3!N47</f>
        <v>315</v>
      </c>
      <c r="F46" s="5">
        <f>Sheet3!O47</f>
        <v>168</v>
      </c>
      <c r="G46" s="5">
        <f>Sheet3!P47</f>
        <v>397</v>
      </c>
      <c r="I46" s="5">
        <f t="shared" si="8"/>
        <v>810000</v>
      </c>
    </row>
    <row r="47" spans="1:9">
      <c r="A47" s="5">
        <v>46</v>
      </c>
      <c r="B47" s="5">
        <f>Sheet3!K48</f>
        <v>6616</v>
      </c>
      <c r="C47" s="5">
        <f>Sheet3!L48</f>
        <v>2186</v>
      </c>
      <c r="D47" s="5">
        <f>Sheet3!M48</f>
        <v>827</v>
      </c>
      <c r="E47" s="5">
        <f>Sheet3!N48</f>
        <v>330</v>
      </c>
      <c r="F47" s="5">
        <f>Sheet3!O48</f>
        <v>172</v>
      </c>
      <c r="G47" s="5">
        <f>Sheet3!P48</f>
        <v>437</v>
      </c>
      <c r="I47" s="5">
        <f t="shared" si="8"/>
        <v>828000</v>
      </c>
    </row>
    <row r="48" spans="1:9">
      <c r="A48" s="5">
        <v>47</v>
      </c>
      <c r="B48" s="5">
        <f>Sheet3!K49</f>
        <v>6947</v>
      </c>
      <c r="C48" s="5">
        <f>Sheet3!L49</f>
        <v>2405</v>
      </c>
      <c r="D48" s="5">
        <f>Sheet3!M49</f>
        <v>868</v>
      </c>
      <c r="E48" s="5">
        <f>Sheet3!N49</f>
        <v>347</v>
      </c>
      <c r="F48" s="5">
        <f>Sheet3!O49</f>
        <v>176</v>
      </c>
      <c r="G48" s="5">
        <f>Sheet3!P49</f>
        <v>481</v>
      </c>
      <c r="I48" s="5">
        <f t="shared" si="8"/>
        <v>846000</v>
      </c>
    </row>
    <row r="49" spans="1:9">
      <c r="A49" s="5">
        <v>48</v>
      </c>
      <c r="B49" s="5">
        <f>Sheet3!K50</f>
        <v>7294</v>
      </c>
      <c r="C49" s="5">
        <f>Sheet3!L50</f>
        <v>2645</v>
      </c>
      <c r="D49" s="5">
        <f>Sheet3!M50</f>
        <v>911</v>
      </c>
      <c r="E49" s="5">
        <f>Sheet3!N50</f>
        <v>364</v>
      </c>
      <c r="F49" s="5">
        <f>Sheet3!O50</f>
        <v>180</v>
      </c>
      <c r="G49" s="5">
        <f>Sheet3!P50</f>
        <v>529</v>
      </c>
      <c r="H49" s="7" t="s">
        <v>187</v>
      </c>
      <c r="I49" s="5">
        <f t="shared" si="8"/>
        <v>864000</v>
      </c>
    </row>
    <row r="50" spans="1:9">
      <c r="A50" s="5">
        <v>49</v>
      </c>
      <c r="B50" s="5">
        <f>Sheet3!K51</f>
        <v>7659</v>
      </c>
      <c r="C50" s="5">
        <f>Sheet3!L51</f>
        <v>2910</v>
      </c>
      <c r="D50" s="5">
        <f>Sheet3!M51</f>
        <v>957</v>
      </c>
      <c r="E50" s="5">
        <f>Sheet3!N51</f>
        <v>382</v>
      </c>
      <c r="F50" s="5">
        <f>Sheet3!O51</f>
        <v>183</v>
      </c>
      <c r="G50" s="5">
        <f>Sheet3!P51</f>
        <v>582</v>
      </c>
      <c r="I50" s="5">
        <f t="shared" si="8"/>
        <v>882000</v>
      </c>
    </row>
    <row r="51" spans="1:9">
      <c r="A51" s="5">
        <v>50</v>
      </c>
      <c r="B51" s="5">
        <f>Sheet3!K52</f>
        <v>8042</v>
      </c>
      <c r="C51" s="5">
        <f>Sheet3!L52</f>
        <v>3201</v>
      </c>
      <c r="D51" s="5">
        <f>Sheet3!M52</f>
        <v>1005</v>
      </c>
      <c r="E51" s="5">
        <f>Sheet3!N52</f>
        <v>402</v>
      </c>
      <c r="F51" s="5">
        <f>Sheet3!O52</f>
        <v>187</v>
      </c>
      <c r="G51" s="5">
        <f>Sheet3!P52</f>
        <v>611</v>
      </c>
      <c r="I51" s="5">
        <f t="shared" si="8"/>
        <v>900000</v>
      </c>
    </row>
    <row r="52" spans="1:9">
      <c r="A52" s="5">
        <v>51</v>
      </c>
      <c r="B52" s="5">
        <f>Sheet3!K53</f>
        <v>8444</v>
      </c>
      <c r="C52" s="5">
        <f>Sheet3!L53</f>
        <v>3521</v>
      </c>
      <c r="D52" s="5">
        <f>Sheet3!M53</f>
        <v>1055</v>
      </c>
      <c r="E52" s="5">
        <f>Sheet3!N53</f>
        <v>422</v>
      </c>
      <c r="F52" s="5">
        <f>Sheet3!O53</f>
        <v>191</v>
      </c>
      <c r="G52" s="5">
        <f>Sheet3!P53</f>
        <v>641</v>
      </c>
      <c r="I52" s="5">
        <f t="shared" si="8"/>
        <v>918000</v>
      </c>
    </row>
    <row r="53" spans="1:9">
      <c r="A53" s="5">
        <v>52</v>
      </c>
      <c r="B53" s="5">
        <f>Sheet3!K54</f>
        <v>8866</v>
      </c>
      <c r="C53" s="5">
        <f>Sheet3!L54</f>
        <v>3873</v>
      </c>
      <c r="D53" s="5">
        <f>Sheet3!M54</f>
        <v>1108</v>
      </c>
      <c r="E53" s="5">
        <f>Sheet3!N54</f>
        <v>443</v>
      </c>
      <c r="F53" s="5">
        <f>Sheet3!O54</f>
        <v>195</v>
      </c>
      <c r="G53" s="5">
        <f>Sheet3!P54</f>
        <v>673</v>
      </c>
      <c r="I53" s="5">
        <f t="shared" si="8"/>
        <v>936000</v>
      </c>
    </row>
    <row r="54" spans="1:9">
      <c r="A54" s="5">
        <v>53</v>
      </c>
      <c r="B54" s="5">
        <f>Sheet3!K55</f>
        <v>9310</v>
      </c>
      <c r="C54" s="5">
        <f>Sheet3!L55</f>
        <v>4261</v>
      </c>
      <c r="D54" s="5">
        <f>Sheet3!M55</f>
        <v>1163</v>
      </c>
      <c r="E54" s="5">
        <f>Sheet3!N55</f>
        <v>465</v>
      </c>
      <c r="F54" s="5">
        <f>Sheet3!O55</f>
        <v>198</v>
      </c>
      <c r="G54" s="5">
        <f>Sheet3!P55</f>
        <v>707</v>
      </c>
      <c r="I54" s="5">
        <f t="shared" si="8"/>
        <v>954000</v>
      </c>
    </row>
    <row r="55" spans="1:9">
      <c r="A55" s="5">
        <v>54</v>
      </c>
      <c r="B55" s="5">
        <f>Sheet3!K56</f>
        <v>9775</v>
      </c>
      <c r="C55" s="5">
        <f>Sheet3!L56</f>
        <v>4687</v>
      </c>
      <c r="D55" s="5">
        <f>Sheet3!M56</f>
        <v>1221</v>
      </c>
      <c r="E55" s="5">
        <f>Sheet3!N56</f>
        <v>488</v>
      </c>
      <c r="F55" s="5">
        <f>Sheet3!O56</f>
        <v>202</v>
      </c>
      <c r="G55" s="5">
        <f>Sheet3!P56</f>
        <v>742</v>
      </c>
      <c r="I55" s="5">
        <f t="shared" si="8"/>
        <v>972000</v>
      </c>
    </row>
    <row r="56" spans="1:9">
      <c r="A56" s="5">
        <v>55</v>
      </c>
      <c r="B56" s="5">
        <f>Sheet3!K57</f>
        <v>10264</v>
      </c>
      <c r="C56" s="5">
        <f>Sheet3!L57</f>
        <v>5156</v>
      </c>
      <c r="D56" s="5">
        <f>Sheet3!M57</f>
        <v>1283</v>
      </c>
      <c r="E56" s="5">
        <f>Sheet3!N57</f>
        <v>513</v>
      </c>
      <c r="F56" s="5">
        <f>Sheet3!O57</f>
        <v>206</v>
      </c>
      <c r="G56" s="5">
        <f>Sheet3!P57</f>
        <v>780</v>
      </c>
      <c r="I56" s="5">
        <f t="shared" si="8"/>
        <v>990000</v>
      </c>
    </row>
    <row r="57" spans="1:9">
      <c r="A57" s="5">
        <v>56</v>
      </c>
      <c r="B57" s="5">
        <f>Sheet3!K58</f>
        <v>10777</v>
      </c>
      <c r="C57" s="5">
        <f>Sheet3!L58</f>
        <v>5671</v>
      </c>
      <c r="D57" s="5">
        <f>Sheet3!M58</f>
        <v>1347</v>
      </c>
      <c r="E57" s="5">
        <f>Sheet3!N58</f>
        <v>538</v>
      </c>
      <c r="F57" s="5">
        <f>Sheet3!O58</f>
        <v>210</v>
      </c>
      <c r="G57" s="5">
        <f>Sheet3!P58</f>
        <v>819</v>
      </c>
      <c r="I57" s="5">
        <f t="shared" si="8"/>
        <v>1008000</v>
      </c>
    </row>
    <row r="58" spans="1:9">
      <c r="A58" s="5">
        <v>57</v>
      </c>
      <c r="B58" s="5">
        <f>Sheet3!K59</f>
        <v>11316</v>
      </c>
      <c r="C58" s="5">
        <f>Sheet3!L59</f>
        <v>6238</v>
      </c>
      <c r="D58" s="5">
        <f>Sheet3!M59</f>
        <v>1414</v>
      </c>
      <c r="E58" s="5">
        <f>Sheet3!N59</f>
        <v>565</v>
      </c>
      <c r="F58" s="5">
        <f>Sheet3!O59</f>
        <v>213</v>
      </c>
      <c r="G58" s="5">
        <f>Sheet3!P59</f>
        <v>860</v>
      </c>
      <c r="I58" s="5">
        <f t="shared" si="8"/>
        <v>1026000</v>
      </c>
    </row>
    <row r="59" spans="1:9">
      <c r="A59" s="5">
        <v>58</v>
      </c>
      <c r="B59" s="5">
        <f>Sheet3!K60</f>
        <v>11882</v>
      </c>
      <c r="C59" s="5">
        <f>Sheet3!L60</f>
        <v>6862</v>
      </c>
      <c r="D59" s="5">
        <f>Sheet3!M60</f>
        <v>1485</v>
      </c>
      <c r="E59" s="5">
        <f>Sheet3!N60</f>
        <v>594</v>
      </c>
      <c r="F59" s="5">
        <f>Sheet3!O60</f>
        <v>217</v>
      </c>
      <c r="G59" s="5">
        <f>Sheet3!P60</f>
        <v>903</v>
      </c>
      <c r="I59" s="5">
        <f t="shared" si="8"/>
        <v>1044000</v>
      </c>
    </row>
    <row r="60" spans="1:9">
      <c r="A60" s="5">
        <v>59</v>
      </c>
      <c r="B60" s="5">
        <f>Sheet3!K61</f>
        <v>12476</v>
      </c>
      <c r="C60" s="5">
        <f>Sheet3!L61</f>
        <v>7549</v>
      </c>
      <c r="D60" s="5">
        <f>Sheet3!M61</f>
        <v>1559</v>
      </c>
      <c r="E60" s="5">
        <f>Sheet3!N61</f>
        <v>623</v>
      </c>
      <c r="F60" s="5">
        <f>Sheet3!O61</f>
        <v>221</v>
      </c>
      <c r="G60" s="5">
        <f>Sheet3!P61</f>
        <v>948</v>
      </c>
      <c r="I60" s="5">
        <f t="shared" si="8"/>
        <v>1062000</v>
      </c>
    </row>
    <row r="61" spans="1:9">
      <c r="A61" s="5">
        <v>60</v>
      </c>
      <c r="B61" s="5">
        <f>Sheet3!K62</f>
        <v>13100</v>
      </c>
      <c r="C61" s="5">
        <f>Sheet3!L62</f>
        <v>8304</v>
      </c>
      <c r="D61" s="5">
        <f>Sheet3!M62</f>
        <v>1637</v>
      </c>
      <c r="E61" s="5">
        <f>Sheet3!N62</f>
        <v>655</v>
      </c>
      <c r="F61" s="5">
        <f>Sheet3!O62</f>
        <v>225</v>
      </c>
      <c r="G61" s="5">
        <f>Sheet3!P62</f>
        <v>995</v>
      </c>
      <c r="I61" s="5">
        <f t="shared" si="8"/>
        <v>1080000</v>
      </c>
    </row>
  </sheetData>
  <phoneticPr fontId="26" type="noConversion"/>
  <pageMargins left="0.75" right="0.75" top="1" bottom="1" header="0.51041666666666696" footer="0.51041666666666696"/>
  <pageSetup paperSize="9" orientation="portrait"/>
  <headerFooter scaleWithDoc="0"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6" workbookViewId="0">
      <selection activeCell="D40" sqref="D40:D41"/>
    </sheetView>
  </sheetViews>
  <sheetFormatPr defaultColWidth="9" defaultRowHeight="14.25"/>
  <cols>
    <col min="1" max="1" width="3.375" customWidth="1"/>
    <col min="2" max="4" width="7.375" customWidth="1"/>
    <col min="5" max="6" width="6.375" customWidth="1"/>
    <col min="7" max="10" width="5.375" customWidth="1"/>
    <col min="260" max="260" width="3.375" customWidth="1"/>
    <col min="261" max="262" width="7.375" customWidth="1"/>
    <col min="263" max="264" width="6.375" customWidth="1"/>
    <col min="265" max="266" width="5.375" customWidth="1"/>
    <col min="516" max="516" width="3.375" customWidth="1"/>
    <col min="517" max="518" width="7.375" customWidth="1"/>
    <col min="519" max="520" width="6.375" customWidth="1"/>
    <col min="521" max="522" width="5.375" customWidth="1"/>
    <col min="772" max="772" width="3.375" customWidth="1"/>
    <col min="773" max="774" width="7.375" customWidth="1"/>
    <col min="775" max="776" width="6.375" customWidth="1"/>
    <col min="777" max="778" width="5.375" customWidth="1"/>
    <col min="1028" max="1028" width="3.375" customWidth="1"/>
    <col min="1029" max="1030" width="7.375" customWidth="1"/>
    <col min="1031" max="1032" width="6.375" customWidth="1"/>
    <col min="1033" max="1034" width="5.375" customWidth="1"/>
    <col min="1284" max="1284" width="3.375" customWidth="1"/>
    <col min="1285" max="1286" width="7.375" customWidth="1"/>
    <col min="1287" max="1288" width="6.375" customWidth="1"/>
    <col min="1289" max="1290" width="5.375" customWidth="1"/>
    <col min="1540" max="1540" width="3.375" customWidth="1"/>
    <col min="1541" max="1542" width="7.375" customWidth="1"/>
    <col min="1543" max="1544" width="6.375" customWidth="1"/>
    <col min="1545" max="1546" width="5.375" customWidth="1"/>
    <col min="1796" max="1796" width="3.375" customWidth="1"/>
    <col min="1797" max="1798" width="7.375" customWidth="1"/>
    <col min="1799" max="1800" width="6.375" customWidth="1"/>
    <col min="1801" max="1802" width="5.375" customWidth="1"/>
    <col min="2052" max="2052" width="3.375" customWidth="1"/>
    <col min="2053" max="2054" width="7.375" customWidth="1"/>
    <col min="2055" max="2056" width="6.375" customWidth="1"/>
    <col min="2057" max="2058" width="5.375" customWidth="1"/>
    <col min="2308" max="2308" width="3.375" customWidth="1"/>
    <col min="2309" max="2310" width="7.375" customWidth="1"/>
    <col min="2311" max="2312" width="6.375" customWidth="1"/>
    <col min="2313" max="2314" width="5.375" customWidth="1"/>
    <col min="2564" max="2564" width="3.375" customWidth="1"/>
    <col min="2565" max="2566" width="7.375" customWidth="1"/>
    <col min="2567" max="2568" width="6.375" customWidth="1"/>
    <col min="2569" max="2570" width="5.375" customWidth="1"/>
    <col min="2820" max="2820" width="3.375" customWidth="1"/>
    <col min="2821" max="2822" width="7.375" customWidth="1"/>
    <col min="2823" max="2824" width="6.375" customWidth="1"/>
    <col min="2825" max="2826" width="5.375" customWidth="1"/>
    <col min="3076" max="3076" width="3.375" customWidth="1"/>
    <col min="3077" max="3078" width="7.375" customWidth="1"/>
    <col min="3079" max="3080" width="6.375" customWidth="1"/>
    <col min="3081" max="3082" width="5.375" customWidth="1"/>
    <col min="3332" max="3332" width="3.375" customWidth="1"/>
    <col min="3333" max="3334" width="7.375" customWidth="1"/>
    <col min="3335" max="3336" width="6.375" customWidth="1"/>
    <col min="3337" max="3338" width="5.375" customWidth="1"/>
    <col min="3588" max="3588" width="3.375" customWidth="1"/>
    <col min="3589" max="3590" width="7.375" customWidth="1"/>
    <col min="3591" max="3592" width="6.375" customWidth="1"/>
    <col min="3593" max="3594" width="5.375" customWidth="1"/>
    <col min="3844" max="3844" width="3.375" customWidth="1"/>
    <col min="3845" max="3846" width="7.375" customWidth="1"/>
    <col min="3847" max="3848" width="6.375" customWidth="1"/>
    <col min="3849" max="3850" width="5.375" customWidth="1"/>
    <col min="4100" max="4100" width="3.375" customWidth="1"/>
    <col min="4101" max="4102" width="7.375" customWidth="1"/>
    <col min="4103" max="4104" width="6.375" customWidth="1"/>
    <col min="4105" max="4106" width="5.375" customWidth="1"/>
    <col min="4356" max="4356" width="3.375" customWidth="1"/>
    <col min="4357" max="4358" width="7.375" customWidth="1"/>
    <col min="4359" max="4360" width="6.375" customWidth="1"/>
    <col min="4361" max="4362" width="5.375" customWidth="1"/>
    <col min="4612" max="4612" width="3.375" customWidth="1"/>
    <col min="4613" max="4614" width="7.375" customWidth="1"/>
    <col min="4615" max="4616" width="6.375" customWidth="1"/>
    <col min="4617" max="4618" width="5.375" customWidth="1"/>
    <col min="4868" max="4868" width="3.375" customWidth="1"/>
    <col min="4869" max="4870" width="7.375" customWidth="1"/>
    <col min="4871" max="4872" width="6.375" customWidth="1"/>
    <col min="4873" max="4874" width="5.375" customWidth="1"/>
    <col min="5124" max="5124" width="3.375" customWidth="1"/>
    <col min="5125" max="5126" width="7.375" customWidth="1"/>
    <col min="5127" max="5128" width="6.375" customWidth="1"/>
    <col min="5129" max="5130" width="5.375" customWidth="1"/>
    <col min="5380" max="5380" width="3.375" customWidth="1"/>
    <col min="5381" max="5382" width="7.375" customWidth="1"/>
    <col min="5383" max="5384" width="6.375" customWidth="1"/>
    <col min="5385" max="5386" width="5.375" customWidth="1"/>
    <col min="5636" max="5636" width="3.375" customWidth="1"/>
    <col min="5637" max="5638" width="7.375" customWidth="1"/>
    <col min="5639" max="5640" width="6.375" customWidth="1"/>
    <col min="5641" max="5642" width="5.375" customWidth="1"/>
    <col min="5892" max="5892" width="3.375" customWidth="1"/>
    <col min="5893" max="5894" width="7.375" customWidth="1"/>
    <col min="5895" max="5896" width="6.375" customWidth="1"/>
    <col min="5897" max="5898" width="5.375" customWidth="1"/>
    <col min="6148" max="6148" width="3.375" customWidth="1"/>
    <col min="6149" max="6150" width="7.375" customWidth="1"/>
    <col min="6151" max="6152" width="6.375" customWidth="1"/>
    <col min="6153" max="6154" width="5.375" customWidth="1"/>
    <col min="6404" max="6404" width="3.375" customWidth="1"/>
    <col min="6405" max="6406" width="7.375" customWidth="1"/>
    <col min="6407" max="6408" width="6.375" customWidth="1"/>
    <col min="6409" max="6410" width="5.375" customWidth="1"/>
    <col min="6660" max="6660" width="3.375" customWidth="1"/>
    <col min="6661" max="6662" width="7.375" customWidth="1"/>
    <col min="6663" max="6664" width="6.375" customWidth="1"/>
    <col min="6665" max="6666" width="5.375" customWidth="1"/>
    <col min="6916" max="6916" width="3.375" customWidth="1"/>
    <col min="6917" max="6918" width="7.375" customWidth="1"/>
    <col min="6919" max="6920" width="6.375" customWidth="1"/>
    <col min="6921" max="6922" width="5.375" customWidth="1"/>
    <col min="7172" max="7172" width="3.375" customWidth="1"/>
    <col min="7173" max="7174" width="7.375" customWidth="1"/>
    <col min="7175" max="7176" width="6.375" customWidth="1"/>
    <col min="7177" max="7178" width="5.375" customWidth="1"/>
    <col min="7428" max="7428" width="3.375" customWidth="1"/>
    <col min="7429" max="7430" width="7.375" customWidth="1"/>
    <col min="7431" max="7432" width="6.375" customWidth="1"/>
    <col min="7433" max="7434" width="5.375" customWidth="1"/>
    <col min="7684" max="7684" width="3.375" customWidth="1"/>
    <col min="7685" max="7686" width="7.375" customWidth="1"/>
    <col min="7687" max="7688" width="6.375" customWidth="1"/>
    <col min="7689" max="7690" width="5.375" customWidth="1"/>
    <col min="7940" max="7940" width="3.375" customWidth="1"/>
    <col min="7941" max="7942" width="7.375" customWidth="1"/>
    <col min="7943" max="7944" width="6.375" customWidth="1"/>
    <col min="7945" max="7946" width="5.375" customWidth="1"/>
    <col min="8196" max="8196" width="3.375" customWidth="1"/>
    <col min="8197" max="8198" width="7.375" customWidth="1"/>
    <col min="8199" max="8200" width="6.375" customWidth="1"/>
    <col min="8201" max="8202" width="5.375" customWidth="1"/>
    <col min="8452" max="8452" width="3.375" customWidth="1"/>
    <col min="8453" max="8454" width="7.375" customWidth="1"/>
    <col min="8455" max="8456" width="6.375" customWidth="1"/>
    <col min="8457" max="8458" width="5.375" customWidth="1"/>
    <col min="8708" max="8708" width="3.375" customWidth="1"/>
    <col min="8709" max="8710" width="7.375" customWidth="1"/>
    <col min="8711" max="8712" width="6.375" customWidth="1"/>
    <col min="8713" max="8714" width="5.375" customWidth="1"/>
    <col min="8964" max="8964" width="3.375" customWidth="1"/>
    <col min="8965" max="8966" width="7.375" customWidth="1"/>
    <col min="8967" max="8968" width="6.375" customWidth="1"/>
    <col min="8969" max="8970" width="5.375" customWidth="1"/>
    <col min="9220" max="9220" width="3.375" customWidth="1"/>
    <col min="9221" max="9222" width="7.375" customWidth="1"/>
    <col min="9223" max="9224" width="6.375" customWidth="1"/>
    <col min="9225" max="9226" width="5.375" customWidth="1"/>
    <col min="9476" max="9476" width="3.375" customWidth="1"/>
    <col min="9477" max="9478" width="7.375" customWidth="1"/>
    <col min="9479" max="9480" width="6.375" customWidth="1"/>
    <col min="9481" max="9482" width="5.375" customWidth="1"/>
    <col min="9732" max="9732" width="3.375" customWidth="1"/>
    <col min="9733" max="9734" width="7.375" customWidth="1"/>
    <col min="9735" max="9736" width="6.375" customWidth="1"/>
    <col min="9737" max="9738" width="5.375" customWidth="1"/>
    <col min="9988" max="9988" width="3.375" customWidth="1"/>
    <col min="9989" max="9990" width="7.375" customWidth="1"/>
    <col min="9991" max="9992" width="6.375" customWidth="1"/>
    <col min="9993" max="9994" width="5.375" customWidth="1"/>
    <col min="10244" max="10244" width="3.375" customWidth="1"/>
    <col min="10245" max="10246" width="7.375" customWidth="1"/>
    <col min="10247" max="10248" width="6.375" customWidth="1"/>
    <col min="10249" max="10250" width="5.375" customWidth="1"/>
    <col min="10500" max="10500" width="3.375" customWidth="1"/>
    <col min="10501" max="10502" width="7.375" customWidth="1"/>
    <col min="10503" max="10504" width="6.375" customWidth="1"/>
    <col min="10505" max="10506" width="5.375" customWidth="1"/>
    <col min="10756" max="10756" width="3.375" customWidth="1"/>
    <col min="10757" max="10758" width="7.375" customWidth="1"/>
    <col min="10759" max="10760" width="6.375" customWidth="1"/>
    <col min="10761" max="10762" width="5.375" customWidth="1"/>
    <col min="11012" max="11012" width="3.375" customWidth="1"/>
    <col min="11013" max="11014" width="7.375" customWidth="1"/>
    <col min="11015" max="11016" width="6.375" customWidth="1"/>
    <col min="11017" max="11018" width="5.375" customWidth="1"/>
    <col min="11268" max="11268" width="3.375" customWidth="1"/>
    <col min="11269" max="11270" width="7.375" customWidth="1"/>
    <col min="11271" max="11272" width="6.375" customWidth="1"/>
    <col min="11273" max="11274" width="5.375" customWidth="1"/>
    <col min="11524" max="11524" width="3.375" customWidth="1"/>
    <col min="11525" max="11526" width="7.375" customWidth="1"/>
    <col min="11527" max="11528" width="6.375" customWidth="1"/>
    <col min="11529" max="11530" width="5.375" customWidth="1"/>
    <col min="11780" max="11780" width="3.375" customWidth="1"/>
    <col min="11781" max="11782" width="7.375" customWidth="1"/>
    <col min="11783" max="11784" width="6.375" customWidth="1"/>
    <col min="11785" max="11786" width="5.375" customWidth="1"/>
    <col min="12036" max="12036" width="3.375" customWidth="1"/>
    <col min="12037" max="12038" width="7.375" customWidth="1"/>
    <col min="12039" max="12040" width="6.375" customWidth="1"/>
    <col min="12041" max="12042" width="5.375" customWidth="1"/>
    <col min="12292" max="12292" width="3.375" customWidth="1"/>
    <col min="12293" max="12294" width="7.375" customWidth="1"/>
    <col min="12295" max="12296" width="6.375" customWidth="1"/>
    <col min="12297" max="12298" width="5.375" customWidth="1"/>
    <col min="12548" max="12548" width="3.375" customWidth="1"/>
    <col min="12549" max="12550" width="7.375" customWidth="1"/>
    <col min="12551" max="12552" width="6.375" customWidth="1"/>
    <col min="12553" max="12554" width="5.375" customWidth="1"/>
    <col min="12804" max="12804" width="3.375" customWidth="1"/>
    <col min="12805" max="12806" width="7.375" customWidth="1"/>
    <col min="12807" max="12808" width="6.375" customWidth="1"/>
    <col min="12809" max="12810" width="5.375" customWidth="1"/>
    <col min="13060" max="13060" width="3.375" customWidth="1"/>
    <col min="13061" max="13062" width="7.375" customWidth="1"/>
    <col min="13063" max="13064" width="6.375" customWidth="1"/>
    <col min="13065" max="13066" width="5.375" customWidth="1"/>
    <col min="13316" max="13316" width="3.375" customWidth="1"/>
    <col min="13317" max="13318" width="7.375" customWidth="1"/>
    <col min="13319" max="13320" width="6.375" customWidth="1"/>
    <col min="13321" max="13322" width="5.375" customWidth="1"/>
    <col min="13572" max="13572" width="3.375" customWidth="1"/>
    <col min="13573" max="13574" width="7.375" customWidth="1"/>
    <col min="13575" max="13576" width="6.375" customWidth="1"/>
    <col min="13577" max="13578" width="5.375" customWidth="1"/>
    <col min="13828" max="13828" width="3.375" customWidth="1"/>
    <col min="13829" max="13830" width="7.375" customWidth="1"/>
    <col min="13831" max="13832" width="6.375" customWidth="1"/>
    <col min="13833" max="13834" width="5.375" customWidth="1"/>
    <col min="14084" max="14084" width="3.375" customWidth="1"/>
    <col min="14085" max="14086" width="7.375" customWidth="1"/>
    <col min="14087" max="14088" width="6.375" customWidth="1"/>
    <col min="14089" max="14090" width="5.375" customWidth="1"/>
    <col min="14340" max="14340" width="3.375" customWidth="1"/>
    <col min="14341" max="14342" width="7.375" customWidth="1"/>
    <col min="14343" max="14344" width="6.375" customWidth="1"/>
    <col min="14345" max="14346" width="5.375" customWidth="1"/>
    <col min="14596" max="14596" width="3.375" customWidth="1"/>
    <col min="14597" max="14598" width="7.375" customWidth="1"/>
    <col min="14599" max="14600" width="6.375" customWidth="1"/>
    <col min="14601" max="14602" width="5.375" customWidth="1"/>
    <col min="14852" max="14852" width="3.375" customWidth="1"/>
    <col min="14853" max="14854" width="7.375" customWidth="1"/>
    <col min="14855" max="14856" width="6.375" customWidth="1"/>
    <col min="14857" max="14858" width="5.375" customWidth="1"/>
    <col min="15108" max="15108" width="3.375" customWidth="1"/>
    <col min="15109" max="15110" width="7.375" customWidth="1"/>
    <col min="15111" max="15112" width="6.375" customWidth="1"/>
    <col min="15113" max="15114" width="5.375" customWidth="1"/>
    <col min="15364" max="15364" width="3.375" customWidth="1"/>
    <col min="15365" max="15366" width="7.375" customWidth="1"/>
    <col min="15367" max="15368" width="6.375" customWidth="1"/>
    <col min="15369" max="15370" width="5.375" customWidth="1"/>
    <col min="15620" max="15620" width="3.375" customWidth="1"/>
    <col min="15621" max="15622" width="7.375" customWidth="1"/>
    <col min="15623" max="15624" width="6.375" customWidth="1"/>
    <col min="15625" max="15626" width="5.375" customWidth="1"/>
    <col min="15876" max="15876" width="3.375" customWidth="1"/>
    <col min="15877" max="15878" width="7.375" customWidth="1"/>
    <col min="15879" max="15880" width="6.375" customWidth="1"/>
    <col min="15881" max="15882" width="5.375" customWidth="1"/>
    <col min="16132" max="16132" width="3.375" customWidth="1"/>
    <col min="16133" max="16134" width="7.375" customWidth="1"/>
    <col min="16135" max="16136" width="6.375" customWidth="1"/>
    <col min="16137" max="16138" width="5.375" customWidth="1"/>
  </cols>
  <sheetData>
    <row r="1" spans="1:17">
      <c r="A1" s="103" t="s">
        <v>188</v>
      </c>
      <c r="B1" s="103"/>
      <c r="C1" s="103"/>
      <c r="D1" s="103"/>
      <c r="E1" s="103"/>
      <c r="F1" s="103"/>
      <c r="G1" s="103"/>
      <c r="H1" s="2"/>
      <c r="I1" s="2"/>
      <c r="J1" s="2"/>
      <c r="K1" s="104" t="s">
        <v>189</v>
      </c>
      <c r="L1" s="104"/>
      <c r="M1" s="104"/>
      <c r="N1" s="104"/>
      <c r="O1" s="104"/>
      <c r="P1" s="104"/>
      <c r="Q1" s="104"/>
    </row>
    <row r="2" spans="1:17">
      <c r="A2" t="s">
        <v>175</v>
      </c>
      <c r="B2" t="s">
        <v>176</v>
      </c>
      <c r="C2" t="s">
        <v>177</v>
      </c>
      <c r="D2" t="s">
        <v>178</v>
      </c>
      <c r="E2" t="s">
        <v>179</v>
      </c>
      <c r="F2" t="s">
        <v>180</v>
      </c>
      <c r="G2" t="s">
        <v>181</v>
      </c>
      <c r="J2" t="s">
        <v>175</v>
      </c>
      <c r="K2" t="s">
        <v>176</v>
      </c>
      <c r="L2" t="s">
        <v>177</v>
      </c>
      <c r="M2" t="s">
        <v>178</v>
      </c>
      <c r="N2" t="s">
        <v>179</v>
      </c>
      <c r="O2" t="s">
        <v>180</v>
      </c>
      <c r="P2" t="s">
        <v>181</v>
      </c>
    </row>
    <row r="3" spans="1:17" s="1" customFormat="1">
      <c r="A3" s="1">
        <v>1</v>
      </c>
      <c r="B3" s="3">
        <v>120</v>
      </c>
      <c r="C3" s="3">
        <v>30</v>
      </c>
      <c r="D3" s="3">
        <v>15</v>
      </c>
      <c r="E3" s="3">
        <v>4</v>
      </c>
      <c r="F3" s="3">
        <v>3</v>
      </c>
      <c r="G3" s="3">
        <v>4</v>
      </c>
      <c r="H3" s="3"/>
      <c r="I3" s="3"/>
      <c r="J3" s="1">
        <v>1</v>
      </c>
      <c r="K3" s="1">
        <f t="shared" ref="K3" si="0">TRUNC(B3)</f>
        <v>120</v>
      </c>
      <c r="L3" s="1">
        <f t="shared" ref="L3" si="1">TRUNC(C3)</f>
        <v>30</v>
      </c>
      <c r="M3" s="1">
        <f t="shared" ref="M3" si="2">TRUNC(D3)</f>
        <v>15</v>
      </c>
      <c r="N3" s="1">
        <f t="shared" ref="N3" si="3">TRUNC(E3)</f>
        <v>4</v>
      </c>
      <c r="O3" s="1">
        <f t="shared" ref="O3" si="4">TRUNC(F3)</f>
        <v>3</v>
      </c>
      <c r="P3" s="1">
        <f t="shared" ref="P3" si="5">TRUNC(G3)</f>
        <v>4</v>
      </c>
    </row>
    <row r="4" spans="1:17">
      <c r="A4">
        <v>2</v>
      </c>
      <c r="B4" s="4">
        <v>132</v>
      </c>
      <c r="C4" s="4">
        <v>33</v>
      </c>
      <c r="D4" s="4">
        <v>16</v>
      </c>
      <c r="E4" s="4">
        <v>5</v>
      </c>
      <c r="F4" s="4">
        <v>7</v>
      </c>
      <c r="G4" s="4">
        <v>5</v>
      </c>
      <c r="H4" s="4"/>
      <c r="I4" s="4"/>
      <c r="J4">
        <v>2</v>
      </c>
      <c r="K4">
        <f t="shared" ref="K4" si="6">TRUNC(B4)</f>
        <v>132</v>
      </c>
      <c r="L4">
        <f t="shared" ref="L4" si="7">TRUNC(C4)</f>
        <v>33</v>
      </c>
      <c r="M4">
        <f t="shared" ref="M4" si="8">TRUNC(D4)</f>
        <v>16</v>
      </c>
      <c r="N4">
        <f t="shared" ref="N4" si="9">TRUNC(E4)</f>
        <v>5</v>
      </c>
      <c r="O4">
        <f t="shared" ref="O4" si="10">TRUNC(F4)</f>
        <v>7</v>
      </c>
      <c r="P4">
        <f t="shared" ref="P4" si="11">TRUNC(G4)</f>
        <v>5</v>
      </c>
    </row>
    <row r="5" spans="1:17">
      <c r="A5">
        <v>3</v>
      </c>
      <c r="B5" s="4">
        <v>145</v>
      </c>
      <c r="C5" s="4">
        <v>36</v>
      </c>
      <c r="D5" s="4">
        <v>18</v>
      </c>
      <c r="E5" s="4">
        <v>6</v>
      </c>
      <c r="F5" s="4">
        <v>11</v>
      </c>
      <c r="G5" s="4">
        <v>6</v>
      </c>
      <c r="H5" s="4"/>
      <c r="I5" s="4"/>
      <c r="J5">
        <v>3</v>
      </c>
      <c r="K5">
        <f t="shared" ref="K5" si="12">TRUNC(B5)</f>
        <v>145</v>
      </c>
      <c r="L5">
        <f t="shared" ref="L5" si="13">TRUNC(C5)</f>
        <v>36</v>
      </c>
      <c r="M5">
        <f t="shared" ref="M5" si="14">TRUNC(D5)</f>
        <v>18</v>
      </c>
      <c r="N5">
        <f t="shared" ref="N5" si="15">TRUNC(E5)</f>
        <v>6</v>
      </c>
      <c r="O5">
        <f t="shared" ref="O5" si="16">TRUNC(F5)</f>
        <v>11</v>
      </c>
      <c r="P5">
        <f t="shared" ref="P5" si="17">TRUNC(G5)</f>
        <v>6</v>
      </c>
    </row>
    <row r="6" spans="1:17">
      <c r="A6">
        <v>4</v>
      </c>
      <c r="B6" s="4">
        <v>159</v>
      </c>
      <c r="C6" s="4">
        <v>39</v>
      </c>
      <c r="D6" s="4">
        <v>19</v>
      </c>
      <c r="E6" s="4">
        <v>7</v>
      </c>
      <c r="F6" s="4">
        <v>15</v>
      </c>
      <c r="G6" s="4">
        <v>7</v>
      </c>
      <c r="H6" s="4"/>
      <c r="I6" s="4"/>
      <c r="J6">
        <v>4</v>
      </c>
      <c r="K6">
        <f t="shared" ref="K6" si="18">TRUNC(B6)</f>
        <v>159</v>
      </c>
      <c r="L6">
        <f t="shared" ref="L6" si="19">TRUNC(C6)</f>
        <v>39</v>
      </c>
      <c r="M6">
        <f t="shared" ref="M6" si="20">TRUNC(D6)</f>
        <v>19</v>
      </c>
      <c r="N6">
        <f t="shared" ref="N6" si="21">TRUNC(E6)</f>
        <v>7</v>
      </c>
      <c r="O6">
        <f t="shared" ref="O6" si="22">TRUNC(F6)</f>
        <v>15</v>
      </c>
      <c r="P6">
        <f t="shared" ref="P6" si="23">TRUNC(G6)</f>
        <v>7</v>
      </c>
    </row>
    <row r="7" spans="1:17">
      <c r="A7">
        <v>5</v>
      </c>
      <c r="B7" s="4">
        <v>175</v>
      </c>
      <c r="C7" s="4">
        <v>43</v>
      </c>
      <c r="D7" s="4">
        <v>21</v>
      </c>
      <c r="E7" s="4">
        <v>8</v>
      </c>
      <c r="F7" s="4">
        <v>18</v>
      </c>
      <c r="G7" s="4">
        <v>8</v>
      </c>
      <c r="H7" s="4"/>
      <c r="I7" s="4"/>
      <c r="J7">
        <v>5</v>
      </c>
      <c r="K7">
        <f t="shared" ref="K7" si="24">TRUNC(B7)</f>
        <v>175</v>
      </c>
      <c r="L7">
        <f t="shared" ref="L7" si="25">TRUNC(C7)</f>
        <v>43</v>
      </c>
      <c r="M7">
        <f t="shared" ref="M7" si="26">TRUNC(D7)</f>
        <v>21</v>
      </c>
      <c r="N7">
        <f t="shared" ref="N7" si="27">TRUNC(E7)</f>
        <v>8</v>
      </c>
      <c r="O7">
        <f t="shared" ref="O7" si="28">TRUNC(F7)</f>
        <v>18</v>
      </c>
      <c r="P7">
        <f t="shared" ref="P7" si="29">TRUNC(G7)</f>
        <v>8</v>
      </c>
    </row>
    <row r="8" spans="1:17" s="1" customFormat="1">
      <c r="A8" s="1">
        <v>6</v>
      </c>
      <c r="B8" s="3">
        <v>193</v>
      </c>
      <c r="C8" s="3">
        <v>48</v>
      </c>
      <c r="D8" s="3">
        <v>24</v>
      </c>
      <c r="E8" s="3">
        <v>9</v>
      </c>
      <c r="F8" s="3">
        <v>22</v>
      </c>
      <c r="G8" s="3">
        <v>9</v>
      </c>
      <c r="H8" s="3"/>
      <c r="I8" s="3"/>
      <c r="J8" s="1">
        <v>6</v>
      </c>
      <c r="K8" s="1">
        <f t="shared" ref="K8" si="30">TRUNC(B8)</f>
        <v>193</v>
      </c>
      <c r="L8" s="1">
        <f t="shared" ref="L8:L34" si="31">TRUNC(C8)</f>
        <v>48</v>
      </c>
      <c r="M8" s="1">
        <f t="shared" ref="M8:M34" si="32">TRUNC(D8)</f>
        <v>24</v>
      </c>
      <c r="N8" s="1">
        <f t="shared" ref="N8:N34" si="33">TRUNC(E8)</f>
        <v>9</v>
      </c>
      <c r="O8" s="1">
        <f t="shared" ref="O8:O34" si="34">TRUNC(F8)</f>
        <v>22</v>
      </c>
      <c r="P8" s="1">
        <f t="shared" ref="P8:P34" si="35">TRUNC(G8)</f>
        <v>9</v>
      </c>
    </row>
    <row r="9" spans="1:17">
      <c r="A9">
        <v>7</v>
      </c>
      <c r="B9" s="4">
        <v>212</v>
      </c>
      <c r="C9" s="4">
        <v>53</v>
      </c>
      <c r="D9" s="4">
        <v>26</v>
      </c>
      <c r="E9" s="4">
        <v>10</v>
      </c>
      <c r="F9" s="4">
        <v>26</v>
      </c>
      <c r="G9" s="4">
        <v>10</v>
      </c>
      <c r="H9" s="4"/>
      <c r="I9" s="4"/>
      <c r="J9">
        <v>7</v>
      </c>
      <c r="K9">
        <f t="shared" ref="K9:K34" si="36">TRUNC(B9)</f>
        <v>212</v>
      </c>
      <c r="L9">
        <f t="shared" si="31"/>
        <v>53</v>
      </c>
      <c r="M9">
        <f t="shared" si="32"/>
        <v>26</v>
      </c>
      <c r="N9">
        <f t="shared" si="33"/>
        <v>10</v>
      </c>
      <c r="O9">
        <f t="shared" si="34"/>
        <v>26</v>
      </c>
      <c r="P9">
        <f t="shared" si="35"/>
        <v>10</v>
      </c>
    </row>
    <row r="10" spans="1:17">
      <c r="A10">
        <v>8</v>
      </c>
      <c r="B10" s="4">
        <v>233</v>
      </c>
      <c r="C10" s="4">
        <v>58</v>
      </c>
      <c r="D10" s="4">
        <v>29</v>
      </c>
      <c r="E10" s="4">
        <v>11</v>
      </c>
      <c r="F10" s="4">
        <v>30</v>
      </c>
      <c r="G10" s="4">
        <v>11</v>
      </c>
      <c r="H10" s="4"/>
      <c r="I10" s="4"/>
      <c r="J10">
        <v>8</v>
      </c>
      <c r="K10">
        <f t="shared" si="36"/>
        <v>233</v>
      </c>
      <c r="L10">
        <f t="shared" si="31"/>
        <v>58</v>
      </c>
      <c r="M10">
        <f t="shared" si="32"/>
        <v>29</v>
      </c>
      <c r="N10">
        <f t="shared" si="33"/>
        <v>11</v>
      </c>
      <c r="O10">
        <f t="shared" si="34"/>
        <v>30</v>
      </c>
      <c r="P10">
        <f t="shared" si="35"/>
        <v>11</v>
      </c>
    </row>
    <row r="11" spans="1:17">
      <c r="A11">
        <v>9</v>
      </c>
      <c r="B11" s="4">
        <v>257</v>
      </c>
      <c r="C11" s="4">
        <v>64</v>
      </c>
      <c r="D11" s="4">
        <v>32</v>
      </c>
      <c r="E11" s="4">
        <v>12</v>
      </c>
      <c r="F11" s="4">
        <v>33</v>
      </c>
      <c r="G11" s="4">
        <v>12</v>
      </c>
      <c r="H11" s="4"/>
      <c r="I11" s="4"/>
      <c r="J11">
        <v>9</v>
      </c>
      <c r="K11">
        <f t="shared" si="36"/>
        <v>257</v>
      </c>
      <c r="L11">
        <f t="shared" si="31"/>
        <v>64</v>
      </c>
      <c r="M11">
        <f t="shared" si="32"/>
        <v>32</v>
      </c>
      <c r="N11">
        <f t="shared" si="33"/>
        <v>12</v>
      </c>
      <c r="O11">
        <f t="shared" si="34"/>
        <v>33</v>
      </c>
      <c r="P11">
        <f t="shared" si="35"/>
        <v>12</v>
      </c>
    </row>
    <row r="12" spans="1:17">
      <c r="A12">
        <v>10</v>
      </c>
      <c r="B12" s="4">
        <v>282</v>
      </c>
      <c r="C12" s="4">
        <v>70</v>
      </c>
      <c r="D12" s="4">
        <v>35</v>
      </c>
      <c r="E12" s="4">
        <v>14</v>
      </c>
      <c r="F12" s="4">
        <v>37</v>
      </c>
      <c r="G12" s="4">
        <v>14</v>
      </c>
      <c r="H12" s="4"/>
      <c r="I12" s="4"/>
      <c r="J12">
        <v>10</v>
      </c>
      <c r="K12">
        <f t="shared" si="36"/>
        <v>282</v>
      </c>
      <c r="L12">
        <f t="shared" si="31"/>
        <v>70</v>
      </c>
      <c r="M12">
        <f t="shared" si="32"/>
        <v>35</v>
      </c>
      <c r="N12">
        <f t="shared" si="33"/>
        <v>14</v>
      </c>
      <c r="O12">
        <f t="shared" si="34"/>
        <v>37</v>
      </c>
      <c r="P12">
        <f t="shared" si="35"/>
        <v>14</v>
      </c>
    </row>
    <row r="13" spans="1:17">
      <c r="A13">
        <v>11</v>
      </c>
      <c r="B13" s="4">
        <v>311</v>
      </c>
      <c r="C13" s="4">
        <v>77</v>
      </c>
      <c r="D13" s="4">
        <v>38</v>
      </c>
      <c r="E13" s="4">
        <v>15</v>
      </c>
      <c r="F13" s="4">
        <v>41</v>
      </c>
      <c r="G13" s="4">
        <v>15</v>
      </c>
      <c r="H13" s="4"/>
      <c r="I13" s="4"/>
      <c r="J13">
        <v>11</v>
      </c>
      <c r="K13">
        <f t="shared" si="36"/>
        <v>311</v>
      </c>
      <c r="L13">
        <f t="shared" si="31"/>
        <v>77</v>
      </c>
      <c r="M13">
        <f t="shared" si="32"/>
        <v>38</v>
      </c>
      <c r="N13">
        <f t="shared" si="33"/>
        <v>15</v>
      </c>
      <c r="O13">
        <f t="shared" si="34"/>
        <v>41</v>
      </c>
      <c r="P13">
        <f t="shared" si="35"/>
        <v>15</v>
      </c>
    </row>
    <row r="14" spans="1:17" s="1" customFormat="1">
      <c r="A14" s="1">
        <v>12</v>
      </c>
      <c r="B14" s="3">
        <v>342</v>
      </c>
      <c r="C14" s="3">
        <v>85</v>
      </c>
      <c r="D14" s="3">
        <v>42</v>
      </c>
      <c r="E14" s="3">
        <v>17</v>
      </c>
      <c r="F14" s="3">
        <v>45</v>
      </c>
      <c r="G14" s="3">
        <v>17</v>
      </c>
      <c r="H14" s="3"/>
      <c r="I14" s="3"/>
      <c r="J14" s="1">
        <v>12</v>
      </c>
      <c r="K14" s="1">
        <f t="shared" si="36"/>
        <v>342</v>
      </c>
      <c r="L14" s="1">
        <f t="shared" si="31"/>
        <v>85</v>
      </c>
      <c r="M14" s="1">
        <f t="shared" si="32"/>
        <v>42</v>
      </c>
      <c r="N14" s="1">
        <f t="shared" si="33"/>
        <v>17</v>
      </c>
      <c r="O14" s="1">
        <f t="shared" si="34"/>
        <v>45</v>
      </c>
      <c r="P14" s="1">
        <f t="shared" si="35"/>
        <v>17</v>
      </c>
    </row>
    <row r="15" spans="1:17">
      <c r="A15">
        <v>13</v>
      </c>
      <c r="B15" s="4">
        <v>376</v>
      </c>
      <c r="C15" s="4">
        <v>94</v>
      </c>
      <c r="D15" s="4">
        <v>47</v>
      </c>
      <c r="E15" s="4">
        <v>18</v>
      </c>
      <c r="F15" s="4">
        <v>48</v>
      </c>
      <c r="G15" s="4">
        <v>18</v>
      </c>
      <c r="H15" s="4"/>
      <c r="I15" s="4"/>
      <c r="J15">
        <v>13</v>
      </c>
      <c r="K15">
        <f t="shared" si="36"/>
        <v>376</v>
      </c>
      <c r="L15">
        <f t="shared" si="31"/>
        <v>94</v>
      </c>
      <c r="M15">
        <f t="shared" si="32"/>
        <v>47</v>
      </c>
      <c r="N15">
        <f t="shared" si="33"/>
        <v>18</v>
      </c>
      <c r="O15">
        <f t="shared" si="34"/>
        <v>48</v>
      </c>
      <c r="P15">
        <f t="shared" si="35"/>
        <v>18</v>
      </c>
    </row>
    <row r="16" spans="1:17">
      <c r="A16">
        <v>14</v>
      </c>
      <c r="B16" s="4">
        <v>414</v>
      </c>
      <c r="C16" s="4">
        <v>103</v>
      </c>
      <c r="D16" s="4">
        <v>51</v>
      </c>
      <c r="E16" s="4">
        <v>20</v>
      </c>
      <c r="F16" s="4">
        <v>52</v>
      </c>
      <c r="G16" s="4">
        <v>20</v>
      </c>
      <c r="H16" s="4"/>
      <c r="I16" s="4"/>
      <c r="J16">
        <v>14</v>
      </c>
      <c r="K16">
        <f t="shared" si="36"/>
        <v>414</v>
      </c>
      <c r="L16">
        <f t="shared" si="31"/>
        <v>103</v>
      </c>
      <c r="M16">
        <f t="shared" si="32"/>
        <v>51</v>
      </c>
      <c r="N16">
        <f t="shared" si="33"/>
        <v>20</v>
      </c>
      <c r="O16">
        <f t="shared" si="34"/>
        <v>52</v>
      </c>
      <c r="P16">
        <f t="shared" si="35"/>
        <v>20</v>
      </c>
    </row>
    <row r="17" spans="1:16">
      <c r="A17">
        <v>15</v>
      </c>
      <c r="B17" s="4">
        <v>455</v>
      </c>
      <c r="C17" s="4">
        <v>113</v>
      </c>
      <c r="D17" s="4">
        <v>56</v>
      </c>
      <c r="E17" s="4">
        <v>22</v>
      </c>
      <c r="F17" s="4">
        <v>56</v>
      </c>
      <c r="G17" s="4">
        <v>22</v>
      </c>
      <c r="H17" s="4"/>
      <c r="I17" s="4"/>
      <c r="J17">
        <v>15</v>
      </c>
      <c r="K17">
        <f t="shared" si="36"/>
        <v>455</v>
      </c>
      <c r="L17">
        <f t="shared" si="31"/>
        <v>113</v>
      </c>
      <c r="M17">
        <f t="shared" si="32"/>
        <v>56</v>
      </c>
      <c r="N17">
        <f t="shared" si="33"/>
        <v>22</v>
      </c>
      <c r="O17">
        <f t="shared" si="34"/>
        <v>56</v>
      </c>
      <c r="P17">
        <f t="shared" si="35"/>
        <v>22</v>
      </c>
    </row>
    <row r="18" spans="1:16">
      <c r="A18">
        <v>16</v>
      </c>
      <c r="B18" s="4">
        <v>501</v>
      </c>
      <c r="C18" s="4">
        <v>125</v>
      </c>
      <c r="D18" s="4">
        <v>62</v>
      </c>
      <c r="E18" s="4">
        <v>25</v>
      </c>
      <c r="F18" s="4">
        <v>60</v>
      </c>
      <c r="G18" s="4">
        <v>25</v>
      </c>
      <c r="H18" s="4"/>
      <c r="I18" s="4"/>
      <c r="J18">
        <v>16</v>
      </c>
      <c r="K18">
        <f t="shared" si="36"/>
        <v>501</v>
      </c>
      <c r="L18">
        <f t="shared" si="31"/>
        <v>125</v>
      </c>
      <c r="M18">
        <f t="shared" si="32"/>
        <v>62</v>
      </c>
      <c r="N18">
        <f t="shared" si="33"/>
        <v>25</v>
      </c>
      <c r="O18">
        <f t="shared" si="34"/>
        <v>60</v>
      </c>
      <c r="P18">
        <f t="shared" si="35"/>
        <v>25</v>
      </c>
    </row>
    <row r="19" spans="1:16">
      <c r="A19">
        <v>17</v>
      </c>
      <c r="B19" s="4">
        <v>551</v>
      </c>
      <c r="C19" s="4">
        <v>137</v>
      </c>
      <c r="D19" s="4">
        <v>68</v>
      </c>
      <c r="E19" s="4">
        <v>27</v>
      </c>
      <c r="F19" s="4">
        <v>63</v>
      </c>
      <c r="G19" s="4">
        <v>27</v>
      </c>
      <c r="H19" s="4"/>
      <c r="I19" s="4"/>
      <c r="J19">
        <v>17</v>
      </c>
      <c r="K19">
        <f t="shared" si="36"/>
        <v>551</v>
      </c>
      <c r="L19">
        <f t="shared" si="31"/>
        <v>137</v>
      </c>
      <c r="M19">
        <f t="shared" si="32"/>
        <v>68</v>
      </c>
      <c r="N19">
        <f t="shared" si="33"/>
        <v>27</v>
      </c>
      <c r="O19">
        <f t="shared" si="34"/>
        <v>63</v>
      </c>
      <c r="P19">
        <f t="shared" si="35"/>
        <v>27</v>
      </c>
    </row>
    <row r="20" spans="1:16" s="1" customFormat="1">
      <c r="A20" s="1">
        <v>18</v>
      </c>
      <c r="B20" s="3">
        <v>606</v>
      </c>
      <c r="C20" s="3">
        <v>151</v>
      </c>
      <c r="D20" s="3">
        <v>75</v>
      </c>
      <c r="E20" s="3">
        <v>30</v>
      </c>
      <c r="F20" s="3">
        <v>67</v>
      </c>
      <c r="G20" s="3">
        <v>30</v>
      </c>
      <c r="H20" s="3"/>
      <c r="I20" s="3"/>
      <c r="J20" s="1">
        <v>18</v>
      </c>
      <c r="K20" s="1">
        <f t="shared" si="36"/>
        <v>606</v>
      </c>
      <c r="L20" s="1">
        <f t="shared" si="31"/>
        <v>151</v>
      </c>
      <c r="M20" s="1">
        <f t="shared" si="32"/>
        <v>75</v>
      </c>
      <c r="N20" s="1">
        <f t="shared" si="33"/>
        <v>30</v>
      </c>
      <c r="O20" s="1">
        <f t="shared" si="34"/>
        <v>67</v>
      </c>
      <c r="P20" s="1">
        <f t="shared" si="35"/>
        <v>30</v>
      </c>
    </row>
    <row r="21" spans="1:16">
      <c r="A21">
        <v>19</v>
      </c>
      <c r="B21" s="4">
        <v>667</v>
      </c>
      <c r="C21" s="4">
        <v>166</v>
      </c>
      <c r="D21" s="4">
        <v>83</v>
      </c>
      <c r="E21" s="4">
        <v>33</v>
      </c>
      <c r="F21" s="4">
        <v>71</v>
      </c>
      <c r="G21" s="4">
        <v>33</v>
      </c>
      <c r="H21" s="4"/>
      <c r="I21" s="4"/>
      <c r="J21">
        <v>19</v>
      </c>
      <c r="K21">
        <f t="shared" si="36"/>
        <v>667</v>
      </c>
      <c r="L21">
        <f t="shared" si="31"/>
        <v>166</v>
      </c>
      <c r="M21">
        <f t="shared" si="32"/>
        <v>83</v>
      </c>
      <c r="N21">
        <f t="shared" si="33"/>
        <v>33</v>
      </c>
      <c r="O21">
        <f t="shared" si="34"/>
        <v>71</v>
      </c>
      <c r="P21">
        <f t="shared" si="35"/>
        <v>33</v>
      </c>
    </row>
    <row r="22" spans="1:16">
      <c r="A22">
        <v>20</v>
      </c>
      <c r="B22" s="4">
        <v>733</v>
      </c>
      <c r="C22" s="4">
        <v>183</v>
      </c>
      <c r="D22" s="4">
        <v>91</v>
      </c>
      <c r="E22" s="4">
        <v>36</v>
      </c>
      <c r="F22" s="4">
        <v>75</v>
      </c>
      <c r="G22" s="4">
        <v>36</v>
      </c>
      <c r="H22" s="4"/>
      <c r="I22" s="4"/>
      <c r="J22">
        <v>20</v>
      </c>
      <c r="K22">
        <f t="shared" si="36"/>
        <v>733</v>
      </c>
      <c r="L22">
        <f t="shared" si="31"/>
        <v>183</v>
      </c>
      <c r="M22">
        <f t="shared" si="32"/>
        <v>91</v>
      </c>
      <c r="N22">
        <f t="shared" si="33"/>
        <v>36</v>
      </c>
      <c r="O22">
        <f t="shared" si="34"/>
        <v>75</v>
      </c>
      <c r="P22">
        <f t="shared" si="35"/>
        <v>36</v>
      </c>
    </row>
    <row r="23" spans="1:16">
      <c r="A23">
        <v>21</v>
      </c>
      <c r="B23" s="4">
        <v>807</v>
      </c>
      <c r="C23" s="4">
        <v>201</v>
      </c>
      <c r="D23" s="4">
        <v>100</v>
      </c>
      <c r="E23" s="4">
        <v>40</v>
      </c>
      <c r="F23" s="4">
        <v>78</v>
      </c>
      <c r="G23" s="4">
        <v>40</v>
      </c>
      <c r="H23" s="4"/>
      <c r="I23" s="4"/>
      <c r="J23">
        <v>21</v>
      </c>
      <c r="K23">
        <f t="shared" si="36"/>
        <v>807</v>
      </c>
      <c r="L23">
        <f t="shared" si="31"/>
        <v>201</v>
      </c>
      <c r="M23">
        <f t="shared" si="32"/>
        <v>100</v>
      </c>
      <c r="N23">
        <f t="shared" si="33"/>
        <v>40</v>
      </c>
      <c r="O23">
        <f t="shared" si="34"/>
        <v>78</v>
      </c>
      <c r="P23">
        <f t="shared" si="35"/>
        <v>40</v>
      </c>
    </row>
    <row r="24" spans="1:16">
      <c r="A24">
        <v>22</v>
      </c>
      <c r="B24" s="4">
        <v>888</v>
      </c>
      <c r="C24" s="4">
        <v>222</v>
      </c>
      <c r="D24" s="4">
        <v>111</v>
      </c>
      <c r="E24" s="4">
        <v>44</v>
      </c>
      <c r="F24" s="4">
        <v>82</v>
      </c>
      <c r="G24" s="4">
        <v>44</v>
      </c>
      <c r="H24" s="4"/>
      <c r="I24" s="4"/>
      <c r="J24">
        <v>22</v>
      </c>
      <c r="K24">
        <f t="shared" si="36"/>
        <v>888</v>
      </c>
      <c r="L24">
        <f t="shared" si="31"/>
        <v>222</v>
      </c>
      <c r="M24">
        <f t="shared" si="32"/>
        <v>111</v>
      </c>
      <c r="N24">
        <f t="shared" si="33"/>
        <v>44</v>
      </c>
      <c r="O24">
        <f t="shared" si="34"/>
        <v>82</v>
      </c>
      <c r="P24">
        <f t="shared" si="35"/>
        <v>44</v>
      </c>
    </row>
    <row r="25" spans="1:16">
      <c r="A25">
        <v>23</v>
      </c>
      <c r="B25" s="4">
        <v>976</v>
      </c>
      <c r="C25" s="4">
        <v>244</v>
      </c>
      <c r="D25" s="4">
        <v>122</v>
      </c>
      <c r="E25" s="4">
        <v>48</v>
      </c>
      <c r="F25" s="4">
        <v>86</v>
      </c>
      <c r="G25" s="4">
        <v>48</v>
      </c>
      <c r="H25" s="4"/>
      <c r="I25" s="4"/>
      <c r="J25">
        <v>23</v>
      </c>
      <c r="K25">
        <f t="shared" si="36"/>
        <v>976</v>
      </c>
      <c r="L25">
        <f t="shared" si="31"/>
        <v>244</v>
      </c>
      <c r="M25">
        <f t="shared" si="32"/>
        <v>122</v>
      </c>
      <c r="N25">
        <f t="shared" si="33"/>
        <v>48</v>
      </c>
      <c r="O25">
        <f t="shared" si="34"/>
        <v>86</v>
      </c>
      <c r="P25">
        <f t="shared" si="35"/>
        <v>48</v>
      </c>
    </row>
    <row r="26" spans="1:16" s="1" customFormat="1">
      <c r="A26" s="1">
        <v>24</v>
      </c>
      <c r="B26" s="3">
        <v>1074</v>
      </c>
      <c r="C26" s="3">
        <v>268</v>
      </c>
      <c r="D26" s="3">
        <v>134</v>
      </c>
      <c r="E26" s="3">
        <v>53</v>
      </c>
      <c r="F26" s="3">
        <v>90</v>
      </c>
      <c r="G26" s="3">
        <v>53</v>
      </c>
      <c r="H26" s="3"/>
      <c r="I26" s="3"/>
      <c r="J26" s="1">
        <v>24</v>
      </c>
      <c r="K26" s="1">
        <f t="shared" si="36"/>
        <v>1074</v>
      </c>
      <c r="L26" s="1">
        <f t="shared" si="31"/>
        <v>268</v>
      </c>
      <c r="M26" s="1">
        <f t="shared" si="32"/>
        <v>134</v>
      </c>
      <c r="N26" s="1">
        <f t="shared" si="33"/>
        <v>53</v>
      </c>
      <c r="O26" s="1">
        <f t="shared" si="34"/>
        <v>90</v>
      </c>
      <c r="P26" s="1">
        <f t="shared" si="35"/>
        <v>53</v>
      </c>
    </row>
    <row r="27" spans="1:16">
      <c r="A27">
        <v>25</v>
      </c>
      <c r="B27" s="4">
        <v>1181</v>
      </c>
      <c r="C27" s="4">
        <v>295</v>
      </c>
      <c r="D27" s="4">
        <v>147</v>
      </c>
      <c r="E27" s="4">
        <v>59</v>
      </c>
      <c r="F27" s="4">
        <v>93</v>
      </c>
      <c r="G27" s="4">
        <v>59</v>
      </c>
      <c r="H27" s="4"/>
      <c r="I27" s="4"/>
      <c r="J27">
        <v>25</v>
      </c>
      <c r="K27">
        <f t="shared" si="36"/>
        <v>1181</v>
      </c>
      <c r="L27">
        <f t="shared" si="31"/>
        <v>295</v>
      </c>
      <c r="M27">
        <f t="shared" si="32"/>
        <v>147</v>
      </c>
      <c r="N27">
        <f t="shared" si="33"/>
        <v>59</v>
      </c>
      <c r="O27">
        <f t="shared" si="34"/>
        <v>93</v>
      </c>
      <c r="P27">
        <f t="shared" si="35"/>
        <v>59</v>
      </c>
    </row>
    <row r="28" spans="1:16">
      <c r="A28">
        <v>26</v>
      </c>
      <c r="B28" s="4">
        <v>1300</v>
      </c>
      <c r="C28" s="4">
        <v>325</v>
      </c>
      <c r="D28" s="4">
        <v>162</v>
      </c>
      <c r="E28" s="4">
        <v>65</v>
      </c>
      <c r="F28" s="4">
        <v>97</v>
      </c>
      <c r="G28" s="4">
        <v>65</v>
      </c>
      <c r="H28" s="4"/>
      <c r="I28" s="4"/>
      <c r="J28">
        <v>26</v>
      </c>
      <c r="K28">
        <f t="shared" si="36"/>
        <v>1300</v>
      </c>
      <c r="L28">
        <f t="shared" si="31"/>
        <v>325</v>
      </c>
      <c r="M28">
        <f t="shared" si="32"/>
        <v>162</v>
      </c>
      <c r="N28">
        <f t="shared" si="33"/>
        <v>65</v>
      </c>
      <c r="O28">
        <f t="shared" si="34"/>
        <v>97</v>
      </c>
      <c r="P28">
        <f t="shared" si="35"/>
        <v>65</v>
      </c>
    </row>
    <row r="29" spans="1:16">
      <c r="A29">
        <v>27</v>
      </c>
      <c r="B29" s="4">
        <v>1430</v>
      </c>
      <c r="C29" s="4">
        <v>357</v>
      </c>
      <c r="D29" s="4">
        <v>178</v>
      </c>
      <c r="E29" s="4">
        <v>71</v>
      </c>
      <c r="F29" s="4">
        <v>101</v>
      </c>
      <c r="G29" s="4">
        <v>71</v>
      </c>
      <c r="H29" s="4"/>
      <c r="I29" s="4"/>
      <c r="J29">
        <v>27</v>
      </c>
      <c r="K29">
        <f t="shared" si="36"/>
        <v>1430</v>
      </c>
      <c r="L29">
        <f t="shared" si="31"/>
        <v>357</v>
      </c>
      <c r="M29">
        <f t="shared" si="32"/>
        <v>178</v>
      </c>
      <c r="N29">
        <f t="shared" si="33"/>
        <v>71</v>
      </c>
      <c r="O29">
        <f t="shared" si="34"/>
        <v>101</v>
      </c>
      <c r="P29">
        <f t="shared" si="35"/>
        <v>71</v>
      </c>
    </row>
    <row r="30" spans="1:16">
      <c r="A30">
        <v>28</v>
      </c>
      <c r="B30" s="4">
        <v>1573</v>
      </c>
      <c r="C30" s="4">
        <v>393</v>
      </c>
      <c r="D30" s="4">
        <v>196</v>
      </c>
      <c r="E30" s="4">
        <v>78</v>
      </c>
      <c r="F30" s="4">
        <v>105</v>
      </c>
      <c r="G30" s="4">
        <v>78</v>
      </c>
      <c r="H30" s="4"/>
      <c r="I30" s="4"/>
      <c r="J30">
        <v>28</v>
      </c>
      <c r="K30">
        <f t="shared" si="36"/>
        <v>1573</v>
      </c>
      <c r="L30">
        <f t="shared" si="31"/>
        <v>393</v>
      </c>
      <c r="M30">
        <f t="shared" si="32"/>
        <v>196</v>
      </c>
      <c r="N30">
        <f t="shared" si="33"/>
        <v>78</v>
      </c>
      <c r="O30">
        <f t="shared" si="34"/>
        <v>105</v>
      </c>
      <c r="P30">
        <f t="shared" si="35"/>
        <v>78</v>
      </c>
    </row>
    <row r="31" spans="1:16">
      <c r="A31">
        <v>29</v>
      </c>
      <c r="B31" s="4">
        <v>1730</v>
      </c>
      <c r="C31" s="4">
        <v>432</v>
      </c>
      <c r="D31" s="4">
        <v>216</v>
      </c>
      <c r="E31" s="4">
        <v>86</v>
      </c>
      <c r="F31" s="4">
        <v>108</v>
      </c>
      <c r="G31" s="4">
        <v>86</v>
      </c>
      <c r="H31" s="4"/>
      <c r="I31" s="4"/>
      <c r="J31">
        <v>29</v>
      </c>
      <c r="K31">
        <f t="shared" si="36"/>
        <v>1730</v>
      </c>
      <c r="L31">
        <f t="shared" si="31"/>
        <v>432</v>
      </c>
      <c r="M31">
        <f t="shared" si="32"/>
        <v>216</v>
      </c>
      <c r="N31">
        <f t="shared" si="33"/>
        <v>86</v>
      </c>
      <c r="O31">
        <f t="shared" si="34"/>
        <v>108</v>
      </c>
      <c r="P31">
        <f t="shared" si="35"/>
        <v>86</v>
      </c>
    </row>
    <row r="32" spans="1:16" s="1" customFormat="1">
      <c r="A32" s="1">
        <v>30</v>
      </c>
      <c r="B32" s="3">
        <v>1903</v>
      </c>
      <c r="C32" s="3">
        <v>475</v>
      </c>
      <c r="D32" s="3">
        <v>237</v>
      </c>
      <c r="E32" s="3">
        <v>95</v>
      </c>
      <c r="F32" s="3">
        <v>112</v>
      </c>
      <c r="G32" s="3">
        <v>95</v>
      </c>
      <c r="H32" s="3"/>
      <c r="I32" s="3"/>
      <c r="J32" s="1">
        <v>30</v>
      </c>
      <c r="K32" s="1">
        <f t="shared" si="36"/>
        <v>1903</v>
      </c>
      <c r="L32" s="1">
        <f t="shared" si="31"/>
        <v>475</v>
      </c>
      <c r="M32" s="1">
        <f t="shared" si="32"/>
        <v>237</v>
      </c>
      <c r="N32" s="1">
        <f t="shared" si="33"/>
        <v>95</v>
      </c>
      <c r="O32" s="1">
        <f t="shared" si="34"/>
        <v>112</v>
      </c>
      <c r="P32" s="1">
        <f t="shared" si="35"/>
        <v>95</v>
      </c>
    </row>
    <row r="33" spans="1:16">
      <c r="A33">
        <v>31</v>
      </c>
      <c r="B33" s="4">
        <v>2093</v>
      </c>
      <c r="C33" s="4">
        <v>523</v>
      </c>
      <c r="D33" s="4">
        <v>261</v>
      </c>
      <c r="E33" s="4">
        <v>104</v>
      </c>
      <c r="F33" s="4">
        <v>116</v>
      </c>
      <c r="G33" s="4">
        <v>104</v>
      </c>
      <c r="H33" s="4"/>
      <c r="I33" s="4"/>
      <c r="J33">
        <v>31</v>
      </c>
      <c r="K33">
        <f t="shared" si="36"/>
        <v>2093</v>
      </c>
      <c r="L33">
        <f t="shared" si="31"/>
        <v>523</v>
      </c>
      <c r="M33">
        <f t="shared" si="32"/>
        <v>261</v>
      </c>
      <c r="N33">
        <f t="shared" si="33"/>
        <v>104</v>
      </c>
      <c r="O33">
        <f t="shared" si="34"/>
        <v>116</v>
      </c>
      <c r="P33">
        <f t="shared" si="35"/>
        <v>104</v>
      </c>
    </row>
    <row r="34" spans="1:16">
      <c r="A34">
        <v>32</v>
      </c>
      <c r="B34" s="4">
        <v>2303</v>
      </c>
      <c r="C34" s="4">
        <v>575</v>
      </c>
      <c r="D34" s="4">
        <v>287</v>
      </c>
      <c r="E34" s="4">
        <v>115</v>
      </c>
      <c r="F34" s="4">
        <v>120</v>
      </c>
      <c r="G34" s="4">
        <v>115</v>
      </c>
      <c r="H34" s="4"/>
      <c r="I34" s="4"/>
      <c r="J34">
        <v>32</v>
      </c>
      <c r="K34">
        <f t="shared" si="36"/>
        <v>2303</v>
      </c>
      <c r="L34">
        <f t="shared" si="31"/>
        <v>575</v>
      </c>
      <c r="M34">
        <f t="shared" si="32"/>
        <v>287</v>
      </c>
      <c r="N34">
        <f t="shared" si="33"/>
        <v>115</v>
      </c>
      <c r="O34">
        <f t="shared" si="34"/>
        <v>120</v>
      </c>
      <c r="P34">
        <f t="shared" si="35"/>
        <v>115</v>
      </c>
    </row>
    <row r="35" spans="1:16">
      <c r="A35">
        <v>33</v>
      </c>
      <c r="B35" s="4">
        <v>2533</v>
      </c>
      <c r="C35" s="4">
        <v>633</v>
      </c>
      <c r="D35" s="4">
        <v>316</v>
      </c>
      <c r="E35" s="4">
        <v>126</v>
      </c>
      <c r="F35" s="4">
        <v>123</v>
      </c>
      <c r="G35" s="4">
        <v>126</v>
      </c>
      <c r="H35" s="4"/>
      <c r="I35" s="4"/>
      <c r="J35">
        <v>33</v>
      </c>
      <c r="K35">
        <f t="shared" ref="K35" si="37">TRUNC(B35)</f>
        <v>2533</v>
      </c>
      <c r="L35">
        <f t="shared" ref="L35" si="38">TRUNC(C35)</f>
        <v>633</v>
      </c>
      <c r="M35">
        <f t="shared" ref="M35" si="39">TRUNC(D35)</f>
        <v>316</v>
      </c>
      <c r="N35">
        <f t="shared" ref="N35" si="40">TRUNC(E35)</f>
        <v>126</v>
      </c>
      <c r="O35">
        <f t="shared" ref="O35" si="41">TRUNC(F35)</f>
        <v>123</v>
      </c>
      <c r="P35">
        <f t="shared" ref="P35" si="42">TRUNC(G35)</f>
        <v>126</v>
      </c>
    </row>
    <row r="36" spans="1:16">
      <c r="A36">
        <v>34</v>
      </c>
      <c r="B36" s="4">
        <v>2787</v>
      </c>
      <c r="C36" s="4">
        <v>696</v>
      </c>
      <c r="D36" s="4">
        <v>348</v>
      </c>
      <c r="E36" s="4">
        <v>139</v>
      </c>
      <c r="F36" s="4">
        <v>127</v>
      </c>
      <c r="G36" s="4">
        <v>139</v>
      </c>
      <c r="H36" s="4"/>
      <c r="I36" s="4"/>
      <c r="J36">
        <v>34</v>
      </c>
      <c r="K36">
        <f t="shared" ref="K36" si="43">TRUNC(B36)</f>
        <v>2787</v>
      </c>
      <c r="L36">
        <f t="shared" ref="L36" si="44">TRUNC(C36)</f>
        <v>696</v>
      </c>
      <c r="M36">
        <f t="shared" ref="M36" si="45">TRUNC(D36)</f>
        <v>348</v>
      </c>
      <c r="N36">
        <f t="shared" ref="N36" si="46">TRUNC(E36)</f>
        <v>139</v>
      </c>
      <c r="O36">
        <f t="shared" ref="O36" si="47">TRUNC(F36)</f>
        <v>127</v>
      </c>
      <c r="P36">
        <f t="shared" ref="P36" si="48">TRUNC(G36)</f>
        <v>139</v>
      </c>
    </row>
    <row r="37" spans="1:16">
      <c r="A37">
        <v>35</v>
      </c>
      <c r="B37" s="4">
        <v>3065</v>
      </c>
      <c r="C37" s="4">
        <v>766</v>
      </c>
      <c r="D37" s="4">
        <v>383</v>
      </c>
      <c r="E37" s="4">
        <v>153</v>
      </c>
      <c r="F37" s="4">
        <v>131</v>
      </c>
      <c r="G37" s="4">
        <v>153</v>
      </c>
      <c r="H37" s="4"/>
      <c r="I37" s="4"/>
      <c r="J37">
        <v>35</v>
      </c>
      <c r="K37">
        <f t="shared" ref="K37" si="49">TRUNC(B37)</f>
        <v>3065</v>
      </c>
      <c r="L37">
        <f t="shared" ref="L37" si="50">TRUNC(C37)</f>
        <v>766</v>
      </c>
      <c r="M37">
        <f t="shared" ref="M37" si="51">TRUNC(D37)</f>
        <v>383</v>
      </c>
      <c r="N37">
        <f t="shared" ref="N37" si="52">TRUNC(E37)</f>
        <v>153</v>
      </c>
      <c r="O37">
        <f t="shared" ref="O37" si="53">TRUNC(F37)</f>
        <v>131</v>
      </c>
      <c r="P37">
        <f t="shared" ref="P37" si="54">TRUNC(G37)</f>
        <v>153</v>
      </c>
    </row>
    <row r="38" spans="1:16" s="1" customFormat="1">
      <c r="A38" s="1">
        <v>36</v>
      </c>
      <c r="B38" s="3">
        <v>3372</v>
      </c>
      <c r="C38" s="3">
        <v>843</v>
      </c>
      <c r="D38" s="3">
        <v>421</v>
      </c>
      <c r="E38" s="3">
        <v>168</v>
      </c>
      <c r="F38" s="3">
        <v>135</v>
      </c>
      <c r="G38" s="3">
        <v>168</v>
      </c>
      <c r="H38" s="3"/>
      <c r="I38" s="3"/>
      <c r="J38" s="1">
        <v>36</v>
      </c>
      <c r="K38" s="1">
        <f t="shared" ref="K38" si="55">TRUNC(B38)</f>
        <v>3372</v>
      </c>
      <c r="L38" s="1">
        <f t="shared" ref="L38" si="56">TRUNC(C38)</f>
        <v>843</v>
      </c>
      <c r="M38" s="1">
        <f t="shared" ref="M38" si="57">TRUNC(D38)</f>
        <v>421</v>
      </c>
      <c r="N38" s="1">
        <f t="shared" ref="N38" si="58">TRUNC(E38)</f>
        <v>168</v>
      </c>
      <c r="O38" s="1">
        <f t="shared" ref="O38" si="59">TRUNC(F38)</f>
        <v>135</v>
      </c>
      <c r="P38" s="1">
        <f t="shared" ref="P38" si="60">TRUNC(G38)</f>
        <v>168</v>
      </c>
    </row>
    <row r="39" spans="1:16">
      <c r="A39">
        <v>37</v>
      </c>
      <c r="B39" s="4">
        <v>3709</v>
      </c>
      <c r="C39" s="4">
        <v>927</v>
      </c>
      <c r="D39" s="4">
        <v>463</v>
      </c>
      <c r="E39" s="4">
        <v>185</v>
      </c>
      <c r="F39" s="4">
        <v>138</v>
      </c>
      <c r="G39" s="4">
        <v>185</v>
      </c>
      <c r="H39" s="4"/>
      <c r="I39" s="4"/>
      <c r="J39">
        <v>37</v>
      </c>
      <c r="K39">
        <f t="shared" ref="K39" si="61">TRUNC(B39)</f>
        <v>3709</v>
      </c>
      <c r="L39">
        <f t="shared" ref="L39" si="62">TRUNC(C39)</f>
        <v>927</v>
      </c>
      <c r="M39">
        <f t="shared" ref="M39" si="63">TRUNC(D39)</f>
        <v>463</v>
      </c>
      <c r="N39">
        <f t="shared" ref="N39" si="64">TRUNC(E39)</f>
        <v>185</v>
      </c>
      <c r="O39">
        <f t="shared" ref="O39" si="65">TRUNC(F39)</f>
        <v>138</v>
      </c>
      <c r="P39">
        <f t="shared" ref="P39" si="66">TRUNC(G39)</f>
        <v>185</v>
      </c>
    </row>
    <row r="40" spans="1:16">
      <c r="A40">
        <v>38</v>
      </c>
      <c r="B40" s="4">
        <v>4080</v>
      </c>
      <c r="C40" s="4">
        <v>1020</v>
      </c>
      <c r="D40" s="4">
        <v>510</v>
      </c>
      <c r="E40" s="4">
        <v>204</v>
      </c>
      <c r="F40" s="4">
        <v>142</v>
      </c>
      <c r="G40" s="4">
        <v>204</v>
      </c>
      <c r="H40" s="4"/>
      <c r="I40" s="4"/>
      <c r="J40">
        <v>38</v>
      </c>
      <c r="K40">
        <f t="shared" ref="K40" si="67">TRUNC(B40)</f>
        <v>4080</v>
      </c>
      <c r="L40">
        <f t="shared" ref="L40:L62" si="68">TRUNC(C40)</f>
        <v>1020</v>
      </c>
      <c r="M40">
        <f t="shared" ref="M40:M62" si="69">TRUNC(D40)</f>
        <v>510</v>
      </c>
      <c r="N40">
        <f t="shared" ref="N40:N62" si="70">TRUNC(E40)</f>
        <v>204</v>
      </c>
      <c r="O40">
        <f t="shared" ref="O40:O62" si="71">TRUNC(F40)</f>
        <v>142</v>
      </c>
      <c r="P40">
        <f t="shared" ref="P40:P62" si="72">TRUNC(G40)</f>
        <v>204</v>
      </c>
    </row>
    <row r="41" spans="1:16">
      <c r="A41">
        <v>39</v>
      </c>
      <c r="B41" s="4">
        <v>4488</v>
      </c>
      <c r="C41" s="4">
        <v>1122</v>
      </c>
      <c r="D41" s="4">
        <v>561</v>
      </c>
      <c r="E41" s="4">
        <v>224</v>
      </c>
      <c r="F41" s="4">
        <v>146</v>
      </c>
      <c r="G41" s="4">
        <v>224</v>
      </c>
      <c r="H41" s="4"/>
      <c r="I41" s="4"/>
      <c r="J41">
        <v>39</v>
      </c>
      <c r="K41">
        <f t="shared" ref="K41:K62" si="73">TRUNC(B41)</f>
        <v>4488</v>
      </c>
      <c r="L41">
        <f t="shared" si="68"/>
        <v>1122</v>
      </c>
      <c r="M41">
        <f t="shared" si="69"/>
        <v>561</v>
      </c>
      <c r="N41">
        <f t="shared" si="70"/>
        <v>224</v>
      </c>
      <c r="O41">
        <f t="shared" si="71"/>
        <v>146</v>
      </c>
      <c r="P41">
        <f t="shared" si="72"/>
        <v>224</v>
      </c>
    </row>
    <row r="42" spans="1:16">
      <c r="A42">
        <v>40</v>
      </c>
      <c r="B42" s="4">
        <v>4937</v>
      </c>
      <c r="C42" s="4">
        <v>1234</v>
      </c>
      <c r="D42" s="4">
        <v>617</v>
      </c>
      <c r="E42" s="4">
        <v>246</v>
      </c>
      <c r="F42" s="4">
        <v>150</v>
      </c>
      <c r="G42" s="4">
        <v>246</v>
      </c>
      <c r="H42" s="4"/>
      <c r="I42" s="4"/>
      <c r="J42">
        <v>40</v>
      </c>
      <c r="K42">
        <f t="shared" si="73"/>
        <v>4937</v>
      </c>
      <c r="L42">
        <f t="shared" si="68"/>
        <v>1234</v>
      </c>
      <c r="M42">
        <f t="shared" si="69"/>
        <v>617</v>
      </c>
      <c r="N42">
        <f t="shared" si="70"/>
        <v>246</v>
      </c>
      <c r="O42">
        <f t="shared" si="71"/>
        <v>150</v>
      </c>
      <c r="P42">
        <f t="shared" si="72"/>
        <v>246</v>
      </c>
    </row>
    <row r="43" spans="1:16">
      <c r="A43">
        <v>41</v>
      </c>
      <c r="B43" s="4">
        <v>5184</v>
      </c>
      <c r="C43" s="4">
        <v>1357</v>
      </c>
      <c r="D43" s="4">
        <v>648</v>
      </c>
      <c r="E43" s="4">
        <v>259</v>
      </c>
      <c r="F43" s="4">
        <v>153</v>
      </c>
      <c r="G43" s="4">
        <v>271</v>
      </c>
      <c r="H43" s="4"/>
      <c r="I43" s="4"/>
      <c r="J43">
        <v>41</v>
      </c>
      <c r="K43">
        <f t="shared" si="73"/>
        <v>5184</v>
      </c>
      <c r="L43">
        <f t="shared" si="68"/>
        <v>1357</v>
      </c>
      <c r="M43">
        <f t="shared" si="69"/>
        <v>648</v>
      </c>
      <c r="N43">
        <f t="shared" si="70"/>
        <v>259</v>
      </c>
      <c r="O43">
        <f t="shared" si="71"/>
        <v>153</v>
      </c>
      <c r="P43">
        <f t="shared" si="72"/>
        <v>271</v>
      </c>
    </row>
    <row r="44" spans="1:16" s="1" customFormat="1">
      <c r="A44" s="1">
        <v>42</v>
      </c>
      <c r="B44" s="3">
        <v>5443</v>
      </c>
      <c r="C44" s="3">
        <v>1493</v>
      </c>
      <c r="D44" s="3">
        <v>680</v>
      </c>
      <c r="E44" s="3">
        <v>272</v>
      </c>
      <c r="F44" s="3">
        <v>157</v>
      </c>
      <c r="G44" s="3">
        <v>298</v>
      </c>
      <c r="H44" s="3"/>
      <c r="I44" s="3"/>
      <c r="J44" s="1">
        <v>42</v>
      </c>
      <c r="K44" s="1">
        <f t="shared" si="73"/>
        <v>5443</v>
      </c>
      <c r="L44" s="1">
        <f t="shared" si="68"/>
        <v>1493</v>
      </c>
      <c r="M44" s="1">
        <f t="shared" si="69"/>
        <v>680</v>
      </c>
      <c r="N44" s="1">
        <f t="shared" si="70"/>
        <v>272</v>
      </c>
      <c r="O44" s="1">
        <f t="shared" si="71"/>
        <v>157</v>
      </c>
      <c r="P44" s="1">
        <f t="shared" si="72"/>
        <v>298</v>
      </c>
    </row>
    <row r="45" spans="1:16">
      <c r="A45">
        <v>43</v>
      </c>
      <c r="B45" s="4">
        <v>5715</v>
      </c>
      <c r="C45" s="4">
        <v>1642</v>
      </c>
      <c r="D45" s="4">
        <v>714</v>
      </c>
      <c r="E45" s="4">
        <v>285</v>
      </c>
      <c r="F45" s="4">
        <v>161</v>
      </c>
      <c r="G45" s="4">
        <v>328</v>
      </c>
      <c r="H45" s="4"/>
      <c r="I45" s="4"/>
      <c r="J45">
        <v>43</v>
      </c>
      <c r="K45">
        <f t="shared" si="73"/>
        <v>5715</v>
      </c>
      <c r="L45">
        <f t="shared" si="68"/>
        <v>1642</v>
      </c>
      <c r="M45">
        <f t="shared" si="69"/>
        <v>714</v>
      </c>
      <c r="N45">
        <f t="shared" si="70"/>
        <v>285</v>
      </c>
      <c r="O45">
        <f t="shared" si="71"/>
        <v>161</v>
      </c>
      <c r="P45">
        <f t="shared" si="72"/>
        <v>328</v>
      </c>
    </row>
    <row r="46" spans="1:16">
      <c r="A46">
        <v>44</v>
      </c>
      <c r="B46" s="4">
        <v>6001</v>
      </c>
      <c r="C46" s="4">
        <v>1807</v>
      </c>
      <c r="D46" s="4">
        <v>750</v>
      </c>
      <c r="E46" s="4">
        <v>300</v>
      </c>
      <c r="F46" s="4">
        <v>165</v>
      </c>
      <c r="G46" s="4">
        <v>361</v>
      </c>
      <c r="H46" s="4"/>
      <c r="I46" s="4"/>
      <c r="J46">
        <v>44</v>
      </c>
      <c r="K46">
        <f t="shared" si="73"/>
        <v>6001</v>
      </c>
      <c r="L46">
        <f t="shared" si="68"/>
        <v>1807</v>
      </c>
      <c r="M46">
        <f t="shared" si="69"/>
        <v>750</v>
      </c>
      <c r="N46">
        <f t="shared" si="70"/>
        <v>300</v>
      </c>
      <c r="O46">
        <f t="shared" si="71"/>
        <v>165</v>
      </c>
      <c r="P46">
        <f t="shared" si="72"/>
        <v>361</v>
      </c>
    </row>
    <row r="47" spans="1:16">
      <c r="A47">
        <v>45</v>
      </c>
      <c r="B47" s="4">
        <v>6301</v>
      </c>
      <c r="C47" s="4">
        <v>1987</v>
      </c>
      <c r="D47" s="4">
        <v>787</v>
      </c>
      <c r="E47" s="4">
        <v>315</v>
      </c>
      <c r="F47" s="4">
        <v>168</v>
      </c>
      <c r="G47" s="4">
        <v>397</v>
      </c>
      <c r="H47" s="4"/>
      <c r="I47" s="4"/>
      <c r="J47">
        <v>45</v>
      </c>
      <c r="K47">
        <f t="shared" si="73"/>
        <v>6301</v>
      </c>
      <c r="L47">
        <f t="shared" si="68"/>
        <v>1987</v>
      </c>
      <c r="M47">
        <f t="shared" si="69"/>
        <v>787</v>
      </c>
      <c r="N47">
        <f t="shared" si="70"/>
        <v>315</v>
      </c>
      <c r="O47">
        <f t="shared" si="71"/>
        <v>168</v>
      </c>
      <c r="P47">
        <f t="shared" si="72"/>
        <v>397</v>
      </c>
    </row>
    <row r="48" spans="1:16">
      <c r="A48">
        <v>46</v>
      </c>
      <c r="B48" s="4">
        <v>6616</v>
      </c>
      <c r="C48" s="4">
        <v>2186</v>
      </c>
      <c r="D48" s="4">
        <v>827</v>
      </c>
      <c r="E48" s="4">
        <v>330</v>
      </c>
      <c r="F48" s="4">
        <v>172</v>
      </c>
      <c r="G48" s="4">
        <v>437</v>
      </c>
      <c r="H48" s="4"/>
      <c r="I48" s="4"/>
      <c r="J48">
        <v>46</v>
      </c>
      <c r="K48">
        <f t="shared" si="73"/>
        <v>6616</v>
      </c>
      <c r="L48">
        <f t="shared" si="68"/>
        <v>2186</v>
      </c>
      <c r="M48">
        <f t="shared" si="69"/>
        <v>827</v>
      </c>
      <c r="N48">
        <f t="shared" si="70"/>
        <v>330</v>
      </c>
      <c r="O48">
        <f t="shared" si="71"/>
        <v>172</v>
      </c>
      <c r="P48">
        <f t="shared" si="72"/>
        <v>437</v>
      </c>
    </row>
    <row r="49" spans="1:16">
      <c r="A49">
        <v>47</v>
      </c>
      <c r="B49" s="4">
        <v>6947</v>
      </c>
      <c r="C49" s="4">
        <v>2405</v>
      </c>
      <c r="D49" s="4">
        <v>868</v>
      </c>
      <c r="E49" s="4">
        <v>347</v>
      </c>
      <c r="F49" s="4">
        <v>176</v>
      </c>
      <c r="G49" s="4">
        <v>481</v>
      </c>
      <c r="H49" s="4"/>
      <c r="I49" s="4"/>
      <c r="J49">
        <v>47</v>
      </c>
      <c r="K49">
        <f t="shared" si="73"/>
        <v>6947</v>
      </c>
      <c r="L49">
        <f t="shared" si="68"/>
        <v>2405</v>
      </c>
      <c r="M49">
        <f t="shared" si="69"/>
        <v>868</v>
      </c>
      <c r="N49">
        <f t="shared" si="70"/>
        <v>347</v>
      </c>
      <c r="O49">
        <f t="shared" si="71"/>
        <v>176</v>
      </c>
      <c r="P49">
        <f t="shared" si="72"/>
        <v>481</v>
      </c>
    </row>
    <row r="50" spans="1:16" s="1" customFormat="1">
      <c r="A50" s="1">
        <v>48</v>
      </c>
      <c r="B50" s="3">
        <v>7294</v>
      </c>
      <c r="C50" s="3">
        <v>2645</v>
      </c>
      <c r="D50" s="3">
        <v>911</v>
      </c>
      <c r="E50" s="3">
        <v>364</v>
      </c>
      <c r="F50" s="3">
        <v>180</v>
      </c>
      <c r="G50" s="3">
        <v>529</v>
      </c>
      <c r="H50" s="3"/>
      <c r="I50" s="3"/>
      <c r="J50" s="1">
        <v>48</v>
      </c>
      <c r="K50" s="1">
        <f t="shared" si="73"/>
        <v>7294</v>
      </c>
      <c r="L50" s="1">
        <f t="shared" si="68"/>
        <v>2645</v>
      </c>
      <c r="M50" s="1">
        <f t="shared" si="69"/>
        <v>911</v>
      </c>
      <c r="N50" s="1">
        <f t="shared" si="70"/>
        <v>364</v>
      </c>
      <c r="O50" s="1">
        <f t="shared" si="71"/>
        <v>180</v>
      </c>
      <c r="P50" s="1">
        <f t="shared" si="72"/>
        <v>529</v>
      </c>
    </row>
    <row r="51" spans="1:16">
      <c r="A51">
        <v>49</v>
      </c>
      <c r="B51" s="4">
        <v>7659</v>
      </c>
      <c r="C51" s="4">
        <v>2910</v>
      </c>
      <c r="D51" s="4">
        <v>957</v>
      </c>
      <c r="E51" s="4">
        <v>382</v>
      </c>
      <c r="F51" s="4">
        <v>183</v>
      </c>
      <c r="G51" s="4">
        <v>582</v>
      </c>
      <c r="H51" s="4"/>
      <c r="I51" s="4"/>
      <c r="J51">
        <v>49</v>
      </c>
      <c r="K51">
        <f t="shared" si="73"/>
        <v>7659</v>
      </c>
      <c r="L51">
        <f t="shared" si="68"/>
        <v>2910</v>
      </c>
      <c r="M51">
        <f t="shared" si="69"/>
        <v>957</v>
      </c>
      <c r="N51">
        <f t="shared" si="70"/>
        <v>382</v>
      </c>
      <c r="O51">
        <f t="shared" si="71"/>
        <v>183</v>
      </c>
      <c r="P51">
        <f t="shared" si="72"/>
        <v>582</v>
      </c>
    </row>
    <row r="52" spans="1:16">
      <c r="A52">
        <v>50</v>
      </c>
      <c r="B52" s="4">
        <v>8042</v>
      </c>
      <c r="C52" s="4">
        <v>3201</v>
      </c>
      <c r="D52" s="4">
        <v>1005</v>
      </c>
      <c r="E52" s="4">
        <v>402</v>
      </c>
      <c r="F52" s="4">
        <v>187</v>
      </c>
      <c r="G52" s="4">
        <v>611</v>
      </c>
      <c r="H52" s="4"/>
      <c r="I52" s="4"/>
      <c r="J52">
        <v>50</v>
      </c>
      <c r="K52">
        <f t="shared" si="73"/>
        <v>8042</v>
      </c>
      <c r="L52">
        <f t="shared" si="68"/>
        <v>3201</v>
      </c>
      <c r="M52">
        <f t="shared" si="69"/>
        <v>1005</v>
      </c>
      <c r="N52">
        <f t="shared" si="70"/>
        <v>402</v>
      </c>
      <c r="O52">
        <f t="shared" si="71"/>
        <v>187</v>
      </c>
      <c r="P52">
        <f t="shared" si="72"/>
        <v>611</v>
      </c>
    </row>
    <row r="53" spans="1:16">
      <c r="A53">
        <v>51</v>
      </c>
      <c r="B53" s="4">
        <v>8444</v>
      </c>
      <c r="C53" s="4">
        <v>3521</v>
      </c>
      <c r="D53" s="4">
        <v>1055</v>
      </c>
      <c r="E53" s="4">
        <v>422</v>
      </c>
      <c r="F53" s="4">
        <v>191</v>
      </c>
      <c r="G53" s="4">
        <v>641</v>
      </c>
      <c r="H53" s="4"/>
      <c r="I53" s="4"/>
      <c r="J53">
        <v>51</v>
      </c>
      <c r="K53">
        <f t="shared" si="73"/>
        <v>8444</v>
      </c>
      <c r="L53">
        <f t="shared" si="68"/>
        <v>3521</v>
      </c>
      <c r="M53">
        <f t="shared" si="69"/>
        <v>1055</v>
      </c>
      <c r="N53">
        <f t="shared" si="70"/>
        <v>422</v>
      </c>
      <c r="O53">
        <f t="shared" si="71"/>
        <v>191</v>
      </c>
      <c r="P53">
        <f t="shared" si="72"/>
        <v>641</v>
      </c>
    </row>
    <row r="54" spans="1:16">
      <c r="A54">
        <v>52</v>
      </c>
      <c r="B54" s="4">
        <v>8866</v>
      </c>
      <c r="C54" s="4">
        <v>3873</v>
      </c>
      <c r="D54" s="4">
        <v>1108</v>
      </c>
      <c r="E54" s="4">
        <v>443</v>
      </c>
      <c r="F54" s="4">
        <v>195</v>
      </c>
      <c r="G54" s="4">
        <v>673</v>
      </c>
      <c r="H54" s="4"/>
      <c r="I54" s="4"/>
      <c r="J54">
        <v>52</v>
      </c>
      <c r="K54">
        <f t="shared" si="73"/>
        <v>8866</v>
      </c>
      <c r="L54">
        <f t="shared" si="68"/>
        <v>3873</v>
      </c>
      <c r="M54">
        <f t="shared" si="69"/>
        <v>1108</v>
      </c>
      <c r="N54">
        <f t="shared" si="70"/>
        <v>443</v>
      </c>
      <c r="O54">
        <f t="shared" si="71"/>
        <v>195</v>
      </c>
      <c r="P54">
        <f t="shared" si="72"/>
        <v>673</v>
      </c>
    </row>
    <row r="55" spans="1:16">
      <c r="A55">
        <v>53</v>
      </c>
      <c r="B55" s="4">
        <v>9310</v>
      </c>
      <c r="C55" s="4">
        <v>4261</v>
      </c>
      <c r="D55" s="4">
        <v>1163</v>
      </c>
      <c r="E55" s="4">
        <v>465</v>
      </c>
      <c r="F55" s="4">
        <v>198</v>
      </c>
      <c r="G55" s="4">
        <v>707</v>
      </c>
      <c r="H55" s="4"/>
      <c r="I55" s="4"/>
      <c r="J55">
        <v>53</v>
      </c>
      <c r="K55">
        <f t="shared" si="73"/>
        <v>9310</v>
      </c>
      <c r="L55">
        <f t="shared" si="68"/>
        <v>4261</v>
      </c>
      <c r="M55">
        <f t="shared" si="69"/>
        <v>1163</v>
      </c>
      <c r="N55">
        <f t="shared" si="70"/>
        <v>465</v>
      </c>
      <c r="O55">
        <f t="shared" si="71"/>
        <v>198</v>
      </c>
      <c r="P55">
        <f t="shared" si="72"/>
        <v>707</v>
      </c>
    </row>
    <row r="56" spans="1:16" s="1" customFormat="1">
      <c r="A56" s="1">
        <v>54</v>
      </c>
      <c r="B56" s="3">
        <v>9775</v>
      </c>
      <c r="C56" s="3">
        <v>4687</v>
      </c>
      <c r="D56" s="3">
        <v>1221</v>
      </c>
      <c r="E56" s="3">
        <v>488</v>
      </c>
      <c r="F56" s="3">
        <v>202</v>
      </c>
      <c r="G56" s="3">
        <v>742</v>
      </c>
      <c r="H56" s="3"/>
      <c r="I56" s="3"/>
      <c r="J56" s="1">
        <v>54</v>
      </c>
      <c r="K56" s="1">
        <f t="shared" si="73"/>
        <v>9775</v>
      </c>
      <c r="L56" s="1">
        <f t="shared" si="68"/>
        <v>4687</v>
      </c>
      <c r="M56" s="1">
        <f t="shared" si="69"/>
        <v>1221</v>
      </c>
      <c r="N56" s="1">
        <f t="shared" si="70"/>
        <v>488</v>
      </c>
      <c r="O56" s="1">
        <f t="shared" si="71"/>
        <v>202</v>
      </c>
      <c r="P56" s="1">
        <f t="shared" si="72"/>
        <v>742</v>
      </c>
    </row>
    <row r="57" spans="1:16">
      <c r="A57">
        <v>55</v>
      </c>
      <c r="B57" s="4">
        <v>10264</v>
      </c>
      <c r="C57" s="4">
        <v>5156</v>
      </c>
      <c r="D57" s="4">
        <v>1283</v>
      </c>
      <c r="E57" s="4">
        <v>513</v>
      </c>
      <c r="F57" s="4">
        <v>206</v>
      </c>
      <c r="G57" s="4">
        <v>780</v>
      </c>
      <c r="H57" s="4"/>
      <c r="I57" s="4"/>
      <c r="J57">
        <v>55</v>
      </c>
      <c r="K57">
        <f t="shared" si="73"/>
        <v>10264</v>
      </c>
      <c r="L57">
        <f t="shared" si="68"/>
        <v>5156</v>
      </c>
      <c r="M57">
        <f t="shared" si="69"/>
        <v>1283</v>
      </c>
      <c r="N57">
        <f t="shared" si="70"/>
        <v>513</v>
      </c>
      <c r="O57">
        <f t="shared" si="71"/>
        <v>206</v>
      </c>
      <c r="P57">
        <f t="shared" si="72"/>
        <v>780</v>
      </c>
    </row>
    <row r="58" spans="1:16">
      <c r="A58">
        <v>56</v>
      </c>
      <c r="B58" s="4">
        <v>10777</v>
      </c>
      <c r="C58" s="4">
        <v>5671</v>
      </c>
      <c r="D58" s="4">
        <v>1347</v>
      </c>
      <c r="E58" s="4">
        <v>538</v>
      </c>
      <c r="F58" s="4">
        <v>210</v>
      </c>
      <c r="G58" s="4">
        <v>819</v>
      </c>
      <c r="H58" s="4"/>
      <c r="I58" s="4"/>
      <c r="J58">
        <v>56</v>
      </c>
      <c r="K58">
        <f t="shared" si="73"/>
        <v>10777</v>
      </c>
      <c r="L58">
        <f t="shared" si="68"/>
        <v>5671</v>
      </c>
      <c r="M58">
        <f t="shared" si="69"/>
        <v>1347</v>
      </c>
      <c r="N58">
        <f t="shared" si="70"/>
        <v>538</v>
      </c>
      <c r="O58">
        <f t="shared" si="71"/>
        <v>210</v>
      </c>
      <c r="P58">
        <f t="shared" si="72"/>
        <v>819</v>
      </c>
    </row>
    <row r="59" spans="1:16">
      <c r="A59">
        <v>57</v>
      </c>
      <c r="B59" s="4">
        <v>11316</v>
      </c>
      <c r="C59" s="4">
        <v>6238</v>
      </c>
      <c r="D59" s="4">
        <v>1414</v>
      </c>
      <c r="E59" s="4">
        <v>565</v>
      </c>
      <c r="F59" s="4">
        <v>213</v>
      </c>
      <c r="G59" s="4">
        <v>860</v>
      </c>
      <c r="H59" s="4"/>
      <c r="I59" s="4"/>
      <c r="J59">
        <v>57</v>
      </c>
      <c r="K59">
        <f t="shared" si="73"/>
        <v>11316</v>
      </c>
      <c r="L59">
        <f t="shared" si="68"/>
        <v>6238</v>
      </c>
      <c r="M59">
        <f t="shared" si="69"/>
        <v>1414</v>
      </c>
      <c r="N59">
        <f t="shared" si="70"/>
        <v>565</v>
      </c>
      <c r="O59">
        <f t="shared" si="71"/>
        <v>213</v>
      </c>
      <c r="P59">
        <f t="shared" si="72"/>
        <v>860</v>
      </c>
    </row>
    <row r="60" spans="1:16">
      <c r="A60">
        <v>58</v>
      </c>
      <c r="B60" s="4">
        <v>11882</v>
      </c>
      <c r="C60" s="4">
        <v>6862</v>
      </c>
      <c r="D60" s="4">
        <v>1485</v>
      </c>
      <c r="E60" s="4">
        <v>594</v>
      </c>
      <c r="F60" s="4">
        <v>217</v>
      </c>
      <c r="G60" s="4">
        <v>903</v>
      </c>
      <c r="H60" s="4"/>
      <c r="I60" s="4"/>
      <c r="J60">
        <v>58</v>
      </c>
      <c r="K60">
        <f t="shared" si="73"/>
        <v>11882</v>
      </c>
      <c r="L60">
        <f t="shared" si="68"/>
        <v>6862</v>
      </c>
      <c r="M60">
        <f t="shared" si="69"/>
        <v>1485</v>
      </c>
      <c r="N60">
        <f t="shared" si="70"/>
        <v>594</v>
      </c>
      <c r="O60">
        <f t="shared" si="71"/>
        <v>217</v>
      </c>
      <c r="P60">
        <f t="shared" si="72"/>
        <v>903</v>
      </c>
    </row>
    <row r="61" spans="1:16">
      <c r="A61">
        <v>59</v>
      </c>
      <c r="B61" s="4">
        <v>12476</v>
      </c>
      <c r="C61" s="4">
        <v>7549</v>
      </c>
      <c r="D61" s="4">
        <v>1559</v>
      </c>
      <c r="E61" s="4">
        <v>623</v>
      </c>
      <c r="F61" s="4">
        <v>221</v>
      </c>
      <c r="G61" s="4">
        <v>948</v>
      </c>
      <c r="H61" s="4"/>
      <c r="I61" s="4"/>
      <c r="J61">
        <v>59</v>
      </c>
      <c r="K61">
        <f t="shared" si="73"/>
        <v>12476</v>
      </c>
      <c r="L61">
        <f t="shared" si="68"/>
        <v>7549</v>
      </c>
      <c r="M61">
        <f t="shared" si="69"/>
        <v>1559</v>
      </c>
      <c r="N61">
        <f t="shared" si="70"/>
        <v>623</v>
      </c>
      <c r="O61">
        <f t="shared" si="71"/>
        <v>221</v>
      </c>
      <c r="P61">
        <f t="shared" si="72"/>
        <v>948</v>
      </c>
    </row>
    <row r="62" spans="1:16" s="1" customFormat="1">
      <c r="A62" s="1">
        <v>60</v>
      </c>
      <c r="B62" s="3">
        <v>13100</v>
      </c>
      <c r="C62" s="3">
        <v>8304</v>
      </c>
      <c r="D62" s="3">
        <v>1637</v>
      </c>
      <c r="E62" s="3">
        <v>655</v>
      </c>
      <c r="F62" s="3">
        <v>225</v>
      </c>
      <c r="G62" s="3">
        <v>995</v>
      </c>
      <c r="H62" s="3"/>
      <c r="I62" s="3"/>
      <c r="J62" s="1">
        <v>60</v>
      </c>
      <c r="K62" s="1">
        <f t="shared" si="73"/>
        <v>13100</v>
      </c>
      <c r="L62" s="1">
        <f t="shared" si="68"/>
        <v>8304</v>
      </c>
      <c r="M62" s="1">
        <f t="shared" si="69"/>
        <v>1637</v>
      </c>
      <c r="N62" s="1">
        <f t="shared" si="70"/>
        <v>655</v>
      </c>
      <c r="O62" s="1">
        <f t="shared" si="71"/>
        <v>225</v>
      </c>
      <c r="P62" s="1">
        <f t="shared" si="72"/>
        <v>995</v>
      </c>
    </row>
  </sheetData>
  <mergeCells count="2">
    <mergeCell ref="A1:G1"/>
    <mergeCell ref="K1:Q1"/>
  </mergeCells>
  <phoneticPr fontId="26" type="noConversion"/>
  <pageMargins left="0.75" right="0.75" top="1" bottom="1" header="0.51041666666666696" footer="0.51041666666666696"/>
  <pageSetup paperSize="9" orientation="portrait"/>
  <headerFooter scaleWithDoc="0"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50" sqref="B50"/>
    </sheetView>
  </sheetViews>
  <sheetFormatPr defaultRowHeight="14.25"/>
  <cols>
    <col min="1" max="1" width="24" customWidth="1"/>
    <col min="2" max="8" width="30.5" customWidth="1"/>
  </cols>
  <sheetData>
    <row r="1" spans="1:2" ht="16.5">
      <c r="A1" s="83" t="s">
        <v>276</v>
      </c>
      <c r="B1" s="84" t="s">
        <v>277</v>
      </c>
    </row>
    <row r="2" spans="1:2" ht="16.5">
      <c r="A2" s="83" t="s">
        <v>278</v>
      </c>
      <c r="B2" s="84" t="s">
        <v>279</v>
      </c>
    </row>
    <row r="3" spans="1:2" ht="16.5">
      <c r="A3" s="83" t="s">
        <v>280</v>
      </c>
      <c r="B3" s="84" t="s">
        <v>281</v>
      </c>
    </row>
    <row r="4" spans="1:2" ht="16.5">
      <c r="A4" s="83" t="s">
        <v>282</v>
      </c>
      <c r="B4" s="84" t="s">
        <v>283</v>
      </c>
    </row>
    <row r="5" spans="1:2" ht="16.5">
      <c r="A5" s="83" t="s">
        <v>284</v>
      </c>
      <c r="B5" s="84" t="s">
        <v>285</v>
      </c>
    </row>
    <row r="6" spans="1:2" ht="16.5">
      <c r="A6" s="83" t="s">
        <v>286</v>
      </c>
      <c r="B6" s="84" t="s">
        <v>287</v>
      </c>
    </row>
    <row r="7" spans="1:2" ht="16.5">
      <c r="A7" s="83" t="s">
        <v>288</v>
      </c>
      <c r="B7" s="84" t="s">
        <v>289</v>
      </c>
    </row>
    <row r="8" spans="1:2" ht="16.5">
      <c r="A8" s="83" t="s">
        <v>290</v>
      </c>
      <c r="B8" s="84" t="s">
        <v>291</v>
      </c>
    </row>
    <row r="9" spans="1:2" ht="16.5">
      <c r="A9" s="83" t="s">
        <v>292</v>
      </c>
      <c r="B9" s="84" t="s">
        <v>293</v>
      </c>
    </row>
    <row r="10" spans="1:2" ht="16.5">
      <c r="A10" s="83" t="s">
        <v>294</v>
      </c>
      <c r="B10" s="84" t="s">
        <v>295</v>
      </c>
    </row>
    <row r="11" spans="1:2" ht="16.5">
      <c r="A11" s="83" t="s">
        <v>296</v>
      </c>
      <c r="B11" s="84" t="s">
        <v>297</v>
      </c>
    </row>
    <row r="12" spans="1:2" ht="16.5">
      <c r="A12" s="83" t="s">
        <v>298</v>
      </c>
      <c r="B12" s="84" t="s">
        <v>299</v>
      </c>
    </row>
    <row r="13" spans="1:2" ht="16.5">
      <c r="A13" s="83" t="s">
        <v>300</v>
      </c>
      <c r="B13" s="84" t="s">
        <v>301</v>
      </c>
    </row>
    <row r="14" spans="1:2" ht="16.5">
      <c r="A14" s="83" t="s">
        <v>302</v>
      </c>
      <c r="B14" s="84" t="s">
        <v>303</v>
      </c>
    </row>
    <row r="15" spans="1:2" ht="16.5">
      <c r="A15" s="83" t="s">
        <v>304</v>
      </c>
      <c r="B15" s="84" t="s">
        <v>305</v>
      </c>
    </row>
    <row r="16" spans="1:2" ht="16.5">
      <c r="A16" s="83" t="s">
        <v>306</v>
      </c>
      <c r="B16" s="84" t="s">
        <v>307</v>
      </c>
    </row>
    <row r="17" spans="1:2" ht="16.5">
      <c r="A17" s="83" t="s">
        <v>308</v>
      </c>
      <c r="B17" s="84" t="s">
        <v>309</v>
      </c>
    </row>
    <row r="24" spans="1:2">
      <c r="A24" t="s">
        <v>66</v>
      </c>
      <c r="B24">
        <v>1</v>
      </c>
    </row>
    <row r="25" spans="1:2">
      <c r="A25" t="s">
        <v>68</v>
      </c>
      <c r="B25">
        <v>2</v>
      </c>
    </row>
    <row r="26" spans="1:2">
      <c r="A26" t="s">
        <v>69</v>
      </c>
      <c r="B26">
        <v>3</v>
      </c>
    </row>
    <row r="27" spans="1:2">
      <c r="A27" t="s">
        <v>70</v>
      </c>
      <c r="B27">
        <v>4</v>
      </c>
    </row>
    <row r="28" spans="1:2">
      <c r="A28" s="42" t="s">
        <v>72</v>
      </c>
      <c r="B28">
        <v>5</v>
      </c>
    </row>
    <row r="29" spans="1:2">
      <c r="A29" s="42" t="s">
        <v>201</v>
      </c>
      <c r="B29">
        <v>6</v>
      </c>
    </row>
    <row r="30" spans="1:2">
      <c r="A30" s="42" t="s">
        <v>206</v>
      </c>
      <c r="B30">
        <v>7</v>
      </c>
    </row>
    <row r="31" spans="1:2">
      <c r="A31" s="42" t="s">
        <v>210</v>
      </c>
      <c r="B31">
        <v>8</v>
      </c>
    </row>
    <row r="32" spans="1:2">
      <c r="A32" t="s">
        <v>62</v>
      </c>
      <c r="B32">
        <v>9</v>
      </c>
    </row>
    <row r="33" spans="1:3">
      <c r="A33" t="s">
        <v>47</v>
      </c>
      <c r="B33">
        <v>10</v>
      </c>
    </row>
    <row r="34" spans="1:3">
      <c r="A34" t="s">
        <v>49</v>
      </c>
      <c r="B34">
        <v>11</v>
      </c>
    </row>
    <row r="35" spans="1:3">
      <c r="A35" t="s">
        <v>51</v>
      </c>
      <c r="B35">
        <v>12</v>
      </c>
    </row>
    <row r="36" spans="1:3">
      <c r="A36" t="s">
        <v>52</v>
      </c>
      <c r="B36">
        <v>13</v>
      </c>
    </row>
    <row r="37" spans="1:3">
      <c r="A37" t="s">
        <v>64</v>
      </c>
      <c r="B37">
        <v>14</v>
      </c>
    </row>
    <row r="38" spans="1:3">
      <c r="A38" t="s">
        <v>54</v>
      </c>
      <c r="B38">
        <v>15</v>
      </c>
    </row>
    <row r="39" spans="1:3">
      <c r="A39" t="s">
        <v>60</v>
      </c>
      <c r="B39">
        <v>16</v>
      </c>
    </row>
    <row r="40" spans="1:3">
      <c r="A40" t="s">
        <v>354</v>
      </c>
      <c r="B40">
        <v>17</v>
      </c>
    </row>
    <row r="41" spans="1:3">
      <c r="A41" s="35" t="s">
        <v>53</v>
      </c>
      <c r="B41">
        <v>15</v>
      </c>
    </row>
    <row r="42" spans="1:3">
      <c r="A42" s="35" t="s">
        <v>55</v>
      </c>
      <c r="B42">
        <v>15</v>
      </c>
    </row>
    <row r="43" spans="1:3">
      <c r="A43" s="35" t="s">
        <v>56</v>
      </c>
      <c r="B43">
        <v>15</v>
      </c>
    </row>
    <row r="44" spans="1:3">
      <c r="A44" s="35" t="s">
        <v>57</v>
      </c>
      <c r="B44">
        <v>15</v>
      </c>
    </row>
    <row r="45" spans="1:3">
      <c r="A45" s="35" t="s">
        <v>58</v>
      </c>
      <c r="B45">
        <v>15</v>
      </c>
    </row>
    <row r="46" spans="1:3">
      <c r="A46" s="35" t="s">
        <v>59</v>
      </c>
      <c r="B46">
        <v>15</v>
      </c>
      <c r="C46" s="35"/>
    </row>
    <row r="47" spans="1:3">
      <c r="A47" s="42" t="s">
        <v>243</v>
      </c>
      <c r="B47" s="42">
        <v>18</v>
      </c>
    </row>
    <row r="48" spans="1:3">
      <c r="A48" s="42" t="s">
        <v>244</v>
      </c>
      <c r="B48" s="42">
        <v>19</v>
      </c>
    </row>
    <row r="49" spans="1:2">
      <c r="A49" s="42" t="s">
        <v>245</v>
      </c>
      <c r="B49" s="42">
        <v>20</v>
      </c>
    </row>
    <row r="50" spans="1:2">
      <c r="A50" s="42" t="s">
        <v>246</v>
      </c>
      <c r="B50" s="42">
        <v>21</v>
      </c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Win7XZB</cp:lastModifiedBy>
  <dcterms:created xsi:type="dcterms:W3CDTF">2015-04-30T03:39:00Z</dcterms:created>
  <dcterms:modified xsi:type="dcterms:W3CDTF">2015-11-19T10:00:13Z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