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323E3D1-851E-455E-9520-DD1ABAE931B8}" xr6:coauthVersionLast="47" xr6:coauthVersionMax="47" xr10:uidLastSave="{00000000-0000-0000-0000-000000000000}"/>
  <bookViews>
    <workbookView xWindow="-7575" yWindow="-16320" windowWidth="29040" windowHeight="15720" tabRatio="673" xr2:uid="{00000000-000D-0000-FFFF-FFFF00000000}"/>
  </bookViews>
  <sheets>
    <sheet name="表紙" sheetId="27" r:id="rId1"/>
    <sheet name="_表紙" sheetId="1" r:id="rId2"/>
    <sheet name="はじめに" sheetId="10" r:id="rId3"/>
    <sheet name="Matrix" sheetId="14" r:id="rId4"/>
    <sheet name="Config_IF" sheetId="13" r:id="rId5"/>
    <sheet name="CH_Design" sheetId="5" r:id="rId6"/>
    <sheet name="P_OILLEV" sheetId="8" r:id="rId7"/>
    <sheet name="Reference" sheetId="20" r:id="rId8"/>
    <sheet name="Reference2" sheetId="24" r:id="rId9"/>
    <sheet name="History" sheetId="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xlnm._FilterDatabase" localSheetId="7" hidden="1">Reference!$B$32:$V$97</definedName>
    <definedName name="_xlnm._FilterDatabase" localSheetId="8" hidden="1">Reference2!$B$9:$AD$128</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35E1E8D_859C_4113_A3E5_0B83A29207D2_.wvu.Cols" localSheetId="3" hidden="1">Matrix!$I:$N</definedName>
    <definedName name="Z_835E1E8D_859C_4113_A3E5_0B83A29207D2_.wvu.Rows" localSheetId="4" hidden="1">Config_IF!#REF!,Config_IF!$34:$34</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7" l="1"/>
  <c r="B31" i="1"/>
  <c r="B33" i="1"/>
  <c r="B32" i="1"/>
  <c r="B30" i="1"/>
  <c r="B29" i="1" l="1"/>
  <c r="B27" i="1" l="1"/>
  <c r="B28" i="1"/>
  <c r="B25" i="1"/>
  <c r="B24" i="1"/>
  <c r="B23" i="1"/>
  <c r="B26" i="1" l="1"/>
  <c r="B22" i="1"/>
  <c r="B21" i="1" l="1"/>
  <c r="B20" i="1" l="1"/>
  <c r="AU11" i="8" l="1"/>
  <c r="AU10" i="8"/>
  <c r="B19" i="1" l="1"/>
  <c r="B17" i="1"/>
  <c r="B18" i="1" l="1"/>
  <c r="B10" i="1"/>
  <c r="B11" i="1"/>
  <c r="B12" i="1"/>
  <c r="B13" i="1"/>
  <c r="B14" i="1"/>
  <c r="B15" i="1"/>
  <c r="B16" i="1"/>
  <c r="E6" i="13" l="1"/>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M23" i="14"/>
  <c r="N23" i="14" s="1"/>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G14" i="14"/>
  <c r="M13" i="14"/>
  <c r="N13" i="14" s="1"/>
  <c r="D7" i="14"/>
  <c r="E35" i="13" l="1"/>
  <c r="G35" i="13" s="1"/>
  <c r="E36" i="13"/>
  <c r="E37" i="13"/>
  <c r="G37" i="13" s="1"/>
  <c r="E38" i="13"/>
  <c r="G38" i="13" s="1"/>
  <c r="E39" i="13"/>
  <c r="G39" i="13" s="1"/>
  <c r="E40" i="13"/>
  <c r="E41" i="13"/>
  <c r="E42" i="13"/>
  <c r="G42" i="13" s="1"/>
  <c r="E43" i="13"/>
  <c r="G43" i="13" s="1"/>
  <c r="E44" i="13"/>
  <c r="G44" i="13" s="1"/>
  <c r="E45" i="13"/>
  <c r="G45" i="13" s="1"/>
  <c r="E46" i="13"/>
  <c r="G46" i="13" s="1"/>
  <c r="E47" i="13"/>
  <c r="G47" i="13" s="1"/>
  <c r="E48" i="13"/>
  <c r="E49" i="13"/>
  <c r="G49" i="13" s="1"/>
  <c r="E50" i="13"/>
  <c r="G50" i="13" s="1"/>
  <c r="E51" i="13"/>
  <c r="E52" i="13"/>
  <c r="G52" i="13" s="1"/>
  <c r="E53" i="13"/>
  <c r="G53" i="13" s="1"/>
  <c r="E54" i="13"/>
  <c r="G54" i="13" s="1"/>
  <c r="E55" i="13"/>
  <c r="G55" i="13" s="1"/>
  <c r="E56" i="13"/>
  <c r="G56" i="13" s="1"/>
  <c r="E57" i="13"/>
  <c r="E58" i="13"/>
  <c r="G58" i="13" s="1"/>
  <c r="E59" i="13"/>
  <c r="G40" i="13"/>
  <c r="G48" i="13"/>
  <c r="G6" i="13"/>
  <c r="G7" i="13"/>
  <c r="G8" i="13"/>
  <c r="G9" i="13"/>
  <c r="G11" i="13"/>
  <c r="G15" i="13"/>
  <c r="G16" i="13"/>
  <c r="G17" i="13"/>
  <c r="G18" i="13"/>
  <c r="G19" i="13"/>
  <c r="G21" i="13"/>
  <c r="G22" i="13"/>
  <c r="G23" i="13"/>
  <c r="G24" i="13"/>
  <c r="G25" i="13"/>
  <c r="G27" i="13"/>
  <c r="G28" i="13"/>
  <c r="G59" i="13"/>
  <c r="G57" i="13"/>
  <c r="G51" i="13"/>
  <c r="G41" i="13"/>
  <c r="G36" i="13"/>
  <c r="G29" i="13"/>
  <c r="G26" i="13"/>
  <c r="G20" i="13"/>
  <c r="G14" i="13"/>
  <c r="G13" i="13"/>
  <c r="G12" i="13"/>
  <c r="G10" i="13"/>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O192" i="8" s="1"/>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AM127" i="8" s="1"/>
  <c r="S127" i="8"/>
  <c r="R127" i="8"/>
  <c r="Q127" i="8"/>
  <c r="P127" i="8"/>
  <c r="O127" i="8"/>
  <c r="N127" i="8"/>
  <c r="M127" i="8"/>
  <c r="L127" i="8"/>
  <c r="AN127" i="8" s="1"/>
  <c r="K127" i="8"/>
  <c r="J127" i="8"/>
  <c r="I127" i="8"/>
  <c r="H127" i="8"/>
  <c r="G127" i="8"/>
  <c r="F127" i="8"/>
  <c r="E127" i="8"/>
  <c r="D127" i="8"/>
  <c r="AO127" i="8" s="1"/>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AM117" i="8" s="1"/>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L104" i="8" l="1"/>
  <c r="AO104" i="8"/>
  <c r="C92" i="8"/>
  <c r="AM121" i="8"/>
  <c r="AN122" i="8"/>
  <c r="AO170" i="8"/>
  <c r="AN170" i="8"/>
  <c r="AQ170" i="8" s="1"/>
  <c r="AS40" i="8" s="1"/>
  <c r="AM170" i="8"/>
  <c r="AO179" i="8"/>
  <c r="AN179" i="8"/>
  <c r="AM179" i="8"/>
  <c r="AN104" i="8"/>
  <c r="AM159" i="8"/>
  <c r="AM113" i="8"/>
  <c r="AO99" i="8"/>
  <c r="AN130" i="8"/>
  <c r="AO156" i="8"/>
  <c r="AN156" i="8"/>
  <c r="AM156" i="8"/>
  <c r="AM163" i="8"/>
  <c r="AO196" i="8"/>
  <c r="AM196" i="8"/>
  <c r="AM104" i="8"/>
  <c r="AO189" i="8"/>
  <c r="AQ189" i="8" s="1"/>
  <c r="AS59" i="8" s="1"/>
  <c r="AM195" i="8"/>
  <c r="C110" i="8"/>
  <c r="AO173" i="8"/>
  <c r="AO95" i="8"/>
  <c r="AM95" i="8"/>
  <c r="AN172" i="8"/>
  <c r="AL196" i="8"/>
  <c r="AQ128" i="8"/>
  <c r="AR63" i="8" s="1"/>
  <c r="AL170" i="8"/>
  <c r="AQ124" i="8"/>
  <c r="AL179" i="8"/>
  <c r="AQ179" i="8" s="1"/>
  <c r="AS49" i="8" s="1"/>
  <c r="AL192" i="8"/>
  <c r="AL127" i="8"/>
  <c r="AL182" i="8"/>
  <c r="AO141" i="8"/>
  <c r="AO78" i="8"/>
  <c r="AN78" i="8"/>
  <c r="AM78" i="8"/>
  <c r="AL78" i="8"/>
  <c r="AN71" i="8"/>
  <c r="AM71" i="8"/>
  <c r="AM72" i="8"/>
  <c r="AO88" i="8"/>
  <c r="AN136" i="8"/>
  <c r="AO138" i="8"/>
  <c r="AN138" i="8"/>
  <c r="AM138" i="8"/>
  <c r="AL138" i="8"/>
  <c r="AO146" i="8"/>
  <c r="AN146" i="8"/>
  <c r="AM146" i="8"/>
  <c r="AL146" i="8"/>
  <c r="AO87" i="8"/>
  <c r="AM89" i="8"/>
  <c r="AN77" i="8"/>
  <c r="AM77" i="8"/>
  <c r="AO121" i="8"/>
  <c r="AO122" i="8"/>
  <c r="AM122" i="8"/>
  <c r="AN164" i="8"/>
  <c r="AO171" i="8"/>
  <c r="AQ171" i="8" s="1"/>
  <c r="AS41" i="8" s="1"/>
  <c r="AM171" i="8"/>
  <c r="AN90" i="8"/>
  <c r="AL90" i="8"/>
  <c r="AM97" i="8"/>
  <c r="AN106" i="8"/>
  <c r="AO117" i="8"/>
  <c r="AQ117" i="8" s="1"/>
  <c r="AR52" i="8" s="1"/>
  <c r="AN117" i="8"/>
  <c r="AL117" i="8"/>
  <c r="AL122" i="8"/>
  <c r="AM136" i="8"/>
  <c r="AO137" i="8"/>
  <c r="AN137" i="8"/>
  <c r="AM137" i="8"/>
  <c r="AN72" i="8"/>
  <c r="AO96" i="8"/>
  <c r="AN96" i="8"/>
  <c r="AM96" i="8"/>
  <c r="AL96" i="8"/>
  <c r="AO107" i="8"/>
  <c r="AO115" i="8"/>
  <c r="C118" i="8"/>
  <c r="AO148" i="8"/>
  <c r="AN148" i="8"/>
  <c r="AM148" i="8"/>
  <c r="AO178" i="8"/>
  <c r="AQ178" i="8" s="1"/>
  <c r="AS48" i="8" s="1"/>
  <c r="AN178" i="8"/>
  <c r="AM178" i="8"/>
  <c r="AL178" i="8"/>
  <c r="AO197" i="8"/>
  <c r="AN197" i="8"/>
  <c r="AM197" i="8"/>
  <c r="AL197" i="8"/>
  <c r="AM155" i="8"/>
  <c r="AN161" i="8"/>
  <c r="AL161" i="8"/>
  <c r="AN82" i="8"/>
  <c r="AO113" i="8"/>
  <c r="AO114" i="8"/>
  <c r="AQ114" i="8" s="1"/>
  <c r="AR49" i="8" s="1"/>
  <c r="AN114" i="8"/>
  <c r="AM114" i="8"/>
  <c r="AO126" i="8"/>
  <c r="AQ126" i="8" s="1"/>
  <c r="AR61" i="8" s="1"/>
  <c r="AO132" i="8"/>
  <c r="AM132" i="8"/>
  <c r="AO181" i="8"/>
  <c r="AO149" i="8"/>
  <c r="AL156" i="8"/>
  <c r="AQ156" i="8" s="1"/>
  <c r="AO161" i="8"/>
  <c r="AM161" i="8"/>
  <c r="AO174" i="8"/>
  <c r="AQ174" i="8" s="1"/>
  <c r="AS44" i="8" s="1"/>
  <c r="AN174" i="8"/>
  <c r="AM174" i="8"/>
  <c r="AO82" i="8"/>
  <c r="AM82" i="8"/>
  <c r="AL82" i="8"/>
  <c r="AQ82" i="8" s="1"/>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Q132" i="8" s="1"/>
  <c r="AR67" i="8" s="1"/>
  <c r="AL132" i="8"/>
  <c r="AO139" i="8"/>
  <c r="AN139" i="8"/>
  <c r="AL139" i="8"/>
  <c r="AM147" i="8"/>
  <c r="AL148" i="8"/>
  <c r="AM151" i="8"/>
  <c r="AO162" i="8"/>
  <c r="AN162" i="8"/>
  <c r="AM162" i="8"/>
  <c r="AL162" i="8"/>
  <c r="AL166" i="8"/>
  <c r="AQ166" i="8" s="1"/>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Q119" i="8" s="1"/>
  <c r="AR54" i="8" s="1"/>
  <c r="AO128" i="8"/>
  <c r="AN128" i="8"/>
  <c r="AM128" i="8"/>
  <c r="AL128" i="8"/>
  <c r="AO144" i="8"/>
  <c r="AO153" i="8"/>
  <c r="AN153" i="8"/>
  <c r="AM153" i="8"/>
  <c r="AL153" i="8"/>
  <c r="AO163" i="8"/>
  <c r="AN163" i="8"/>
  <c r="AL163" i="8"/>
  <c r="AQ163" i="8" s="1"/>
  <c r="AO167" i="8"/>
  <c r="AN167" i="8"/>
  <c r="AL167" i="8"/>
  <c r="AQ167" i="8" s="1"/>
  <c r="AN184" i="8"/>
  <c r="AM184" i="8"/>
  <c r="AO185" i="8"/>
  <c r="AN185" i="8"/>
  <c r="AM185" i="8"/>
  <c r="AL185" i="8"/>
  <c r="AN194" i="8"/>
  <c r="AM194" i="8"/>
  <c r="AQ194" i="8" s="1"/>
  <c r="AS64" i="8" s="1"/>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Q177" i="8" s="1"/>
  <c r="AS47" i="8" s="1"/>
  <c r="AO186" i="8"/>
  <c r="AL186" i="8"/>
  <c r="AL171" i="8"/>
  <c r="AO73" i="8"/>
  <c r="AN85" i="8"/>
  <c r="AM93" i="8"/>
  <c r="AN107" i="8"/>
  <c r="AM107" i="8"/>
  <c r="AL107" i="8"/>
  <c r="AN111" i="8"/>
  <c r="AL111" i="8"/>
  <c r="AN129" i="8"/>
  <c r="AL129" i="8"/>
  <c r="AO131" i="8"/>
  <c r="AM139" i="8"/>
  <c r="AL140" i="8"/>
  <c r="AL144" i="8"/>
  <c r="AQ144" i="8" s="1"/>
  <c r="AN149" i="8"/>
  <c r="AL149" i="8"/>
  <c r="AM172" i="8"/>
  <c r="AM181" i="8"/>
  <c r="AN186" i="8"/>
  <c r="AO194" i="8"/>
  <c r="AM76" i="8"/>
  <c r="AL76" i="8"/>
  <c r="AO80" i="8"/>
  <c r="AM80" i="8"/>
  <c r="AO86" i="8"/>
  <c r="AN86" i="8"/>
  <c r="AM86" i="8"/>
  <c r="AL86" i="8"/>
  <c r="AN94" i="8"/>
  <c r="AM94" i="8"/>
  <c r="AL94" i="8"/>
  <c r="AN99" i="8"/>
  <c r="AM99" i="8"/>
  <c r="AL99" i="8"/>
  <c r="AN102" i="8"/>
  <c r="AO112" i="8"/>
  <c r="AQ112" i="8" s="1"/>
  <c r="AR47" i="8" s="1"/>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AQ127" i="8" s="1"/>
  <c r="AR62" i="8" s="1"/>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Q106" i="8" s="1"/>
  <c r="AR41" i="8" s="1"/>
  <c r="AM106" i="8"/>
  <c r="C160" i="8"/>
  <c r="AO118" i="8"/>
  <c r="AQ118" i="8" s="1"/>
  <c r="AR53" i="8" s="1"/>
  <c r="C126" i="8"/>
  <c r="AO133" i="8"/>
  <c r="AN133" i="8"/>
  <c r="AL133" i="8"/>
  <c r="AM152" i="8"/>
  <c r="AL152" i="8"/>
  <c r="AQ152" i="8" s="1"/>
  <c r="AO160" i="8"/>
  <c r="C134" i="8"/>
  <c r="AM160" i="8"/>
  <c r="AL160" i="8"/>
  <c r="AO168" i="8"/>
  <c r="AO175" i="8"/>
  <c r="AQ175" i="8" s="1"/>
  <c r="AS45" i="8" s="1"/>
  <c r="AN175" i="8"/>
  <c r="AO190" i="8"/>
  <c r="AN190" i="8"/>
  <c r="AM190" i="8"/>
  <c r="AL190" i="8"/>
  <c r="AO100" i="8"/>
  <c r="AM100" i="8"/>
  <c r="AN110" i="8"/>
  <c r="AN115" i="8"/>
  <c r="AM115" i="8"/>
  <c r="AL115" i="8"/>
  <c r="AM126" i="8"/>
  <c r="AL126" i="8"/>
  <c r="AM133" i="8"/>
  <c r="AO134" i="8"/>
  <c r="AQ134" i="8" s="1"/>
  <c r="AO142" i="8"/>
  <c r="AN142" i="8"/>
  <c r="AM142" i="8"/>
  <c r="AN152" i="8"/>
  <c r="AN157" i="8"/>
  <c r="AM157" i="8"/>
  <c r="AL157" i="8"/>
  <c r="AM168" i="8"/>
  <c r="AL168" i="8"/>
  <c r="AL175" i="8"/>
  <c r="AO183" i="8"/>
  <c r="AN183" i="8"/>
  <c r="C91" i="8"/>
  <c r="AN95" i="8"/>
  <c r="AL95" i="8"/>
  <c r="AN100" i="8"/>
  <c r="AL100" i="8"/>
  <c r="AO108" i="8"/>
  <c r="AN108" i="8"/>
  <c r="AM108" i="8"/>
  <c r="AN118" i="8"/>
  <c r="AN123" i="8"/>
  <c r="AQ123" i="8" s="1"/>
  <c r="AR58" i="8" s="1"/>
  <c r="AM123" i="8"/>
  <c r="AL123" i="8"/>
  <c r="AM134" i="8"/>
  <c r="AL134" i="8"/>
  <c r="AL142" i="8"/>
  <c r="AO150" i="8"/>
  <c r="AN150" i="8"/>
  <c r="AM150" i="8"/>
  <c r="AN160" i="8"/>
  <c r="AN165" i="8"/>
  <c r="AM165" i="8"/>
  <c r="AL165" i="8"/>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O93" i="8"/>
  <c r="AN93" i="8"/>
  <c r="AL93" i="8"/>
  <c r="AO97" i="8"/>
  <c r="AO101" i="8"/>
  <c r="AN101" i="8"/>
  <c r="AL101" i="8"/>
  <c r="AN105" i="8"/>
  <c r="AQ105" i="8" s="1"/>
  <c r="AR40" i="8" s="1"/>
  <c r="AL105" i="8"/>
  <c r="AL108" i="8"/>
  <c r="AQ108" i="8" s="1"/>
  <c r="AR43" i="8" s="1"/>
  <c r="AO116" i="8"/>
  <c r="AM116" i="8"/>
  <c r="AN126" i="8"/>
  <c r="AN131" i="8"/>
  <c r="AM131" i="8"/>
  <c r="AL131" i="8"/>
  <c r="AO143" i="8"/>
  <c r="AN143" i="8"/>
  <c r="AL143" i="8"/>
  <c r="AO147" i="8"/>
  <c r="AN147" i="8"/>
  <c r="AL147" i="8"/>
  <c r="AL150" i="8"/>
  <c r="AQ150" i="8" s="1"/>
  <c r="AO158" i="8"/>
  <c r="AN158" i="8"/>
  <c r="AM158" i="8"/>
  <c r="AN168" i="8"/>
  <c r="AO180" i="8"/>
  <c r="AM180" i="8"/>
  <c r="AO191" i="8"/>
  <c r="AQ191" i="8" s="1"/>
  <c r="AS61" i="8" s="1"/>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Q116" i="8" s="1"/>
  <c r="AO124" i="8"/>
  <c r="AM124" i="8"/>
  <c r="AN134" i="8"/>
  <c r="AO136" i="8"/>
  <c r="AO140" i="8"/>
  <c r="AM140" i="8"/>
  <c r="AO151" i="8"/>
  <c r="AN151" i="8"/>
  <c r="AL151" i="8"/>
  <c r="AO155" i="8"/>
  <c r="AN155" i="8"/>
  <c r="AL155" i="8"/>
  <c r="AL158" i="8"/>
  <c r="AO166" i="8"/>
  <c r="AN166" i="8"/>
  <c r="AM166" i="8"/>
  <c r="AN173" i="8"/>
  <c r="AQ173" i="8" s="1"/>
  <c r="AS43" i="8" s="1"/>
  <c r="AM173" i="8"/>
  <c r="AL173" i="8"/>
  <c r="AM176" i="8"/>
  <c r="AL180" i="8"/>
  <c r="AQ180" i="8" s="1"/>
  <c r="AS50" i="8" s="1"/>
  <c r="AO188" i="8"/>
  <c r="AM188" i="8"/>
  <c r="AL188" i="8"/>
  <c r="AO199" i="8"/>
  <c r="AN199" i="8"/>
  <c r="AM199" i="8"/>
  <c r="AL199" i="8"/>
  <c r="AR70" i="8" l="1"/>
  <c r="AR69" i="8"/>
  <c r="AQ125" i="8"/>
  <c r="AQ86" i="8"/>
  <c r="AR21" i="8" s="1"/>
  <c r="AQ98" i="8"/>
  <c r="AQ84" i="8"/>
  <c r="AR19" i="8" s="1"/>
  <c r="AQ162" i="8"/>
  <c r="AQ83" i="8"/>
  <c r="AQ182" i="8"/>
  <c r="AS52" i="8" s="1"/>
  <c r="AQ151" i="8"/>
  <c r="AS21" i="8" s="1"/>
  <c r="AQ131" i="8"/>
  <c r="AR66" i="8" s="1"/>
  <c r="AQ91" i="8"/>
  <c r="AR26" i="8" s="1"/>
  <c r="AQ100" i="8"/>
  <c r="AR35" i="8" s="1"/>
  <c r="AQ168" i="8"/>
  <c r="AQ133" i="8"/>
  <c r="AR68" i="8" s="1"/>
  <c r="AQ81" i="8"/>
  <c r="AR16" i="8" s="1"/>
  <c r="AQ154" i="8"/>
  <c r="AQ103" i="8"/>
  <c r="AR38" i="8" s="1"/>
  <c r="AQ185" i="8"/>
  <c r="AS55" i="8" s="1"/>
  <c r="AQ79" i="8"/>
  <c r="AQ146" i="8"/>
  <c r="AQ165" i="8"/>
  <c r="AQ101" i="8"/>
  <c r="AR36" i="8" s="1"/>
  <c r="AQ99" i="8"/>
  <c r="AR34" i="8" s="1"/>
  <c r="AQ129" i="8"/>
  <c r="AR64" i="8" s="1"/>
  <c r="AQ188" i="8"/>
  <c r="AS58" i="8" s="1"/>
  <c r="AQ89" i="8"/>
  <c r="AQ147" i="8"/>
  <c r="AS17" i="8" s="1"/>
  <c r="AQ183" i="8"/>
  <c r="AS53" i="8" s="1"/>
  <c r="AQ95" i="8"/>
  <c r="AQ157" i="8"/>
  <c r="AS27" i="8" s="1"/>
  <c r="AQ160" i="8"/>
  <c r="AS30" i="8" s="1"/>
  <c r="AQ87" i="8"/>
  <c r="AQ187" i="8"/>
  <c r="AS57" i="8" s="1"/>
  <c r="AQ169" i="8"/>
  <c r="AQ121" i="8"/>
  <c r="AR56" i="8" s="1"/>
  <c r="AQ181" i="8"/>
  <c r="AS51" i="8" s="1"/>
  <c r="AQ110" i="8"/>
  <c r="AR45" i="8" s="1"/>
  <c r="AQ161" i="8"/>
  <c r="AQ196" i="8"/>
  <c r="AS66" i="8" s="1"/>
  <c r="AQ113" i="8"/>
  <c r="AR48" i="8" s="1"/>
  <c r="AQ190" i="8"/>
  <c r="AS60" i="8" s="1"/>
  <c r="AQ88" i="8"/>
  <c r="AQ149" i="8"/>
  <c r="AQ111" i="8"/>
  <c r="AR46" i="8" s="1"/>
  <c r="AQ97" i="8"/>
  <c r="AR32" i="8" s="1"/>
  <c r="AQ96" i="8"/>
  <c r="AR31" i="8" s="1"/>
  <c r="AQ90" i="8"/>
  <c r="AR25" i="8" s="1"/>
  <c r="AQ192" i="8"/>
  <c r="AS62" i="8" s="1"/>
  <c r="AQ158" i="8"/>
  <c r="AS28" i="8" s="1"/>
  <c r="AQ195" i="8"/>
  <c r="AS65" i="8" s="1"/>
  <c r="AQ176" i="8"/>
  <c r="AS46" i="8" s="1"/>
  <c r="AQ130" i="8"/>
  <c r="AR65" i="8" s="1"/>
  <c r="AQ94" i="8"/>
  <c r="AQ186" i="8"/>
  <c r="AS56" i="8" s="1"/>
  <c r="AQ145" i="8"/>
  <c r="AQ120" i="8"/>
  <c r="AR55" i="8" s="1"/>
  <c r="AQ85" i="8"/>
  <c r="AR20" i="8" s="1"/>
  <c r="AQ172" i="8"/>
  <c r="AS42" i="8" s="1"/>
  <c r="AQ102" i="8"/>
  <c r="AR37" i="8" s="1"/>
  <c r="AQ153" i="8"/>
  <c r="AQ148" i="8"/>
  <c r="AQ184" i="8"/>
  <c r="AS54" i="8" s="1"/>
  <c r="AQ122" i="8"/>
  <c r="AR57" i="8" s="1"/>
  <c r="AQ199" i="8"/>
  <c r="AQ155" i="8"/>
  <c r="AS25" i="8" s="1"/>
  <c r="AQ109" i="8"/>
  <c r="AR44" i="8" s="1"/>
  <c r="AQ93" i="8"/>
  <c r="AR28" i="8" s="1"/>
  <c r="AQ115" i="8"/>
  <c r="AQ107" i="8"/>
  <c r="AR42" i="8" s="1"/>
  <c r="AQ159" i="8"/>
  <c r="AS29" i="8" s="1"/>
  <c r="AQ92" i="8"/>
  <c r="AR27" i="8" s="1"/>
  <c r="AQ193" i="8"/>
  <c r="AS63" i="8" s="1"/>
  <c r="AQ197" i="8"/>
  <c r="AS67" i="8" s="1"/>
  <c r="AQ104" i="8"/>
  <c r="AR39" i="8" s="1"/>
  <c r="AS39" i="8"/>
  <c r="AR51" i="8"/>
  <c r="AR50" i="8"/>
  <c r="AS69" i="8"/>
  <c r="AS70" i="8"/>
  <c r="AR60" i="8"/>
  <c r="AR59" i="8"/>
  <c r="AS33" i="8"/>
  <c r="AR23" i="8"/>
  <c r="AS35" i="8"/>
  <c r="AR30" i="8"/>
  <c r="AR33" i="8"/>
  <c r="AS19" i="8"/>
  <c r="AR15" i="8"/>
  <c r="AR18" i="8"/>
  <c r="AR22" i="8"/>
  <c r="AQ74" i="8"/>
  <c r="AR9" i="8" s="1"/>
  <c r="AQ75" i="8"/>
  <c r="AQ142" i="8"/>
  <c r="AR29" i="8"/>
  <c r="AS18" i="8"/>
  <c r="AS15" i="8"/>
  <c r="AS22" i="8"/>
  <c r="AS34" i="8"/>
  <c r="AS36" i="8"/>
  <c r="AS23" i="8"/>
  <c r="AS32" i="8"/>
  <c r="AS20" i="8"/>
  <c r="AR24" i="8"/>
  <c r="AS24" i="8"/>
  <c r="AR17" i="8"/>
  <c r="AS16" i="8"/>
  <c r="AS26" i="8"/>
  <c r="AS31" i="8"/>
  <c r="AQ143" i="8"/>
  <c r="AS14" i="8" s="1"/>
  <c r="AS38" i="8"/>
  <c r="AS37" i="8"/>
  <c r="AQ140" i="8"/>
  <c r="AQ77" i="8"/>
  <c r="AQ141" i="8"/>
  <c r="AQ139" i="8"/>
  <c r="AQ78" i="8"/>
  <c r="AR14" i="8" s="1"/>
  <c r="AQ76" i="8"/>
  <c r="AQ73" i="8"/>
  <c r="AQ138" i="8"/>
  <c r="AQ137" i="8"/>
  <c r="AQ72" i="8"/>
  <c r="AQ71" i="8"/>
  <c r="AR6" i="8" s="1"/>
  <c r="AQ136" i="8"/>
  <c r="AS6" i="8" s="1"/>
  <c r="B136" i="8"/>
  <c r="B71" i="8"/>
  <c r="AS9" i="8" l="1"/>
  <c r="AS8" i="8"/>
  <c r="AS7" i="8"/>
  <c r="AS11" i="8"/>
  <c r="AR11" i="8"/>
  <c r="AR12" i="8"/>
  <c r="AS12" i="8"/>
  <c r="AR10" i="8"/>
  <c r="AS10" i="8"/>
  <c r="AR8" i="8"/>
  <c r="AS13" i="8"/>
  <c r="AR13" i="8"/>
  <c r="AR7" i="8"/>
  <c r="D3" i="1"/>
  <c r="D4" i="14" l="1"/>
  <c r="D6" i="14" s="1"/>
  <c r="E5" i="13" s="1"/>
  <c r="G5" i="13" s="1"/>
  <c r="D5" i="14"/>
  <c r="G13" i="14" l="1"/>
  <c r="H13" i="14"/>
  <c r="AW17" i="8"/>
  <c r="AL66" i="8" s="1"/>
  <c r="AT66" i="8" s="1"/>
  <c r="F13" i="14"/>
  <c r="H14" i="14"/>
  <c r="H15" i="14"/>
  <c r="F14" i="14"/>
  <c r="I15" i="14"/>
  <c r="L14" i="14"/>
  <c r="I14" i="14"/>
  <c r="I13" i="14"/>
  <c r="F15" i="14"/>
  <c r="D8" i="14"/>
  <c r="N4" i="5" l="1"/>
  <c r="N84" i="5"/>
  <c r="AW12" i="8"/>
  <c r="AU5" i="8"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T68" i="8" s="1"/>
  <c r="AL8" i="8"/>
  <c r="AT8" i="8" s="1"/>
  <c r="AL50" i="8"/>
  <c r="AT50" i="8" s="1"/>
  <c r="AL24" i="8"/>
  <c r="AT24" i="8" s="1"/>
  <c r="AL26" i="8"/>
  <c r="AT26" i="8" s="1"/>
  <c r="AL27" i="8"/>
  <c r="AT27" i="8" s="1"/>
  <c r="AL20" i="8"/>
  <c r="AT20" i="8" s="1"/>
  <c r="AL59" i="8"/>
  <c r="AT59" i="8" s="1"/>
  <c r="AL56" i="8"/>
  <c r="AT56" i="8" s="1"/>
  <c r="AL49" i="8"/>
  <c r="AT49" i="8" s="1"/>
  <c r="AL25" i="8"/>
  <c r="AT25" i="8" s="1"/>
  <c r="AL65" i="8"/>
  <c r="AT65" i="8" s="1"/>
  <c r="AL37" i="8"/>
  <c r="AT37"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AV5" i="8" l="1"/>
  <c r="AR5" i="8"/>
  <c r="AT5" i="8"/>
  <c r="AS5" i="8"/>
  <c r="B9" i="1"/>
  <c r="H5" i="1" s="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Dyan Reyes (DTPH)</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9FD7F37A-F248-4D48-812D-026A3981C95C}">
      <text>
        <r>
          <rPr>
            <sz val="9"/>
            <color indexed="81"/>
            <rFont val="MS P ゴシック"/>
            <family val="3"/>
            <charset val="128"/>
          </rPr>
          <t>MID有り時のTT設定要否が不要になりました。</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29"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 authorId="1" shapeId="0" xr:uid="{00000000-0006-0000-0600-000002000000}">
      <text>
        <r>
          <rPr>
            <b/>
            <sz val="9"/>
            <color indexed="81"/>
            <rFont val="MS P ゴシック"/>
            <family val="3"/>
            <charset val="128"/>
          </rPr>
          <t xml:space="preserve">リモート送信条件成立：IG ON 且つ PTS ONが15[s]以上
</t>
        </r>
      </text>
    </comment>
    <comment ref="E32" authorId="1" shapeId="0" xr:uid="{00000000-0006-0000-0600-000003000000}">
      <text>
        <r>
          <rPr>
            <b/>
            <sz val="9"/>
            <color indexed="81"/>
            <rFont val="MS P ゴシック"/>
            <family val="3"/>
            <charset val="128"/>
          </rPr>
          <t xml:space="preserve">IG ON 且つ ST OFF
</t>
        </r>
      </text>
    </comment>
    <comment ref="F32" authorId="1" shapeId="0" xr:uid="{00000000-0006-0000-0600-000004000000}">
      <text>
        <r>
          <rPr>
            <b/>
            <sz val="9"/>
            <color indexed="81"/>
            <rFont val="MS P ゴシック"/>
            <family val="3"/>
            <charset val="128"/>
          </rPr>
          <t>IG ON</t>
        </r>
      </text>
    </comment>
    <comment ref="G32" authorId="1" shapeId="0" xr:uid="{00000000-0006-0000-0600-000005000000}">
      <text>
        <r>
          <rPr>
            <b/>
            <sz val="9"/>
            <color indexed="81"/>
            <rFont val="MS P ゴシック"/>
            <family val="3"/>
            <charset val="128"/>
          </rPr>
          <t xml:space="preserve">IG OFF 且つ IG OFF後25[m]未満
</t>
        </r>
      </text>
    </comment>
    <comment ref="H32" authorId="1" shapeId="0" xr:uid="{00000000-0006-0000-0600-000006000000}">
      <text>
        <r>
          <rPr>
            <b/>
            <sz val="9"/>
            <color indexed="81"/>
            <rFont val="MS P ゴシック"/>
            <family val="3"/>
            <charset val="128"/>
          </rPr>
          <t xml:space="preserve">IG OFF
</t>
        </r>
      </text>
    </comment>
    <comment ref="I32" authorId="1" shapeId="0" xr:uid="{00000000-0006-0000-0600-000007000000}">
      <text>
        <r>
          <rPr>
            <b/>
            <sz val="9"/>
            <color indexed="81"/>
            <rFont val="MS P ゴシック"/>
            <family val="3"/>
            <charset val="128"/>
          </rPr>
          <t xml:space="preserve">IG ON 又は IG OFF後25[m]未満
</t>
        </r>
      </text>
    </comment>
    <comment ref="J32" authorId="1" shapeId="0" xr:uid="{00000000-0006-0000-0600-000008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大野　佐知子</author>
  </authors>
  <commentList>
    <comment ref="B6" authorId="0" shapeId="0" xr:uid="{1B99D4BA-BCA8-440E-B96F-3187AA62981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3" authorId="1" shapeId="0" xr:uid="{06EF9900-D939-4AEF-84E0-0E299F92C54C}">
      <text>
        <r>
          <rPr>
            <b/>
            <sz val="9"/>
            <color indexed="81"/>
            <rFont val="MS P ゴシック"/>
            <family val="3"/>
            <charset val="128"/>
          </rPr>
          <t>1200prm</t>
        </r>
      </text>
    </comment>
    <comment ref="K15" authorId="1" shapeId="0" xr:uid="{26EF2E05-DE8E-418B-9554-D2FDCB93D90E}">
      <text>
        <r>
          <rPr>
            <b/>
            <sz val="9"/>
            <color indexed="81"/>
            <rFont val="MS P ゴシック"/>
            <family val="3"/>
            <charset val="128"/>
          </rPr>
          <t>1500prm</t>
        </r>
      </text>
    </comment>
    <comment ref="K17" authorId="1" shapeId="0" xr:uid="{4B2E71B6-1256-4FEA-BD60-2A839F4ECA5C}">
      <text>
        <r>
          <rPr>
            <b/>
            <sz val="9"/>
            <color indexed="81"/>
            <rFont val="MS P ゴシック"/>
            <family val="3"/>
            <charset val="128"/>
          </rPr>
          <t>1200prm</t>
        </r>
      </text>
    </comment>
    <comment ref="K21" authorId="1" shapeId="0" xr:uid="{A9042422-4554-4E14-9830-0FE1E45A6348}">
      <text>
        <r>
          <rPr>
            <b/>
            <sz val="9"/>
            <color indexed="81"/>
            <rFont val="MS P ゴシック"/>
            <family val="3"/>
            <charset val="128"/>
          </rPr>
          <t>1200prm</t>
        </r>
      </text>
    </comment>
    <comment ref="M23" authorId="1" shapeId="0" xr:uid="{B3A78F95-30E2-43DC-B47C-9808F5DF3E25}">
      <text>
        <r>
          <rPr>
            <b/>
            <sz val="9"/>
            <color indexed="81"/>
            <rFont val="MS P ゴシック"/>
            <family val="3"/>
            <charset val="128"/>
          </rPr>
          <t>980rpm</t>
        </r>
      </text>
    </comment>
    <comment ref="K25" authorId="1" shapeId="0" xr:uid="{2D59274E-1EDC-41F7-A76D-72B82ADA99A0}">
      <text>
        <r>
          <rPr>
            <b/>
            <sz val="9"/>
            <color indexed="81"/>
            <rFont val="MS P ゴシック"/>
            <family val="3"/>
            <charset val="128"/>
          </rPr>
          <t>1350rpm</t>
        </r>
      </text>
    </comment>
    <comment ref="M25" authorId="1" shapeId="0" xr:uid="{AFEC1EF8-DF6E-4775-82C2-890843ED3ACD}">
      <text>
        <r>
          <rPr>
            <b/>
            <sz val="9"/>
            <color indexed="81"/>
            <rFont val="MS P ゴシック"/>
            <family val="3"/>
            <charset val="128"/>
          </rPr>
          <t>1350rpm</t>
        </r>
      </text>
    </comment>
    <comment ref="M27" authorId="1" shapeId="0" xr:uid="{5961E7F0-8A94-45C2-B97E-EA0D69B165F2}">
      <text>
        <r>
          <rPr>
            <b/>
            <sz val="9"/>
            <color indexed="81"/>
            <rFont val="MS P ゴシック"/>
            <family val="3"/>
            <charset val="128"/>
          </rPr>
          <t>2000rpm</t>
        </r>
      </text>
    </comment>
    <comment ref="M31" authorId="1" shapeId="0" xr:uid="{0547A901-7028-448E-904D-F98914217818}">
      <text>
        <r>
          <rPr>
            <b/>
            <sz val="9"/>
            <color indexed="81"/>
            <rFont val="MS P ゴシック"/>
            <family val="3"/>
            <charset val="128"/>
          </rPr>
          <t>1350rpm</t>
        </r>
      </text>
    </comment>
  </commentList>
</comments>
</file>

<file path=xl/sharedStrings.xml><?xml version="1.0" encoding="utf-8"?>
<sst xmlns="http://schemas.openxmlformats.org/spreadsheetml/2006/main" count="5458" uniqueCount="691">
  <si>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</si>
  <si>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</si>
  <si>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</si>
  <si>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</si>
  <si>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</si>
  <si>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</si>
  <si>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</si>
  <si>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</si>
  <si>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</si>
  <si>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</si>
  <si>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</si>
  <si>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</si>
  <si>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</si>
  <si>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</si>
  <si>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</si>
  <si>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</si>
  <si>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</si>
  <si>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</si>
  <si>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</si>
  <si>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</si>
  <si>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</si>
  <si>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</si>
  <si>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</si>
  <si>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</si>
  <si>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</si>
  <si>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</si>
  <si>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</si>
  <si>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</si>
  <si>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</si>
  <si>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</si>
  <si>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</si>
  <si>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</si>
  <si>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</si>
  <si>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</si>
  <si>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</si>
  <si>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</si>
  <si>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</si>
  <si>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</si>
  <si>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</si>
  <si>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</si>
  <si>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</si>
  <si>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</si>
  <si>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</si>
  <si>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</si>
  <si>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</si>
  <si>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</si>
  <si>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</si>
  <si>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</si>
  <si>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</si>
  <si>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</si>
  <si>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</si>
  <si>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</si>
  <si>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</si>
  <si>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</si>
  <si>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</si>
  <si>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</si>
  <si>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</si>
  <si>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</si>
  <si>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</si>
  <si>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</si>
  <si>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</si>
  <si>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</si>
  <si>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</si>
  <si>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</si>
  <si>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</si>
  <si>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</si>
  <si>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</si>
  <si>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</si>
  <si>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</si>
  <si>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</si>
  <si>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</si>
  <si>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</si>
  <si>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</si>
  <si>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</si>
  <si>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</si>
  <si>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</si>
  <si>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</si>
  <si>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</si>
  <si>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</si>
  <si>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</si>
  <si>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</si>
  <si>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</si>
  <si>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</si>
  <si>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</si>
  <si>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</si>
  <si>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</si>
  <si>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</si>
  <si>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</si>
  <si>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</si>
  <si>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</si>
  <si>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</si>
  <si>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</si>
  <si>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</si>
  <si>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</si>
  <si>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</si>
  <si>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</si>
  <si>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</si>
  <si>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</si>
  <si>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</si>
  <si>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</si>
  <si>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</si>
  <si>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</si>
  <si>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</si>
  <si>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</si>
  <si>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</si>
  <si>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</si>
  <si>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</si>
  <si>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</si>
  <si>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</si>
  <si>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</si>
  <si>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</si>
  <si>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</si>
  <si>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</si>
  <si>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</si>
  <si>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</si>
  <si>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</si>
  <si>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</si>
  <si>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</si>
  <si>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</si>
  <si>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</si>
  <si>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</si>
  <si>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</si>
  <si>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</si>
  <si>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</si>
  <si>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</si>
  <si>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</si>
  <si>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</si>
  <si>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</si>
  <si>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</si>
  <si>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</si>
  <si>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</si>
  <si>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</si>
  <si>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</si>
  <si>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</si>
  <si>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</si>
  <si>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</si>
  <si>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</si>
  <si>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</si>
  <si>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</si>
  <si>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</si>
  <si>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</si>
  <si>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</si>
  <si>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</si>
  <si>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</si>
  <si>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</si>
  <si>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</si>
  <si>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</si>
  <si>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</si>
  <si>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</si>
  <si>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</si>
  <si>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</si>
  <si>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</si>
  <si>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</si>
  <si>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</si>
  <si>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</si>
  <si>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</si>
  <si>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</si>
  <si>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</si>
  <si>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</si>
  <si>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</si>
  <si>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</si>
  <si>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</si>
  <si>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</si>
  <si>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</si>
  <si>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</si>
  <si>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</si>
  <si>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</si>
  <si>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</si>
  <si>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</si>
  <si>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</si>
  <si>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</si>
  <si>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</si>
  <si>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</si>
  <si>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</si>
  <si>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</si>
  <si>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</si>
  <si>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</si>
  <si>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</si>
  <si>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</si>
  <si>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</si>
  <si>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</si>
  <si>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</si>
  <si>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</si>
  <si>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</si>
  <si>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</si>
  <si>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</si>
  <si>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</si>
  <si>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</si>
  <si>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</si>
  <si>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</si>
  <si>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</si>
  <si>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</si>
  <si>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なし</t>
  </si>
  <si>
    <t>-</t>
  </si>
  <si>
    <t>0b</t>
    <phoneticPr fontId="2"/>
  </si>
  <si>
    <t>1b</t>
    <phoneticPr fontId="2"/>
  </si>
  <si>
    <t>*b</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</si>
  <si>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</si>
  <si>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</si>
  <si>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</si>
  <si>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</si>
  <si>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</si>
  <si>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</si>
  <si>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</si>
  <si>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</si>
  <si>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</si>
  <si>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</si>
  <si>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</si>
  <si>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鈴木直行</t>
  </si>
  <si>
    <t>平出</t>
    <rPh sb="0" eb="2">
      <t>ヒライデ</t>
    </rPh>
    <phoneticPr fontId="2"/>
  </si>
  <si>
    <t>1.1.0</t>
  </si>
  <si>
    <t>社本</t>
    <rPh sb="0" eb="2">
      <t>シャモト</t>
    </rPh>
    <phoneticPr fontId="2"/>
  </si>
  <si>
    <t>実EV走行インジケータ判定</t>
    <rPh sb="0" eb="1">
      <t>ジツ</t>
    </rPh>
    <rPh sb="3" eb="5">
      <t>ソウコウ</t>
    </rPh>
    <rPh sb="11" eb="13">
      <t>ハンテイ</t>
    </rPh>
    <phoneticPr fontId="2"/>
  </si>
  <si>
    <t>内部データ</t>
    <rPh sb="0" eb="2">
      <t>ナイブ</t>
    </rPh>
    <phoneticPr fontId="2"/>
  </si>
  <si>
    <t>ALERT_VOM_IGN_ON</t>
    <phoneticPr fontId="2"/>
  </si>
  <si>
    <t>点灯/
-</t>
    <phoneticPr fontId="2"/>
  </si>
  <si>
    <t>00b</t>
  </si>
  <si>
    <t>00b</t>
    <phoneticPr fontId="2"/>
  </si>
  <si>
    <t>**b</t>
    <phoneticPr fontId="2"/>
  </si>
  <si>
    <t>01b</t>
    <phoneticPr fontId="2"/>
  </si>
  <si>
    <t>10b</t>
    <phoneticPr fontId="2"/>
  </si>
  <si>
    <t>11b</t>
    <phoneticPr fontId="2"/>
  </si>
  <si>
    <t>01b</t>
  </si>
  <si>
    <t>11b</t>
  </si>
  <si>
    <t>10b</t>
  </si>
  <si>
    <t>鈴木大助</t>
    <rPh sb="0" eb="2">
      <t>スズキ</t>
    </rPh>
    <rPh sb="2" eb="4">
      <t>ダイスケ</t>
    </rPh>
    <phoneticPr fontId="2"/>
  </si>
  <si>
    <t>800B CV-R対応
[Config_IFシート]
・ジカ線の名前を変更（OILWからOIL_W）
[P_OILLEVシート]
・OIL_Wを追加し、見直し
[Referenceシート]
・CAN信号のフレームを変更
・真理値表にOIL_Wを追加し、見直し
verdefからエンジン型式情報を取得してE/G 回転数を抽出するように修正</t>
    <rPh sb="9" eb="11">
      <t>タイオウ</t>
    </rPh>
    <rPh sb="30" eb="31">
      <t>セン</t>
    </rPh>
    <rPh sb="32" eb="34">
      <t>ナマエ</t>
    </rPh>
    <rPh sb="35" eb="37">
      <t>ヘンコウ</t>
    </rPh>
    <rPh sb="99" eb="101">
      <t>シンゴウ</t>
    </rPh>
    <rPh sb="107" eb="109">
      <t>ヘンコウ</t>
    </rPh>
    <rPh sb="111" eb="115">
      <t>シンリチヒョウ</t>
    </rPh>
    <rPh sb="122" eb="124">
      <t>ツイカ</t>
    </rPh>
    <rPh sb="126" eb="128">
      <t>ミナオ</t>
    </rPh>
    <rPh sb="143" eb="145">
      <t>カタシキ</t>
    </rPh>
    <rPh sb="145" eb="147">
      <t>ジョウホウ</t>
    </rPh>
    <rPh sb="148" eb="150">
      <t>シュトク</t>
    </rPh>
    <rPh sb="160" eb="162">
      <t>チュウシュツ</t>
    </rPh>
    <rPh sb="167" eb="169">
      <t>シュウセイ</t>
    </rPh>
    <phoneticPr fontId="2"/>
  </si>
  <si>
    <t>鈴木直行</t>
    <rPh sb="0" eb="2">
      <t>スズキ</t>
    </rPh>
    <rPh sb="2" eb="4">
      <t>ナオユキ</t>
    </rPh>
    <phoneticPr fontId="2"/>
  </si>
  <si>
    <t>森</t>
    <rPh sb="0" eb="1">
      <t>モリ</t>
    </rPh>
    <phoneticPr fontId="2"/>
  </si>
  <si>
    <t>1.1.1</t>
  </si>
  <si>
    <t>残課題対応　水温LSBの変更を考慮した水温使用箇所Config化(METHUD800B-8286)
[Reference]シート
・水温情報を外部ドメインから取得する旨を明記</t>
    <rPh sb="0" eb="1">
      <t>ザン</t>
    </rPh>
    <rPh sb="1" eb="3">
      <t>カダイ</t>
    </rPh>
    <rPh sb="3" eb="5">
      <t>タイオウ</t>
    </rPh>
    <rPh sb="6" eb="8">
      <t>スイオン</t>
    </rPh>
    <rPh sb="12" eb="14">
      <t>ヘンコウ</t>
    </rPh>
    <rPh sb="15" eb="17">
      <t>コウリョ</t>
    </rPh>
    <rPh sb="19" eb="21">
      <t>スイオン</t>
    </rPh>
    <rPh sb="21" eb="23">
      <t>シヨウ</t>
    </rPh>
    <rPh sb="23" eb="25">
      <t>カショ</t>
    </rPh>
    <rPh sb="31" eb="32">
      <t>カ</t>
    </rPh>
    <rPh sb="66" eb="68">
      <t>スイオン</t>
    </rPh>
    <rPh sb="68" eb="70">
      <t>ジョウホウ</t>
    </rPh>
    <rPh sb="71" eb="73">
      <t>ガイブ</t>
    </rPh>
    <rPh sb="79" eb="81">
      <t>シュトク</t>
    </rPh>
    <rPh sb="83" eb="84">
      <t>ムネ</t>
    </rPh>
    <rPh sb="85" eb="87">
      <t>メイキ</t>
    </rPh>
    <phoneticPr fontId="2"/>
  </si>
  <si>
    <t>1.1.2</t>
  </si>
  <si>
    <t>3点照合不具合対応　エンジン回転数の閾値を、Config関数から取得するように修正
[Config_IF]シート
・u1_g_AlertCfgHighEngTyp()を削除し、u2_g_AlertCfgOilrpm(void)を追加</t>
    <rPh sb="1" eb="2">
      <t>テン</t>
    </rPh>
    <rPh sb="2" eb="4">
      <t>ショウゴウ</t>
    </rPh>
    <rPh sb="4" eb="7">
      <t>フグアイ</t>
    </rPh>
    <rPh sb="7" eb="9">
      <t>タイオウ</t>
    </rPh>
    <rPh sb="14" eb="17">
      <t>カイテンスウ</t>
    </rPh>
    <rPh sb="18" eb="20">
      <t>シキイチ</t>
    </rPh>
    <rPh sb="28" eb="30">
      <t>カンスウ</t>
    </rPh>
    <rPh sb="32" eb="34">
      <t>シュトク</t>
    </rPh>
    <rPh sb="39" eb="41">
      <t>シュウセイ</t>
    </rPh>
    <rPh sb="84" eb="86">
      <t>サクジョ</t>
    </rPh>
    <rPh sb="114" eb="116">
      <t>ツイカ</t>
    </rPh>
    <phoneticPr fontId="2"/>
  </si>
  <si>
    <t>1.2.0</t>
    <phoneticPr fontId="2"/>
  </si>
  <si>
    <t>高橋</t>
    <rPh sb="0" eb="2">
      <t>タカハシ</t>
    </rPh>
    <phoneticPr fontId="2"/>
  </si>
  <si>
    <t>○</t>
  </si>
  <si>
    <t>OIL_W</t>
  </si>
  <si>
    <t>HW</t>
  </si>
  <si>
    <t>直線信号「OIL_W」をu1_g_IoHwDifltSwitchを使用して取得する際の
IOHWのIDを設定する。
OIL_Wが繋がっていないときには、UNKNOWNが返却される値を設定すること</t>
    <rPh sb="0" eb="1">
      <t>ジカ</t>
    </rPh>
    <rPh sb="1" eb="2">
      <t>セン</t>
    </rPh>
    <rPh sb="2" eb="4">
      <t>シンゴウ</t>
    </rPh>
    <rPh sb="33" eb="35">
      <t>シヨウ</t>
    </rPh>
    <rPh sb="37" eb="39">
      <t>シュトク</t>
    </rPh>
    <rPh sb="41" eb="42">
      <t>サイ</t>
    </rPh>
    <rPh sb="52" eb="54">
      <t>セッテイ</t>
    </rPh>
    <rPh sb="64" eb="65">
      <t>ツナ</t>
    </rPh>
    <rPh sb="84" eb="86">
      <t>ヘンキャク</t>
    </rPh>
    <rPh sb="89" eb="90">
      <t>アタイ</t>
    </rPh>
    <rPh sb="91" eb="93">
      <t>セッテイ</t>
    </rPh>
    <phoneticPr fontId="2"/>
  </si>
  <si>
    <t>ALERT_CH_P_OILLEV</t>
  </si>
  <si>
    <t>OILLVLO</t>
  </si>
  <si>
    <t>P_OILLEV-CSTD-0-MEF01-REQ02</t>
  </si>
  <si>
    <t>OLW</t>
  </si>
  <si>
    <t>OIL_W</t>
    <phoneticPr fontId="2"/>
  </si>
  <si>
    <t>オイルレベル低_継続時間</t>
    <phoneticPr fontId="2"/>
  </si>
  <si>
    <t>前回REQ</t>
    <rPh sb="0" eb="2">
      <t>ゼンカイ</t>
    </rPh>
    <phoneticPr fontId="2"/>
  </si>
  <si>
    <t>Index</t>
  </si>
  <si>
    <t>CAN信号</t>
    <rPh sb="3" eb="5">
      <t>シンゴウ</t>
    </rPh>
    <phoneticPr fontId="2"/>
  </si>
  <si>
    <t>ジカ線</t>
    <rPh sb="2" eb="3">
      <t>セン</t>
    </rPh>
    <phoneticPr fontId="2"/>
  </si>
  <si>
    <t>ALERT_CH_P_OILLEV</t>
    <phoneticPr fontId="2"/>
  </si>
  <si>
    <t>RWT_EN
機能有無：-</t>
    <phoneticPr fontId="2"/>
  </si>
  <si>
    <t>前回値</t>
    <rPh sb="0" eb="2">
      <t>ゼンカイ</t>
    </rPh>
    <rPh sb="2" eb="3">
      <t>チ</t>
    </rPh>
    <phoneticPr fontId="2"/>
  </si>
  <si>
    <t>MET1S34</t>
    <phoneticPr fontId="2"/>
  </si>
  <si>
    <t>オイルレベル低_継続時間</t>
    <rPh sb="6" eb="7">
      <t>テイ</t>
    </rPh>
    <rPh sb="8" eb="10">
      <t>ケイゾク</t>
    </rPh>
    <rPh sb="10" eb="12">
      <t>ジカン</t>
    </rPh>
    <phoneticPr fontId="2"/>
  </si>
  <si>
    <t>OLW</t>
    <phoneticPr fontId="2"/>
  </si>
  <si>
    <t>正常(0b)/
未受信(1b)</t>
    <rPh sb="0" eb="2">
      <t>セイジョウ</t>
    </rPh>
    <rPh sb="8" eb="9">
      <t>ミ</t>
    </rPh>
    <rPh sb="9" eb="11">
      <t>ジュシン</t>
    </rPh>
    <phoneticPr fontId="2"/>
  </si>
  <si>
    <t xml:space="preserve">HI(0b)/
LOW(1b)
</t>
    <phoneticPr fontId="2"/>
  </si>
  <si>
    <t>INACT(0b)/
ACT(1b)</t>
    <phoneticPr fontId="2"/>
  </si>
  <si>
    <t>非成立(00b)/
カウント中(01b)
成立(10b)
未定義(11b)</t>
    <phoneticPr fontId="2"/>
  </si>
  <si>
    <t>UNKNOWN(0b)/
OILLVLO(1b)</t>
    <phoneticPr fontId="2"/>
  </si>
  <si>
    <t>UNKNOWN/
OILLVLO</t>
    <phoneticPr fontId="2"/>
  </si>
  <si>
    <t>P_OILLEV_CSTD-0-MEF01-REQ02/
-</t>
    <phoneticPr fontId="2"/>
  </si>
  <si>
    <t>要求あり/
-</t>
    <rPh sb="0" eb="2">
      <t>ヨウキュウ</t>
    </rPh>
    <phoneticPr fontId="2"/>
  </si>
  <si>
    <t>IG-ON ＋ 正常 ＋ HI ＋ INACT ＋ 非成立 ＋ UNKNOWN</t>
  </si>
  <si>
    <t>0b</t>
  </si>
  <si>
    <t>IG-ON ＋ 正常 ＋ HI ＋ INACT ＋ 非成立 ＋ OILLVLO</t>
  </si>
  <si>
    <t>IG-ON ＋ 正常 ＋ HI ＋ INACT ＋ カウント中 ＋ UNKNOWN</t>
  </si>
  <si>
    <t>IG-ON ＋ 正常 ＋ HI ＋ INACT ＋ カウント中 ＋ OILLVLO</t>
  </si>
  <si>
    <t>IG-ON ＋ 正常 ＋ HI ＋ INACT ＋ 成立 ＋ UNKNOWN</t>
  </si>
  <si>
    <t>IG-ON ＋ 正常 ＋ HI ＋ INACT ＋ 成立 ＋ OILLVLO</t>
  </si>
  <si>
    <t>IG-ON ＋ 正常 ＋ HI ＋ INACT ＋ 未定義 ＋ UNKNOWN</t>
  </si>
  <si>
    <t>IG-ON ＋ 正常 ＋ HI ＋ INACT ＋ 未定義 ＋ OILLVLO</t>
  </si>
  <si>
    <t>IG-ON ＋ 正常 ＋ HI ＋ ACT ＋ 非成立 ＋ UNKNOWN</t>
  </si>
  <si>
    <t>IG-ON ＋ 正常 ＋ HI ＋ ACT ＋ 非成立 ＋ OILLVLO</t>
  </si>
  <si>
    <t>1b</t>
  </si>
  <si>
    <t>OILLVLO</t>
    <phoneticPr fontId="2"/>
  </si>
  <si>
    <t>P_OILLEV_CSTD-0-MEF01-REQ02</t>
    <phoneticPr fontId="2"/>
  </si>
  <si>
    <t>要求あり</t>
    <rPh sb="0" eb="2">
      <t>ヨウキュウ</t>
    </rPh>
    <phoneticPr fontId="2"/>
  </si>
  <si>
    <t>IG-ON ＋ 正常 ＋ HI ＋ ACT ＋ カウント中 ＋ UNKNOWN</t>
  </si>
  <si>
    <t>IG-ON ＋ 正常 ＋ HI ＋ ACT ＋ カウント中 ＋ OILLVLO</t>
  </si>
  <si>
    <t>IG-ON ＋ 正常 ＋ HI ＋ ACT ＋ 成立 ＋ UNKNOWN</t>
  </si>
  <si>
    <t>IG-ON ＋ 正常 ＋ HI ＋ ACT ＋ 成立 ＋ OILLVLO</t>
  </si>
  <si>
    <t>IG-ON ＋ 正常 ＋ HI ＋ ACT ＋ 未定義 ＋ UNKNOWN</t>
  </si>
  <si>
    <t>IG-ON ＋ 正常 ＋ HI ＋ ACT ＋ 未定義 ＋ OILLVLO</t>
  </si>
  <si>
    <t>IG-ON ＋ 正常 ＋ LOW ＋ INACT ＋ 非成立 ＋ UNKNOWN</t>
  </si>
  <si>
    <t>IG-ON ＋ 正常 ＋ LOW ＋ INACT ＋ 非成立 ＋ OILLVLO</t>
  </si>
  <si>
    <t>IG-ON ＋ 正常 ＋ LOW ＋ INACT ＋ カウント中 ＋ UNKNOWN</t>
  </si>
  <si>
    <t>IG-ON ＋ 正常 ＋ LOW ＋ INACT ＋ カウント中 ＋ OILLVLO</t>
  </si>
  <si>
    <t>IG-ON ＋ 正常 ＋ LOW ＋ INACT ＋ 成立 ＋ UNKNOWN</t>
  </si>
  <si>
    <t>IG-ON ＋ 正常 ＋ LOW ＋ INACT ＋ 成立 ＋ OILLVLO</t>
  </si>
  <si>
    <t>IG-ON ＋ 正常 ＋ LOW ＋ INACT ＋ 未定義 ＋ UNKNOWN</t>
  </si>
  <si>
    <t>IG-ON ＋ 正常 ＋ LOW ＋ INACT ＋ 未定義 ＋ OILLVLO</t>
  </si>
  <si>
    <t>IG-ON ＋ 正常 ＋ LOW ＋ ACT ＋ 非成立 ＋ UNKNOWN</t>
  </si>
  <si>
    <t>IG-ON ＋ 正常 ＋ LOW ＋ ACT ＋ 非成立 ＋ OILLVLO</t>
  </si>
  <si>
    <t>IG-ON ＋ 正常 ＋ LOW ＋ ACT ＋ カウント中 ＋ UNKNOWN</t>
  </si>
  <si>
    <t>IG-ON ＋ 正常 ＋ LOW ＋ ACT ＋ カウント中 ＋ OILLVLO</t>
  </si>
  <si>
    <t>IG-ON ＋ 正常 ＋ LOW ＋ ACT ＋ 成立 ＋ UNKNOWN</t>
  </si>
  <si>
    <t>IG-ON ＋ 正常 ＋ LOW ＋ ACT ＋ 成立 ＋ OILLVLO</t>
  </si>
  <si>
    <t>IG-ON ＋ 正常 ＋ LOW ＋ ACT ＋ 未定義 ＋ UNKNOWN</t>
  </si>
  <si>
    <t>IG-ON ＋ 正常 ＋ LOW ＋ ACT ＋ 未定義 ＋ OILLVLO</t>
  </si>
  <si>
    <t>IG-ON ＋ 未受信 ＋ HI ＋ INACT ＋ 非成立 ＋ UNKNOWN</t>
  </si>
  <si>
    <t>IG-ON ＋ 未受信 ＋ HI ＋ INACT ＋ 非成立 ＋ OILLVLO</t>
  </si>
  <si>
    <t>IG-ON ＋ 未受信 ＋ HI ＋ INACT ＋ カウント中 ＋ UNKNOWN</t>
  </si>
  <si>
    <t>IG-ON ＋ 未受信 ＋ HI ＋ INACT ＋ カウント中 ＋ OILLVLO</t>
  </si>
  <si>
    <t>IG-ON ＋ 未受信 ＋ HI ＋ INACT ＋ 成立 ＋ UNKNOWN</t>
  </si>
  <si>
    <t>IG-ON ＋ 未受信 ＋ HI ＋ INACT ＋ 成立 ＋ OILLVLO</t>
  </si>
  <si>
    <t>IG-ON ＋ 未受信 ＋ HI ＋ INACT ＋ 未定義 ＋ UNKNOWN</t>
  </si>
  <si>
    <t>IG-ON ＋ 未受信 ＋ HI ＋ INACT ＋ 未定義 ＋ OILLVLO</t>
  </si>
  <si>
    <t>IG-ON ＋ 未受信 ＋ HI ＋ ACT ＋ 非成立 ＋ UNKNOWN</t>
  </si>
  <si>
    <t>IG-ON ＋ 未受信 ＋ HI ＋ ACT ＋ 非成立 ＋ OILLVLO</t>
  </si>
  <si>
    <t>IG-ON ＋ 未受信 ＋ HI ＋ ACT ＋ カウント中 ＋ UNKNOWN</t>
  </si>
  <si>
    <t>IG-ON ＋ 未受信 ＋ HI ＋ ACT ＋ カウント中 ＋ OILLVLO</t>
  </si>
  <si>
    <t>IG-ON ＋ 未受信 ＋ HI ＋ ACT ＋ 成立 ＋ UNKNOWN</t>
  </si>
  <si>
    <t>IG-ON ＋ 未受信 ＋ HI ＋ ACT ＋ 成立 ＋ OILLVLO</t>
  </si>
  <si>
    <t>IG-ON ＋ 未受信 ＋ HI ＋ ACT ＋ 未定義 ＋ UNKNOWN</t>
  </si>
  <si>
    <t>IG-ON ＋ 未受信 ＋ HI ＋ ACT ＋ 未定義 ＋ OILLVLO</t>
  </si>
  <si>
    <t>IG-ON ＋ 未受信 ＋ LOW ＋ INACT ＋ 非成立 ＋ UNKNOWN</t>
  </si>
  <si>
    <t>IG-ON ＋ 未受信 ＋ LOW ＋ INACT ＋ 非成立 ＋ OILLVLO</t>
  </si>
  <si>
    <t>IG-ON ＋ 未受信 ＋ LOW ＋ INACT ＋ カウント中 ＋ UNKNOWN</t>
  </si>
  <si>
    <t>IG-ON ＋ 未受信 ＋ LOW ＋ INACT ＋ カウント中 ＋ OILLVLO</t>
  </si>
  <si>
    <t>IG-ON ＋ 未受信 ＋ LOW ＋ INACT ＋ 成立 ＋ UNKNOWN</t>
  </si>
  <si>
    <t>IG-ON ＋ 未受信 ＋ LOW ＋ INACT ＋ 成立 ＋ OILLVLO</t>
  </si>
  <si>
    <t>IG-ON ＋ 未受信 ＋ LOW ＋ INACT ＋ 未定義 ＋ UNKNOWN</t>
  </si>
  <si>
    <t>IG-ON ＋ 未受信 ＋ LOW ＋ INACT ＋ 未定義 ＋ OILLVLO</t>
  </si>
  <si>
    <t>IG-ON ＋ 未受信 ＋ LOW ＋ ACT ＋ 非成立 ＋ UNKNOWN</t>
  </si>
  <si>
    <t>IG-ON ＋ 未受信 ＋ LOW ＋ ACT ＋ 非成立 ＋ OILLVLO</t>
  </si>
  <si>
    <t>IG-ON ＋ 未受信 ＋ LOW ＋ ACT ＋ カウント中 ＋ UNKNOWN</t>
  </si>
  <si>
    <t>IG-ON ＋ 未受信 ＋ LOW ＋ ACT ＋ カウント中 ＋ OILLVLO</t>
  </si>
  <si>
    <t>IG-ON ＋ 未受信 ＋ LOW ＋ ACT ＋ 成立 ＋ UNKNOWN</t>
  </si>
  <si>
    <t>IG-ON ＋ 未受信 ＋ LOW ＋ ACT ＋ 成立 ＋ OILLVLO</t>
  </si>
  <si>
    <t>IG-ON ＋ 未受信 ＋ LOW ＋ ACT ＋ 未定義 ＋ UNKNOWN</t>
  </si>
  <si>
    <t>IG-ON ＋ 未受信 ＋ LOW ＋ ACT ＋ 未定義 ＋ OILLVLO</t>
  </si>
  <si>
    <t>*b</t>
  </si>
  <si>
    <t>vd_g_AlertP_oillevInit</t>
    <phoneticPr fontId="2"/>
  </si>
  <si>
    <t>B_OILLV_SIG</t>
    <phoneticPr fontId="2"/>
  </si>
  <si>
    <t>ENG1G97_STS/
ENG1S97_STS</t>
    <phoneticPr fontId="2"/>
  </si>
  <si>
    <t>840B CV対応
仕様書Rev17⇒19変更
[Matrix]シート
・ロケーション変更
[Reference]シート
・M_REMWAR制御仕様，定数仕様，DMSのキャプチャ画像を変更
・B_OILLVのMessage Labelが2種+非適用のパターンがある旨を記載</t>
    <rPh sb="70" eb="72">
      <t>セイギョ</t>
    </rPh>
    <rPh sb="72" eb="74">
      <t>シヨウ</t>
    </rPh>
    <rPh sb="119" eb="120">
      <t>シュ</t>
    </rPh>
    <rPh sb="121" eb="122">
      <t>ヒ</t>
    </rPh>
    <rPh sb="122" eb="124">
      <t>テキヨウ</t>
    </rPh>
    <rPh sb="132" eb="133">
      <t>ムネ</t>
    </rPh>
    <rPh sb="134" eb="136">
      <t>キサイ</t>
    </rPh>
    <phoneticPr fontId="2"/>
  </si>
  <si>
    <t>1.3.0</t>
    <phoneticPr fontId="2"/>
  </si>
  <si>
    <t>高橋</t>
    <rPh sb="0" eb="2">
      <t>タカハシ</t>
    </rPh>
    <phoneticPr fontId="2"/>
  </si>
  <si>
    <t>840B 1A対応(流用元：840B CV alert_P_OILLEV-CSTD-0-02-A-C2.xlsx)
[Matrix]シート
・対象仕様書変更
・ロケーション変更
[Config_IF]シート
・u4_g_AlertCfgOilrpm()について戻り値をU4に変更。閾値の無い場合の説明を追記
[Reference]シート
・定数仕様のキャプチャを840B 1A用に変更
・エンジン型式情報：095E(2.5HV)での制御についてコメント追加</t>
    <rPh sb="130" eb="131">
      <t>モド</t>
    </rPh>
    <rPh sb="132" eb="133">
      <t>チ</t>
    </rPh>
    <rPh sb="137" eb="139">
      <t>ヘンコウ</t>
    </rPh>
    <rPh sb="140" eb="142">
      <t>シキイチ</t>
    </rPh>
    <rPh sb="143" eb="144">
      <t>ナ</t>
    </rPh>
    <rPh sb="145" eb="147">
      <t>バアイ</t>
    </rPh>
    <rPh sb="148" eb="150">
      <t>セツメイ</t>
    </rPh>
    <rPh sb="151" eb="153">
      <t>ツイキ</t>
    </rPh>
    <rPh sb="170" eb="172">
      <t>ジョウスウ</t>
    </rPh>
    <rPh sb="172" eb="174">
      <t>シヨウ</t>
    </rPh>
    <rPh sb="216" eb="218">
      <t>セイギョ</t>
    </rPh>
    <rPh sb="226" eb="228">
      <t>ツイカ</t>
    </rPh>
    <phoneticPr fontId="2"/>
  </si>
  <si>
    <t>1.4.0</t>
    <phoneticPr fontId="2"/>
  </si>
  <si>
    <t>永原</t>
    <rPh sb="0" eb="2">
      <t>ナガハラ</t>
    </rPh>
    <phoneticPr fontId="2"/>
  </si>
  <si>
    <t>U1</t>
    <phoneticPr fontId="2"/>
  </si>
  <si>
    <t>u1_g_AlertOillvSw(void)</t>
    <phoneticPr fontId="2"/>
  </si>
  <si>
    <t>840B ジカ線判定追加対応
[Matrix]シート
・ロケーション変更
[Config_IF]シート
・u1_g_AlertOillvSw()を追加
[Reference]シート
・吹き出しコメント追記</t>
    <rPh sb="34" eb="36">
      <t>ヘンコウ</t>
    </rPh>
    <rPh sb="73" eb="75">
      <t>ツイカ</t>
    </rPh>
    <rPh sb="92" eb="93">
      <t>フ</t>
    </rPh>
    <rPh sb="94" eb="95">
      <t>ダ</t>
    </rPh>
    <rPh sb="100" eb="102">
      <t>ツイキ</t>
    </rPh>
    <phoneticPr fontId="2"/>
  </si>
  <si>
    <t>Judgment</t>
    <phoneticPr fontId="2"/>
  </si>
  <si>
    <t>他ドメイン情報</t>
    <rPh sb="0" eb="1">
      <t>タ</t>
    </rPh>
    <rPh sb="5" eb="7">
      <t>ジョウホウ</t>
    </rPh>
    <phoneticPr fontId="2"/>
  </si>
  <si>
    <t>ジカ線有無</t>
    <rPh sb="2" eb="3">
      <t>セン</t>
    </rPh>
    <rPh sb="3" eb="5">
      <t>ウム</t>
    </rPh>
    <phoneticPr fontId="2"/>
  </si>
  <si>
    <t xml:space="preserve">FALSE/
TRUE
</t>
    <phoneticPr fontId="2"/>
  </si>
  <si>
    <t>CAN信号及びジカ線有効/無効判定</t>
    <rPh sb="3" eb="5">
      <t>シンゴウ</t>
    </rPh>
    <rPh sb="5" eb="6">
      <t>オヨ</t>
    </rPh>
    <rPh sb="9" eb="10">
      <t>セン</t>
    </rPh>
    <rPh sb="10" eb="12">
      <t>ユウコウ</t>
    </rPh>
    <rPh sb="13" eb="15">
      <t>ムコウ</t>
    </rPh>
    <rPh sb="15" eb="17">
      <t>ハンテイ</t>
    </rPh>
    <phoneticPr fontId="2"/>
  </si>
  <si>
    <t>エンジン形式</t>
    <rPh sb="4" eb="6">
      <t>ケイシキ</t>
    </rPh>
    <phoneticPr fontId="2"/>
  </si>
  <si>
    <t>VALID + TYPE1 + FALSE</t>
  </si>
  <si>
    <t>VALID + TYPE1 + TRUE</t>
  </si>
  <si>
    <t>VALID + TYPE2 + FALSE</t>
  </si>
  <si>
    <t>VALID + TYPE2 + TRUE</t>
  </si>
  <si>
    <t>VALID + TYPE3 + FALSE</t>
  </si>
  <si>
    <t>VALID + TYPE3 + TRUE</t>
  </si>
  <si>
    <t>VALID + TYPE4 + FALSE</t>
  </si>
  <si>
    <t>VALID + TYPE4 + TRUE</t>
  </si>
  <si>
    <t>VALID + TYPE5 + FALSE</t>
  </si>
  <si>
    <t>VALID + TYPE6 + FALSE</t>
  </si>
  <si>
    <t>VALID + TYPE6 + TRUE</t>
  </si>
  <si>
    <t>VALID + TYPE7 + FALSE</t>
  </si>
  <si>
    <t>VALID + TYPE7 + TRUE</t>
  </si>
  <si>
    <t>VALID + TYPE8 + FALSE</t>
  </si>
  <si>
    <t>VALID + TYPE8 + TRUE</t>
  </si>
  <si>
    <t>VALID + TYPE9 + FALSE</t>
  </si>
  <si>
    <t>VALID + TYPE9 + TRUE</t>
  </si>
  <si>
    <t>VALID + TYPE10 + FALSE</t>
  </si>
  <si>
    <t>VALID + TYPE10 + TRUE</t>
  </si>
  <si>
    <t>VALID + TYPE11 + FALSE</t>
  </si>
  <si>
    <t>VALID + TYPE11 + TRUE</t>
  </si>
  <si>
    <t>VALID + TYPE12 + FALSE</t>
  </si>
  <si>
    <t>VALID + TYPE12 + TRUE</t>
  </si>
  <si>
    <t>UNKNOWN + その他 + FALSE</t>
    <rPh sb="12" eb="13">
      <t>ホカ</t>
    </rPh>
    <phoneticPr fontId="2"/>
  </si>
  <si>
    <t>UNKNOWN + その他 + TRUE</t>
    <rPh sb="12" eb="13">
      <t>ホカ</t>
    </rPh>
    <phoneticPr fontId="2"/>
  </si>
  <si>
    <t>UNKNOWN + TYPE1 + FALSE</t>
  </si>
  <si>
    <t>UNKNOWN + TYPE1 + TRUE</t>
  </si>
  <si>
    <t>UNKNOWN + TYPE2 + FALSE</t>
  </si>
  <si>
    <t>UNKNOWN + TYPE2 + TRUE</t>
  </si>
  <si>
    <t>UNKNOWN + TYPE3 + FALSE</t>
  </si>
  <si>
    <t>UNKNOWN + TYPE3 + TRUE</t>
  </si>
  <si>
    <t>UNKNOWN + TYPE4 + FALSE</t>
  </si>
  <si>
    <t>UNKNOWN + TYPE4 + TRUE</t>
  </si>
  <si>
    <t>UNKNOWN + TYPE5 + FALSE</t>
  </si>
  <si>
    <t>UNKNOWN + TYPE5 + TRUE</t>
  </si>
  <si>
    <t>UNKNOWN + TYPE6 + FALSE</t>
  </si>
  <si>
    <t>UNKNOWN + TYPE6 + TRUE</t>
  </si>
  <si>
    <t>UNKNOWN + TYPE7 + FALSE</t>
  </si>
  <si>
    <t>UNKNOWN + TYPE7 + TRUE</t>
  </si>
  <si>
    <t>UNKNOWN + TYPE8 + FALSE</t>
  </si>
  <si>
    <t>UNKNOWN + TYPE8 + TRUE</t>
  </si>
  <si>
    <t>UNKNOWN + TYPE9 + FALSE</t>
  </si>
  <si>
    <t>UNKNOWN + TYPE9 + TRUE</t>
  </si>
  <si>
    <t>UNKNOWN + TYPE10 + FALSE</t>
  </si>
  <si>
    <t>UNKNOWN + TYPE10 + TRUE</t>
  </si>
  <si>
    <t>UNKNOWN + TYPE11 + FALSE</t>
  </si>
  <si>
    <t>UNKNOWN + TYPE11 + TRUE</t>
  </si>
  <si>
    <t>UNKNOWN + TYPE12 + FALSE</t>
  </si>
  <si>
    <t>UNKNOWN + TYPE12 + TRUE</t>
  </si>
  <si>
    <t>INVALID + その他 + FALSE</t>
    <rPh sb="12" eb="13">
      <t>ホカ</t>
    </rPh>
    <phoneticPr fontId="2"/>
  </si>
  <si>
    <t>INVALID + その他 + TRUE</t>
    <rPh sb="12" eb="13">
      <t>ホカ</t>
    </rPh>
    <phoneticPr fontId="2"/>
  </si>
  <si>
    <t>INVALID + TYPE1 + FALSE</t>
  </si>
  <si>
    <t>INVALID + TYPE1 + TRUE</t>
  </si>
  <si>
    <t>INVALID + TYPE2 + FALSE</t>
  </si>
  <si>
    <t>INVALID + TYPE2 + TRUE</t>
  </si>
  <si>
    <t>INVALID + TYPE3 + FALSE</t>
  </si>
  <si>
    <t>INVALID + TYPE3 + TRUE</t>
  </si>
  <si>
    <t>INVALID + TYPE4 + FALSE</t>
  </si>
  <si>
    <t>INVALID + TYPE4 + TRUE</t>
  </si>
  <si>
    <t>INVALID + TYPE5 + FALSE</t>
  </si>
  <si>
    <t>INVALID + TYPE5 + TRUE</t>
  </si>
  <si>
    <t>INVALID + TYPE6 + FALSE</t>
  </si>
  <si>
    <t>INVALID + TYPE6 + TRUE</t>
  </si>
  <si>
    <t>INVALID + TYPE7 + FALSE</t>
  </si>
  <si>
    <t>INVALID + TYPE7 + TRUE</t>
  </si>
  <si>
    <t>INVALID + TYPE8 + FALSE</t>
  </si>
  <si>
    <t>INVALID + TYPE8 + TRUE</t>
  </si>
  <si>
    <t>INVALID + TYPE9 + FALSE</t>
  </si>
  <si>
    <t>INVALID + TYPE9 + TRUE</t>
  </si>
  <si>
    <t>INVALID + TYPE10 + FALSE</t>
  </si>
  <si>
    <t>INVALID + TYPE10 + TRUE</t>
  </si>
  <si>
    <t>INVALID + TYPE11 + FALSE</t>
  </si>
  <si>
    <t>INVALID + TYPE11 + TRUE</t>
  </si>
  <si>
    <t>INVALID + TYPE12 + FALSE</t>
  </si>
  <si>
    <t>INVALID + TYPE12 + TRUE</t>
  </si>
  <si>
    <t>u1_g_VardefEngTypRx戻り値</t>
    <rPh sb="19" eb="20">
      <t>モド</t>
    </rPh>
    <rPh sb="21" eb="22">
      <t>チ</t>
    </rPh>
    <phoneticPr fontId="2"/>
  </si>
  <si>
    <t>CAN信号取得/
Hi(0h)設定</t>
    <rPh sb="3" eb="5">
      <t>シンゴウ</t>
    </rPh>
    <rPh sb="5" eb="7">
      <t>シュトク</t>
    </rPh>
    <rPh sb="15" eb="17">
      <t>セッテイ</t>
    </rPh>
    <phoneticPr fontId="2"/>
  </si>
  <si>
    <t>OILW</t>
    <phoneticPr fontId="2"/>
  </si>
  <si>
    <t>CAN信号取得</t>
  </si>
  <si>
    <t>IOHW取得</t>
  </si>
  <si>
    <t>Hi(0h)設定</t>
  </si>
  <si>
    <t>B_OILLV</t>
    <phoneticPr fontId="2"/>
  </si>
  <si>
    <t>VALID + その他 + FALSE</t>
    <rPh sb="10" eb="11">
      <t>ホカ</t>
    </rPh>
    <phoneticPr fontId="2"/>
  </si>
  <si>
    <t>VALID + その他 + TRUE</t>
    <rPh sb="10" eb="11">
      <t>ホカ</t>
    </rPh>
    <phoneticPr fontId="2"/>
  </si>
  <si>
    <t>IOHW取得/
INACT(0h)設定</t>
    <rPh sb="4" eb="6">
      <t>シュトク</t>
    </rPh>
    <rPh sb="17" eb="19">
      <t>セッテイ</t>
    </rPh>
    <phoneticPr fontId="2"/>
  </si>
  <si>
    <t>INACT(0h)設定</t>
  </si>
  <si>
    <t xml:space="preserve">840B MPT対応 893B対応
[Matrix]シート
・対象仕様書変更
・ロケーション変更
[Config_IF]シート
・u4_g_AlertCfgOilrpm()をu1_g_AlertCfgOilrpm()に変更
[Reference]シート
・定数仕様のキャプチャを840 MPT用に変更
・ジカ線・CAN通信適用有無の判定についてコメント追記
・新規追加のエンジン型式：M20A-FKS(DS-20)についてコメント追記
・エンジン型式信号(ENG1F03)未受信・途絶・未受信通信途絶時の制御についてコメント追記
・未定義のエンジン型式信号取得時の制御についてコメント追記
・エンジン型式情報が095E(2.5HV)及びM20A-FKS(DS-20)の場合の制御についてコメント追記
[Referece2]シート追加
</t>
    <rPh sb="8" eb="10">
      <t>タイオウ</t>
    </rPh>
    <rPh sb="15" eb="17">
      <t>タイオウ</t>
    </rPh>
    <rPh sb="31" eb="33">
      <t>タイショウ</t>
    </rPh>
    <rPh sb="33" eb="36">
      <t>シヨウショ</t>
    </rPh>
    <rPh sb="36" eb="38">
      <t>ヘンコウ</t>
    </rPh>
    <rPh sb="109" eb="111">
      <t>ヘンコウ</t>
    </rPh>
    <rPh sb="154" eb="155">
      <t>セン</t>
    </rPh>
    <rPh sb="159" eb="161">
      <t>ツウシン</t>
    </rPh>
    <rPh sb="161" eb="163">
      <t>テキヨウ</t>
    </rPh>
    <rPh sb="163" eb="165">
      <t>ウム</t>
    </rPh>
    <rPh sb="166" eb="168">
      <t>ハンテイ</t>
    </rPh>
    <rPh sb="176" eb="178">
      <t>ツイキ</t>
    </rPh>
    <rPh sb="180" eb="182">
      <t>シンキ</t>
    </rPh>
    <rPh sb="182" eb="184">
      <t>ツイカ</t>
    </rPh>
    <rPh sb="189" eb="191">
      <t>カタシキ</t>
    </rPh>
    <rPh sb="223" eb="225">
      <t>カタシキ</t>
    </rPh>
    <rPh sb="225" eb="227">
      <t>シンゴウ</t>
    </rPh>
    <rPh sb="236" eb="239">
      <t>ミジュシン</t>
    </rPh>
    <rPh sb="252" eb="254">
      <t>セイギョ</t>
    </rPh>
    <rPh sb="266" eb="269">
      <t>ミテイギ</t>
    </rPh>
    <rPh sb="274" eb="276">
      <t>カタシキ</t>
    </rPh>
    <rPh sb="276" eb="278">
      <t>シンゴウ</t>
    </rPh>
    <rPh sb="278" eb="280">
      <t>シュトク</t>
    </rPh>
    <rPh sb="280" eb="281">
      <t>ジ</t>
    </rPh>
    <rPh sb="282" eb="284">
      <t>セイギョ</t>
    </rPh>
    <rPh sb="334" eb="336">
      <t>バアイ</t>
    </rPh>
    <rPh sb="337" eb="339">
      <t>セイギョ</t>
    </rPh>
    <rPh sb="364" eb="366">
      <t>ツイカ</t>
    </rPh>
    <phoneticPr fontId="2"/>
  </si>
  <si>
    <t>その他 + * + *</t>
    <rPh sb="2" eb="3">
      <t>ホカ</t>
    </rPh>
    <phoneticPr fontId="2"/>
  </si>
  <si>
    <t>VALID(00b)/
UNKNOWN(01b)/
INVALID(10b)/
その他(上記以外)</t>
    <rPh sb="42" eb="43">
      <t>ホカ</t>
    </rPh>
    <rPh sb="44" eb="48">
      <t>ジョウキイガイ</t>
    </rPh>
    <phoneticPr fontId="2"/>
  </si>
  <si>
    <t>167E</t>
    <phoneticPr fontId="2"/>
  </si>
  <si>
    <t>941F</t>
  </si>
  <si>
    <t>116E</t>
  </si>
  <si>
    <t>M20A-FKS</t>
    <phoneticPr fontId="2"/>
  </si>
  <si>
    <t>M20A-FXS</t>
    <phoneticPr fontId="2"/>
  </si>
  <si>
    <t>8ZR-FXE</t>
    <phoneticPr fontId="2"/>
  </si>
  <si>
    <t>HEV</t>
  </si>
  <si>
    <t>1.5.0</t>
    <phoneticPr fontId="2"/>
  </si>
  <si>
    <t>1.6.0</t>
    <phoneticPr fontId="2"/>
  </si>
  <si>
    <t>面企画#2 CV対応
[Matrix]シート
・ロケーション変更
[Reference]シート
・定数仕様のキャプチャを面企画#2 CV用に変更
[Reference2シート]
・面企画#2としてエンジンTYPE組み直しに伴い
 真理値表に組み直し結果を反映
・真理値表に新規エンジン型式追加
（上記組み直し結果に追加されていることを確認済み）
[Reference3]シート
・エンジン型式とP_OILLEVの定数仕様一覧としてシート追加</t>
    <rPh sb="60" eb="61">
      <t>メン</t>
    </rPh>
    <rPh sb="61" eb="63">
      <t>キカク</t>
    </rPh>
    <rPh sb="90" eb="93">
      <t>メンキカク</t>
    </rPh>
    <rPh sb="106" eb="107">
      <t>ク</t>
    </rPh>
    <rPh sb="108" eb="109">
      <t>ナオ</t>
    </rPh>
    <rPh sb="111" eb="112">
      <t>トモナ</t>
    </rPh>
    <rPh sb="115" eb="119">
      <t>シンリチヒョウ</t>
    </rPh>
    <rPh sb="120" eb="121">
      <t>ク</t>
    </rPh>
    <rPh sb="122" eb="123">
      <t>ナオ</t>
    </rPh>
    <rPh sb="124" eb="126">
      <t>ケッカ</t>
    </rPh>
    <rPh sb="127" eb="129">
      <t>ハンエイ</t>
    </rPh>
    <rPh sb="148" eb="150">
      <t>ジョウキ</t>
    </rPh>
    <rPh sb="150" eb="151">
      <t>ク</t>
    </rPh>
    <rPh sb="152" eb="153">
      <t>ナオ</t>
    </rPh>
    <rPh sb="154" eb="156">
      <t>ケッカ</t>
    </rPh>
    <rPh sb="157" eb="159">
      <t>ツイカ</t>
    </rPh>
    <rPh sb="167" eb="169">
      <t>カクニン</t>
    </rPh>
    <rPh sb="169" eb="170">
      <t>ズ</t>
    </rPh>
    <rPh sb="218" eb="220">
      <t>ツイカ</t>
    </rPh>
    <phoneticPr fontId="2"/>
  </si>
  <si>
    <t>1.7.0</t>
    <phoneticPr fontId="2"/>
  </si>
  <si>
    <t>VALID + TYPE13 + FALSE</t>
    <phoneticPr fontId="2"/>
  </si>
  <si>
    <t>VALID + TYPE13 + TRUE</t>
    <phoneticPr fontId="2"/>
  </si>
  <si>
    <t>VALID + TYPE14 + FALSE</t>
    <phoneticPr fontId="2"/>
  </si>
  <si>
    <t>VALID + TYPE14 + TRUE</t>
    <phoneticPr fontId="2"/>
  </si>
  <si>
    <t>INVALID + TYPE13 + FALSE</t>
  </si>
  <si>
    <t>INVALID + TYPE13 + TRUE</t>
  </si>
  <si>
    <t>INVALID + TYPE14 + FALSE</t>
  </si>
  <si>
    <t>INVALID + TYPE14 + TRUE</t>
  </si>
  <si>
    <t>UNKNOWN + TYPE13 + FALSE</t>
  </si>
  <si>
    <t>UNKNOWN + TYPE13 + TRUE</t>
  </si>
  <si>
    <t>UNKNOWN + TYPE14 + FALSE</t>
  </si>
  <si>
    <t>UNKNOWN + TYPE14 + TRUE</t>
  </si>
  <si>
    <t>面企画#2 117D向けエンジン型式追加対応
[Reference]シート
・定数仕様のキャプチャを更新
・追加した定数仕様に関し赤字コメント追記
[Reference2シート]
・117D向け新規追加エンジン型式に対するマクロ定義を記載
・上記新規追加エンジン型式を真理値表に追加</t>
    <rPh sb="10" eb="11">
      <t>ム</t>
    </rPh>
    <rPh sb="16" eb="18">
      <t>カタシキ</t>
    </rPh>
    <rPh sb="18" eb="20">
      <t>ツイカ</t>
    </rPh>
    <rPh sb="50" eb="52">
      <t>コウシン</t>
    </rPh>
    <rPh sb="54" eb="56">
      <t>ツイカ</t>
    </rPh>
    <rPh sb="58" eb="60">
      <t>ジョウスウ</t>
    </rPh>
    <rPh sb="60" eb="62">
      <t>シヨウ</t>
    </rPh>
    <rPh sb="63" eb="64">
      <t>カン</t>
    </rPh>
    <rPh sb="65" eb="67">
      <t>アカジ</t>
    </rPh>
    <rPh sb="71" eb="73">
      <t>ツイキ</t>
    </rPh>
    <rPh sb="95" eb="96">
      <t>ム</t>
    </rPh>
    <rPh sb="97" eb="99">
      <t>シンキ</t>
    </rPh>
    <rPh sb="99" eb="101">
      <t>ツイカ</t>
    </rPh>
    <rPh sb="105" eb="107">
      <t>カタシキ</t>
    </rPh>
    <rPh sb="114" eb="116">
      <t>テイギ</t>
    </rPh>
    <rPh sb="117" eb="119">
      <t>キサイ</t>
    </rPh>
    <rPh sb="121" eb="123">
      <t>ジョウキ</t>
    </rPh>
    <rPh sb="123" eb="125">
      <t>シンキ</t>
    </rPh>
    <rPh sb="125" eb="127">
      <t>ツイカ</t>
    </rPh>
    <rPh sb="131" eb="133">
      <t>カタシキ</t>
    </rPh>
    <rPh sb="134" eb="138">
      <t>シンリチヒョウ</t>
    </rPh>
    <rPh sb="139" eb="141">
      <t>ツイカ</t>
    </rPh>
    <phoneticPr fontId="2"/>
  </si>
  <si>
    <t>M20G-FXS</t>
    <phoneticPr fontId="2"/>
  </si>
  <si>
    <t>M15B-FKS</t>
    <phoneticPr fontId="2"/>
  </si>
  <si>
    <t>1.8.0</t>
    <phoneticPr fontId="2"/>
  </si>
  <si>
    <t>大野</t>
    <rPh sb="0" eb="2">
      <t>オオノ</t>
    </rPh>
    <phoneticPr fontId="2"/>
  </si>
  <si>
    <t>https://aip01.dndev.net/svn/aip/tmcapp/sd/evidence/trunk/02_Design/01_Vom/Alert/03_Component/alert_design.pptx</t>
    <phoneticPr fontId="2"/>
  </si>
  <si>
    <t>車両</t>
    <rPh sb="0" eb="2">
      <t>シャリョウ</t>
    </rPh>
    <phoneticPr fontId="2"/>
  </si>
  <si>
    <t>備考</t>
    <rPh sb="0" eb="2">
      <t>ビコウ</t>
    </rPh>
    <phoneticPr fontId="2"/>
  </si>
  <si>
    <t>マクロ名</t>
    <rPh sb="3" eb="4">
      <t>メイ</t>
    </rPh>
    <phoneticPr fontId="2"/>
  </si>
  <si>
    <t>A25A-FXS</t>
  </si>
  <si>
    <t>VDF_ENGTYP_RX_TYPE_1(0)</t>
    <phoneticPr fontId="2"/>
  </si>
  <si>
    <t>T24A-FTS</t>
  </si>
  <si>
    <t>960B</t>
    <phoneticPr fontId="2"/>
  </si>
  <si>
    <t>2AR-FE</t>
  </si>
  <si>
    <t>VDF_ENGTYP_RX_TYPE_6(5)</t>
    <phoneticPr fontId="2"/>
  </si>
  <si>
    <t>M15A-FKS</t>
    <phoneticPr fontId="2"/>
  </si>
  <si>
    <t>909F</t>
  </si>
  <si>
    <t>VDF_ENGTYP_RX_TYPE_7(6)</t>
    <phoneticPr fontId="2"/>
  </si>
  <si>
    <t>151E</t>
    <phoneticPr fontId="2"/>
  </si>
  <si>
    <t>VDF_ENGTYP_RX_TYPE_8(7)</t>
    <phoneticPr fontId="2"/>
  </si>
  <si>
    <t>2ZR-FXE</t>
    <phoneticPr fontId="2"/>
  </si>
  <si>
    <t>119E</t>
    <phoneticPr fontId="2"/>
  </si>
  <si>
    <t>VDF_ENGTYP_RX_TYPE_9(8)</t>
    <phoneticPr fontId="2"/>
  </si>
  <si>
    <t>G16E-GTS</t>
    <phoneticPr fontId="2"/>
  </si>
  <si>
    <t>166E</t>
    <phoneticPr fontId="2"/>
  </si>
  <si>
    <t>VDF_ENGTYP_RX_TYPE_10(9)</t>
    <phoneticPr fontId="2"/>
  </si>
  <si>
    <t>948F</t>
    <phoneticPr fontId="2"/>
  </si>
  <si>
    <t>VDF_ENGTYP_RX_TYPE_11(10)</t>
    <phoneticPr fontId="2"/>
  </si>
  <si>
    <t>200D</t>
    <phoneticPr fontId="2"/>
  </si>
  <si>
    <t>A25A-FXS</t>
    <phoneticPr fontId="2"/>
  </si>
  <si>
    <t>095E</t>
    <phoneticPr fontId="2"/>
  </si>
  <si>
    <t>VDF_ENGTYP_RX_TYPE_12(11)</t>
    <phoneticPr fontId="2"/>
  </si>
  <si>
    <t>エンジン仕様</t>
  </si>
  <si>
    <t>エンジン型式情報</t>
  </si>
  <si>
    <t>850B</t>
  </si>
  <si>
    <t>VDF_ENGTYP_RX_TYPE_2(1)</t>
  </si>
  <si>
    <t>TNGA HV</t>
  </si>
  <si>
    <t>910F</t>
  </si>
  <si>
    <t>VDF_ENGTYP_RX_TYPE_3(2)</t>
  </si>
  <si>
    <t>970B</t>
  </si>
  <si>
    <t>114E</t>
  </si>
  <si>
    <t>VDF_ENGTYP_RX_TYPE_4(3)</t>
  </si>
  <si>
    <t>573F</t>
  </si>
  <si>
    <t>100D</t>
  </si>
  <si>
    <t>167E</t>
  </si>
  <si>
    <t>VDF_ENGTYP_RX_TYPE_6(5)</t>
  </si>
  <si>
    <t>M15A-FKS</t>
  </si>
  <si>
    <t>VDF_ENGTYP_RX_TYPE_7(6)</t>
  </si>
  <si>
    <t>VDF_ENGTYP_RX_TYPE_10(9)</t>
  </si>
  <si>
    <t>VDF_ENGTYP_RX_TYPE_11(10)</t>
  </si>
  <si>
    <t>133E</t>
    <phoneticPr fontId="2"/>
  </si>
  <si>
    <t>VDF_ENGTYP_RX_TYPE_13(12)</t>
    <phoneticPr fontId="2"/>
  </si>
  <si>
    <t>M20E-FKS</t>
    <phoneticPr fontId="2"/>
  </si>
  <si>
    <t>134E</t>
    <phoneticPr fontId="2"/>
  </si>
  <si>
    <t>M20A-FKS(DS-20)</t>
    <phoneticPr fontId="2"/>
  </si>
  <si>
    <t>095E</t>
  </si>
  <si>
    <t>VDF_ENGTYP_RX_TYPE_12(11)</t>
  </si>
  <si>
    <t>P_OILLEV定数 対応エンジン型式 vs M_ENG定数 エンジン型式 vs マクロ定義名の対応表</t>
    <rPh sb="28" eb="30">
      <t>テイスウ</t>
    </rPh>
    <rPh sb="35" eb="37">
      <t>カタシキ</t>
    </rPh>
    <phoneticPr fontId="2"/>
  </si>
  <si>
    <t>VDF_ENGTYP_RX_TYPE_5(4)</t>
    <phoneticPr fontId="2"/>
  </si>
  <si>
    <t>115D/907B/885B</t>
    <phoneticPr fontId="2"/>
  </si>
  <si>
    <t>マクロ変更</t>
    <rPh sb="3" eb="5">
      <t>ヘンコウ</t>
    </rPh>
    <phoneticPr fontId="2"/>
  </si>
  <si>
    <t>117D/908B/935B</t>
    <phoneticPr fontId="2"/>
  </si>
  <si>
    <t>M20C-FKS</t>
    <phoneticPr fontId="2"/>
  </si>
  <si>
    <t>M20F-FXS</t>
    <phoneticPr fontId="2"/>
  </si>
  <si>
    <t>M15C-FKS</t>
    <phoneticPr fontId="2"/>
  </si>
  <si>
    <t>CONV</t>
    <phoneticPr fontId="2"/>
  </si>
  <si>
    <t>HEV</t>
    <phoneticPr fontId="2"/>
  </si>
  <si>
    <t>1M-HEV</t>
    <phoneticPr fontId="2"/>
  </si>
  <si>
    <t>GAS</t>
    <phoneticPr fontId="2"/>
  </si>
  <si>
    <t>1M-HV</t>
    <phoneticPr fontId="2"/>
  </si>
  <si>
    <t>Vardef定義</t>
    <rPh sb="6" eb="8">
      <t>テイギ</t>
    </rPh>
    <phoneticPr fontId="2"/>
  </si>
  <si>
    <t>M_ENG定数</t>
    <rPh sb="5" eb="7">
      <t>テイスウ</t>
    </rPh>
    <phoneticPr fontId="2"/>
  </si>
  <si>
    <t>P_OILLEV 定数仕様</t>
    <rPh sb="9" eb="13">
      <t>テイスウシヨウ</t>
    </rPh>
    <phoneticPr fontId="2"/>
  </si>
  <si>
    <t>130D</t>
    <phoneticPr fontId="2"/>
  </si>
  <si>
    <t>330D</t>
    <phoneticPr fontId="2"/>
  </si>
  <si>
    <t>1.9.0</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</si>
  <si>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</si>
  <si>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</si>
  <si>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 定数仕様v2.3.d(117D, 115D) 向けエンジン型式対応
・設計書のリビジョンをRev20に更新
[Matrix]シート
・ロケーション変更
[Reference]シート
・定数仕様のキャプチャを更新
・追加した定数仕様に関し赤字コメント追記
[Reference2]シート
・「117D向けのエンジン型式 vs マクロ定義名の対応表」削除し、「P_OILLEV定数 対応エンジン型式 vs M_ENG定数 エンジン型式 vs マクロ定義名の対応表」追加。
・「エンジンタイプと実際のエンジン型式」の参照先を[(参照)エンジン型式設定]シート参照に変更。
・真理値表に「右記以外」「115D907B885B」「117D908B935B」のB_OILLV/OILW追加
[Reference3]シート
・面開発管理用_20220519_標準仕様DB_v0058+QA対応.xlsm　追加。
・M_ENG、P_OILLEV　定数値更新</t>
    <rPh sb="9" eb="11">
      <t>テイスウ</t>
    </rPh>
    <rPh sb="11" eb="13">
      <t>シヨウ</t>
    </rPh>
    <rPh sb="32" eb="33">
      <t>ム</t>
    </rPh>
    <rPh sb="38" eb="40">
      <t>カタシキ</t>
    </rPh>
    <rPh sb="112" eb="114">
      <t>コウシン</t>
    </rPh>
    <rPh sb="116" eb="118">
      <t>ツイカ</t>
    </rPh>
    <rPh sb="120" eb="122">
      <t>ジョウスウ</t>
    </rPh>
    <rPh sb="122" eb="124">
      <t>シヨウ</t>
    </rPh>
    <rPh sb="125" eb="126">
      <t>カン</t>
    </rPh>
    <rPh sb="127" eb="129">
      <t>アカジ</t>
    </rPh>
    <rPh sb="133" eb="135">
      <t>ツイキ</t>
    </rPh>
    <rPh sb="235" eb="238">
      <t>タイオウヒョウ</t>
    </rPh>
    <rPh sb="293" eb="297">
      <t>シンリチヒョウ</t>
    </rPh>
    <rPh sb="345" eb="347">
      <t>ツイカ</t>
    </rPh>
    <rPh sb="404" eb="406">
      <t>ツイカ</t>
    </rPh>
    <rPh sb="424" eb="426">
      <t>テイスウ</t>
    </rPh>
    <rPh sb="426" eb="427">
      <t>チ</t>
    </rPh>
    <rPh sb="427" eb="429">
      <t>コウシン</t>
    </rPh>
    <phoneticPr fontId="2"/>
  </si>
  <si>
    <t>面企画#2 1A 対応および、定数仕様(130D, 330D) 向けエンジン型式対応
[Matrix]シート
・ロケーション変更
[Reference]シート
・定数仕様のキャプチャを更新
・追加した定数仕様に関し赤字コメント追記
[Reference2]シート
・130D, 330D の記載追加。
・真理値表に「130D」のB_OILLV/OILW追加
[Reference3]シート
・面開発管理用_220705_標準仕様DB_v0061.xlsm　追加。
・M_ENG、P_OILLEV　定数値更新</t>
    <rPh sb="9" eb="11">
      <t>タイオウ</t>
    </rPh>
    <rPh sb="15" eb="17">
      <t>テイスウ</t>
    </rPh>
    <rPh sb="17" eb="19">
      <t>シヨウ</t>
    </rPh>
    <rPh sb="32" eb="33">
      <t>ム</t>
    </rPh>
    <rPh sb="38" eb="40">
      <t>カタシキ</t>
    </rPh>
    <rPh sb="92" eb="94">
      <t>コウシン</t>
    </rPh>
    <rPh sb="96" eb="98">
      <t>ツイカ</t>
    </rPh>
    <rPh sb="100" eb="102">
      <t>ジョウスウ</t>
    </rPh>
    <rPh sb="102" eb="104">
      <t>シヨウ</t>
    </rPh>
    <rPh sb="105" eb="106">
      <t>カン</t>
    </rPh>
    <rPh sb="107" eb="109">
      <t>アカジ</t>
    </rPh>
    <rPh sb="113" eb="115">
      <t>ツイキ</t>
    </rPh>
    <rPh sb="145" eb="149">
      <t>キサイツイカ</t>
    </rPh>
    <rPh sb="152" eb="156">
      <t>シンリチヒョウ</t>
    </rPh>
    <rPh sb="176" eb="178">
      <t>ツイカ</t>
    </rPh>
    <rPh sb="228" eb="230">
      <t>ツイカ</t>
    </rPh>
    <rPh sb="248" eb="250">
      <t>テイスウ</t>
    </rPh>
    <rPh sb="250" eb="251">
      <t>チ</t>
    </rPh>
    <rPh sb="251" eb="253">
      <t>コウシン</t>
    </rPh>
    <phoneticPr fontId="2"/>
  </si>
  <si>
    <t>1.8.1</t>
    <phoneticPr fontId="2"/>
  </si>
  <si>
    <t>面企画#2 1A 定数仕様v2.3.d(117D, 115D) 向けエンジン型式対応
[Reference]シート
・117Dの定数仕様の箇所に、オイルSWなしのコメントを追記。
[Reference2]シート
・真理値表から「117D908B935B」列削除。
　「115D907B885B(117D以外)」→「115D907B885B/117D908B935B/その他]に変更。
・取り得る値[VALID + TYPE8 + TRUE] 箇所に117Dのコメント追記。
[Reference3]シート
・117Dの定数仕様の箇所に、オイルSW 〇→-に変更し、コメントを追記。</t>
    <rPh sb="9" eb="11">
      <t>テイスウ</t>
    </rPh>
    <rPh sb="11" eb="13">
      <t>シヨウ</t>
    </rPh>
    <rPh sb="32" eb="33">
      <t>ム</t>
    </rPh>
    <rPh sb="38" eb="40">
      <t>カタシキ</t>
    </rPh>
    <rPh sb="86" eb="88">
      <t>ツイキ</t>
    </rPh>
    <rPh sb="107" eb="111">
      <t>シンリチヒョウ</t>
    </rPh>
    <rPh sb="127" eb="128">
      <t>レツ</t>
    </rPh>
    <rPh sb="128" eb="130">
      <t>サクジョ</t>
    </rPh>
    <rPh sb="151" eb="153">
      <t>イガイ</t>
    </rPh>
    <rPh sb="185" eb="186">
      <t>タ</t>
    </rPh>
    <rPh sb="188" eb="190">
      <t>ヘンコウ</t>
    </rPh>
    <rPh sb="193" eb="194">
      <t>ト</t>
    </rPh>
    <rPh sb="195" eb="196">
      <t>ウ</t>
    </rPh>
    <rPh sb="197" eb="198">
      <t>アタイ</t>
    </rPh>
    <rPh sb="233" eb="235">
      <t>ツイキ</t>
    </rPh>
    <rPh sb="249" eb="251">
      <t>ツイカ</t>
    </rPh>
    <rPh sb="278" eb="280">
      <t>ヘンコウテイスウチコウシン</t>
    </rPh>
    <phoneticPr fontId="2"/>
  </si>
  <si>
    <t>1.10.0</t>
    <phoneticPr fontId="2"/>
  </si>
  <si>
    <t>面企画#2.5 296D CV
[Reference]シート
・296Dの定数仕様を追記
[Reference2]シート
・真理値表にTYPE14/TYPE15を追記
・対応表に296Dを追記
[Reference3]シート
・定数仕様一覧に296Dを追記
[(参照)エンジン型式設定]シート
・エンジン型式設定まとめに296Dを追記</t>
  </si>
  <si>
    <t>吉澤</t>
  </si>
  <si>
    <t>HV</t>
    <phoneticPr fontId="2"/>
  </si>
  <si>
    <t>296D</t>
    <phoneticPr fontId="2"/>
  </si>
  <si>
    <t>VDF_ENGTYP_RX_TYPE_14(13)</t>
  </si>
  <si>
    <t>V35AFTS</t>
  </si>
  <si>
    <t>100E</t>
  </si>
  <si>
    <t>コンベ(V6ターボ)</t>
    <phoneticPr fontId="2"/>
  </si>
  <si>
    <t>8GR-FXS</t>
  </si>
  <si>
    <t>915F</t>
  </si>
  <si>
    <t>VDF_ENGTYP_RX_TYPE_15(14)</t>
  </si>
  <si>
    <t>VALID + TYPE15 + FALSE</t>
    <phoneticPr fontId="2"/>
  </si>
  <si>
    <t>VALID + TYPE15 + TRUE</t>
    <phoneticPr fontId="2"/>
  </si>
  <si>
    <t>UNKNOWN + TYPE15 + FALSE</t>
    <phoneticPr fontId="2"/>
  </si>
  <si>
    <t>UNKNOWN + TYPE15 + TRUE</t>
    <phoneticPr fontId="2"/>
  </si>
  <si>
    <t>INVALID + TYPE15 + FALSE</t>
    <phoneticPr fontId="2"/>
  </si>
  <si>
    <t>INVALID + TYPE15 + TRUE</t>
    <phoneticPr fontId="2"/>
  </si>
  <si>
    <t>1.11.0</t>
    <phoneticPr fontId="2"/>
  </si>
  <si>
    <t>VALID + TYPE16 + FALSE</t>
    <phoneticPr fontId="2"/>
  </si>
  <si>
    <t>VALID + TYPE16 + TRUE</t>
    <phoneticPr fontId="2"/>
  </si>
  <si>
    <t>VALID + TYPE17 + FALSE</t>
    <phoneticPr fontId="2"/>
  </si>
  <si>
    <t>VALID + TYPE17 + TRUE</t>
    <phoneticPr fontId="2"/>
  </si>
  <si>
    <t>UNKNOWN + TYPE16 + FALSE</t>
    <phoneticPr fontId="2"/>
  </si>
  <si>
    <t>UNKNOWN + TYPE16 + TRUE</t>
    <phoneticPr fontId="2"/>
  </si>
  <si>
    <t>UNKNOWN + TYPE17 + FALSE</t>
    <phoneticPr fontId="2"/>
  </si>
  <si>
    <t>UNKNOWN + TYPE17 + TRUE</t>
    <phoneticPr fontId="2"/>
  </si>
  <si>
    <t>INVALID + TYPE16 + FALSE</t>
    <phoneticPr fontId="2"/>
  </si>
  <si>
    <t>INVALID + TYPE16 + TRUE</t>
    <phoneticPr fontId="2"/>
  </si>
  <si>
    <t>INVALID + TYPE17 + FALSE</t>
    <phoneticPr fontId="2"/>
  </si>
  <si>
    <t>INVALID + TYPE17 + TRUE</t>
    <phoneticPr fontId="2"/>
  </si>
  <si>
    <t>920B</t>
    <phoneticPr fontId="2"/>
  </si>
  <si>
    <t>047E</t>
    <phoneticPr fontId="2"/>
  </si>
  <si>
    <t>071E</t>
    <phoneticPr fontId="2"/>
  </si>
  <si>
    <t>L4T,L4T-LOW</t>
    <phoneticPr fontId="2"/>
  </si>
  <si>
    <t>L4T+HV</t>
    <phoneticPr fontId="2"/>
  </si>
  <si>
    <t>VDF_ENGTYP_RX_TYPE_16(15)</t>
    <phoneticPr fontId="2"/>
  </si>
  <si>
    <t>VDF_ENGTYP_RX_TYPE_17(16)</t>
    <phoneticPr fontId="2"/>
  </si>
  <si>
    <t>920B CONV</t>
    <phoneticPr fontId="2"/>
  </si>
  <si>
    <t>920B 1MHV</t>
    <phoneticPr fontId="2"/>
  </si>
  <si>
    <t>面企画#2 1A 定数仕様(130D) 向けエンジン型式対応
[Reference]シート
・130Dの定数仕様コメント記載
[Reference2]シート
・対応表の130D TYPE9の設定値を変更
[Reference3]シート
・定数仕様一覧の130Dにコメント追加</t>
  </si>
  <si>
    <t>大野</t>
  </si>
  <si>
    <t>1.12.0</t>
    <phoneticPr fontId="2"/>
  </si>
  <si>
    <t>面企画#2.5 920B CVリプロ
[Reference]シート
・920Bの定数仕様を追記
[Reference2]シート
・真理値表にTYPE16/TYPE17を追記
・対応表に920Bを追記
[Reference3]シート
・定数仕様一覧に920Bを追記
[(参照)エンジン型式設定]シート
・エンジン型式設定まとめに920Bを追記</t>
    <phoneticPr fontId="2"/>
  </si>
  <si>
    <t>1.13.0</t>
    <phoneticPr fontId="2"/>
  </si>
  <si>
    <t>1.14.0</t>
    <phoneticPr fontId="2"/>
  </si>
  <si>
    <t>VALID + TYPE18 + FALSE</t>
    <phoneticPr fontId="2"/>
  </si>
  <si>
    <t>VALID + TYPE18 + TRUE</t>
    <phoneticPr fontId="2"/>
  </si>
  <si>
    <t>VALID + TYPE19 + FALSE</t>
    <phoneticPr fontId="2"/>
  </si>
  <si>
    <t>VALID + TYPE19 + TRUE</t>
    <phoneticPr fontId="2"/>
  </si>
  <si>
    <t>VALID + TYPE20 + FALSE</t>
    <phoneticPr fontId="2"/>
  </si>
  <si>
    <t>VALID + TYPE20 + TRUE</t>
    <phoneticPr fontId="2"/>
  </si>
  <si>
    <t>345D</t>
    <phoneticPr fontId="2"/>
  </si>
  <si>
    <t>1KR-FE</t>
  </si>
  <si>
    <t>M15A-FXE 小小容量</t>
  </si>
  <si>
    <t>M15A-FXE 小容量</t>
  </si>
  <si>
    <t>860F</t>
  </si>
  <si>
    <t>133E</t>
  </si>
  <si>
    <t>911F</t>
  </si>
  <si>
    <t>VDF_ENGTYP_RX_TYPE_18(17)</t>
  </si>
  <si>
    <t>VDF_ENGTYP_RX_TYPE_19(18)</t>
  </si>
  <si>
    <t>VDF_ENGTYP_RX_TYPE_20(19)</t>
  </si>
  <si>
    <t>345D /368D M15A-FKS</t>
    <phoneticPr fontId="2"/>
  </si>
  <si>
    <t>UNKNOWN + TYPE18 + FALSE</t>
    <phoneticPr fontId="2"/>
  </si>
  <si>
    <t>UNKNOWN + TYPE18 + TRUE</t>
    <phoneticPr fontId="2"/>
  </si>
  <si>
    <t>UNKNOWN + TYPE19 + FALSE</t>
    <phoneticPr fontId="2"/>
  </si>
  <si>
    <t>UNKNOWN + TYPE19 + TRUE</t>
    <phoneticPr fontId="2"/>
  </si>
  <si>
    <t>UNKNOWN + TYPE20 + FALSE</t>
    <phoneticPr fontId="2"/>
  </si>
  <si>
    <t>UNKNOWN + TYPE20 + TRUE</t>
    <phoneticPr fontId="2"/>
  </si>
  <si>
    <t>INVALID + TYPE18 + FALSE</t>
    <phoneticPr fontId="2"/>
  </si>
  <si>
    <t>INVALID + TYPE18 + TRUE</t>
    <phoneticPr fontId="2"/>
  </si>
  <si>
    <t>INVALID + TYPE19 + FALSE</t>
    <phoneticPr fontId="2"/>
  </si>
  <si>
    <t>INVALID + TYPE19 + TRUE</t>
    <phoneticPr fontId="2"/>
  </si>
  <si>
    <t>INVALID + TYPE20 + FALSE</t>
    <phoneticPr fontId="2"/>
  </si>
  <si>
    <t>INVALID + TYPE20 + TRUE</t>
    <phoneticPr fontId="2"/>
  </si>
  <si>
    <t>面企画#2.5 345D CV
[Reference]シート
・345Dの定数仕様を追記
[Reference2]シート
・真理値表にTYPE18/TYPE19/TYPE20を追記
・対応表に345Dを追記
[Reference3]シート
・定数仕様一覧に345Dを追記
[(参照)エンジン型式設定]シート
・エンジン型式設定まとめに345Dを追記</t>
    <phoneticPr fontId="2"/>
  </si>
  <si>
    <t>面企画#2.5 920B CV-R
[Reference]シート
・920Bの定数仕様を差し替え
[Reference2]シート
・真理値表のTYPE16/TYPE17を更新
[Reference3]シート
・定数仕様一覧の920Bを更新</t>
    <rPh sb="44" eb="45">
      <t>サ</t>
    </rPh>
    <rPh sb="46" eb="47">
      <t>カ</t>
    </rPh>
    <rPh sb="85" eb="87">
      <t>コウシン</t>
    </rPh>
    <rPh sb="117" eb="119">
      <t>コウシン</t>
    </rPh>
    <phoneticPr fontId="2"/>
  </si>
  <si>
    <t>1.15.0</t>
    <phoneticPr fontId="2"/>
  </si>
  <si>
    <t>仁科</t>
    <rPh sb="0" eb="2">
      <t>ニシナ</t>
    </rPh>
    <phoneticPr fontId="2"/>
  </si>
  <si>
    <t>2GR-FXS</t>
    <phoneticPr fontId="2"/>
  </si>
  <si>
    <t>120E</t>
    <phoneticPr fontId="2"/>
  </si>
  <si>
    <t>VDF_ENGTYP_RX_TYPE_21(20)</t>
    <phoneticPr fontId="2"/>
  </si>
  <si>
    <t>950F</t>
    <phoneticPr fontId="2"/>
  </si>
  <si>
    <t>VDF_ENGTYP_RX_TYPE_22(21)</t>
    <phoneticPr fontId="2"/>
  </si>
  <si>
    <t>VALID + TYPE21 + FALSE</t>
    <phoneticPr fontId="2"/>
  </si>
  <si>
    <t>VALID + TYPE21 + TRUE</t>
    <phoneticPr fontId="2"/>
  </si>
  <si>
    <t>VALID + TYPE22 + FALSE</t>
    <phoneticPr fontId="2"/>
  </si>
  <si>
    <t>VALID + TYPE22 + TRUE</t>
    <phoneticPr fontId="2"/>
  </si>
  <si>
    <t>UNKNOWN + TYPE21 + FALSE</t>
    <phoneticPr fontId="2"/>
  </si>
  <si>
    <t>UNKNOWN + TYPE21 + TRUE</t>
    <phoneticPr fontId="2"/>
  </si>
  <si>
    <t>UNKNOWN + TYPE22 + FALSE</t>
    <phoneticPr fontId="2"/>
  </si>
  <si>
    <t>UNKNOWN + TYPE22 + TRUE</t>
    <phoneticPr fontId="2"/>
  </si>
  <si>
    <t>INVALID + TYPE21 + FALSE</t>
    <phoneticPr fontId="2"/>
  </si>
  <si>
    <t>INVALID + TYPE21 + TRUE</t>
    <phoneticPr fontId="2"/>
  </si>
  <si>
    <t>INVALID + TYPE22 + FALSE</t>
    <phoneticPr fontId="2"/>
  </si>
  <si>
    <t>INVALID + TYPE22 + TRUE</t>
    <phoneticPr fontId="2"/>
  </si>
  <si>
    <t>CAN信号取得</t>
    <phoneticPr fontId="2"/>
  </si>
  <si>
    <t>VDF_ENGTYP_RX_TYPE_19(18)</t>
    <phoneticPr fontId="2"/>
  </si>
  <si>
    <t>909F</t>
    <phoneticPr fontId="2"/>
  </si>
  <si>
    <t>PHEV</t>
    <phoneticPr fontId="2"/>
  </si>
  <si>
    <t>INACT(0h)設定</t>
    <phoneticPr fontId="2"/>
  </si>
  <si>
    <t>Hi(0h)設定</t>
    <phoneticPr fontId="2"/>
  </si>
  <si>
    <t>VALID + TYPE5 + TRUE</t>
    <phoneticPr fontId="2"/>
  </si>
  <si>
    <t>1.16.0</t>
    <phoneticPr fontId="2"/>
  </si>
  <si>
    <t>115D907B885B/117D908B935B/220D/325D/その他</t>
    <rPh sb="38" eb="39">
      <t>タ</t>
    </rPh>
    <phoneticPr fontId="2"/>
  </si>
  <si>
    <t>TYPE1(0)/
TYPE2(1)/
TYPE3(2)/
TYPE4(3)/
TYPE5(4)/
TYPE6(5)/
TYPE7(6)/
TYPE8(7)/
TYPE9(8)/
TYPE10(9)/
TYPE11(10)/
TYPE12(11)/
TYPE13(12)/
TYPE14(13)/
TYPE15(14)/
TYPE16(15)/
TYPE17(16)/
TYPE18(17)/
TYPE19(18)/
TYPE20(19)/
TYPE21(20)/
TYPE22(21)/
その他(上記以外)</t>
    <phoneticPr fontId="2"/>
  </si>
  <si>
    <t>220D/352D</t>
    <phoneticPr fontId="2"/>
  </si>
  <si>
    <t>351D</t>
    <phoneticPr fontId="2"/>
  </si>
  <si>
    <t>面企画#2.5 351D CV
[Reference]シート
・351Dの定数仕様を追記
[Reference2]シート
・対応表に351Dを追記
[Reference3]シート
・定数仕様一覧に351Dを追記</t>
    <phoneticPr fontId="2"/>
  </si>
  <si>
    <t>1.17.0</t>
    <phoneticPr fontId="2"/>
  </si>
  <si>
    <t>296D/920B/345D/351D</t>
    <phoneticPr fontId="2"/>
  </si>
  <si>
    <t>448D/396D</t>
    <phoneticPr fontId="2"/>
  </si>
  <si>
    <t>M15-FKS</t>
    <phoneticPr fontId="2"/>
  </si>
  <si>
    <t>M20A-FKS
(DS-20)</t>
    <phoneticPr fontId="2"/>
  </si>
  <si>
    <t>面企画#1○カ 396D 1A
[Matrix]シート
・ロケーション変更
[Reference]シート
・396D448Dの定数仕様を追記
[Reference2]シート
・対応表に396D448Dを追記
[Reference3]シート
・定数仕様一覧に396D448Dを追記</t>
    <phoneticPr fontId="2"/>
  </si>
  <si>
    <t>直線信号「OIL_W」の参照必要、不要を判断する。
戻り値は((U1)FALSE)
※オイルレベルSW（直線）：固定「-」</t>
    <rPh sb="12" eb="14">
      <t>サンショウ</t>
    </rPh>
    <rPh sb="14" eb="16">
      <t>ヒツヨウ</t>
    </rPh>
    <rPh sb="17" eb="19">
      <t>フヨウ</t>
    </rPh>
    <rPh sb="20" eb="22">
      <t>ハンダン</t>
    </rPh>
    <rPh sb="26" eb="27">
      <t>モド</t>
    </rPh>
    <rPh sb="28" eb="29">
      <t>チ</t>
    </rPh>
    <phoneticPr fontId="2"/>
  </si>
  <si>
    <t>1.18.0</t>
    <phoneticPr fontId="2"/>
  </si>
  <si>
    <t>「19PFv3」でエンジン型式情報を使用していないので、CONSTSORT制御書にOLSRPM（E/G回転数閾値）とCAN信号判定・ジカ線信号判定の有効無効を参照して、下記に設定する。
　引数：E/G回転数閾値　＝ 0U
　戻り値：CAN信号判定が有効(1)</t>
    <rPh sb="94" eb="96">
      <t>ヒキスウ</t>
    </rPh>
    <rPh sb="100" eb="102">
      <t>カイテン</t>
    </rPh>
    <rPh sb="102" eb="103">
      <t>スウ</t>
    </rPh>
    <rPh sb="103" eb="105">
      <t>シキイチ</t>
    </rPh>
    <rPh sb="112" eb="113">
      <t>モド</t>
    </rPh>
    <rPh sb="114" eb="115">
      <t>チ</t>
    </rPh>
    <rPh sb="119" eb="123">
      <t>シンゴウハンテイ</t>
    </rPh>
    <phoneticPr fontId="2"/>
  </si>
  <si>
    <t>19PFv3 CV MET-M_ENG-CSTD-0-対応_MET19PFV3-418
[Config_IF]シート
・u1_g_AlertCfgOilrpmのコメントを更新
・u1_g_AlertOillvSwのコメントを更新
・396D448Dの定数仕様を追記
[Reference2]シート
・対応表に396D448Dを追記
[Reference3]シート
・定数仕様一覧に396D448Dを追記</t>
    <rPh sb="85" eb="87">
      <t>コウシン</t>
    </rPh>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</si>
  <si>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</si>
  <si>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</si>
  <si>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</si>
  <si>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</si>
  <si>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</si>
  <si>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</si>
  <si>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</si>
  <si>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</si>
  <si>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</si>
  <si>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30"/>
  </si>
  <si>
    <t>ENG1G97</t>
    <phoneticPr fontId="2"/>
  </si>
  <si>
    <t>ENG1G97_STS</t>
    <phoneticPr fontId="2"/>
  </si>
  <si>
    <t>-</t>
    <phoneticPr fontId="2"/>
  </si>
  <si>
    <t>MET-M_CONSTSORT-CSTD-A0-05-A-C0.xlsx</t>
  </si>
  <si>
    <t>https://aip01.dndev.net/svn/met/toyota/std/rd/spec/19PFver3/tags/00.Product/v6.4.d/制御仕様/MET-P_OILLEV-CSTD-0-06-A-C2/</t>
  </si>
  <si>
    <t>MET-P_OILLEV-CSTD-0-06-A-C2_Appendix.docx</t>
  </si>
  <si>
    <t>1.19.0</t>
  </si>
  <si>
    <t>DTPH Patrick</t>
  </si>
  <si>
    <t>面企画#2 MPT 定数仕様(115D/117D/130D/220D/352D) 向けエンジン型式対応
[Matrix]シート
・ロケーション変更
[Reference]シート
・115D/117D/130D/220D/352DのM_ENGの定数仕様表キャプチャ更新
・117D/130D/220Dの定数仕様コメント追記
・115D/117D/130D/220D/352DのP_OILLEVの定数仕様表キャプチャ更新
[Reference2]シート
・車両列で面企画#2と#2.5が混在していた項目を分離
・CAN信号及びジカ線有効/無効判定 TYPE21-22追加、TYPE19設定値変更
・対応表の115D/117D/130D/220D/352D TYPE6、19、21-22 の設定値を変更
[Reference3]シート
・定数仕様一覧の115D/117D/130D/220D/352Dの仕様書名、エンジン型式を変更
・定数仕様一覧の130D/220Dにコメント追加
[(参照)エンジン型式設定]シート
・面企画#2,#2.5エンジン型式設定まとめ表更新</t>
  </si>
  <si>
    <t>19PFv3 R4小対応_MET19PFV3-43349
[Reference]シート
・DetailedSpecの内容を更新
[Reference3]シートを削除
[(参照)エンジン型式設定]シートを削除</t>
  </si>
  <si>
    <t>MET-P_OILLEV-CSTD-0-06-A-C2.xlsm</t>
  </si>
  <si>
    <t>1.19.１</t>
    <phoneticPr fontId="2"/>
  </si>
  <si>
    <t>DTPH Kiko</t>
    <phoneticPr fontId="2"/>
  </si>
  <si>
    <t>承認欄 [DT]</t>
    <phoneticPr fontId="2"/>
  </si>
  <si>
    <t>承認者</t>
    <phoneticPr fontId="2"/>
  </si>
  <si>
    <t>品質総点検(R4)：Alert設計書の修正対応
[Config_IF]シート
・Alert Config IF Listの変更</t>
    <phoneticPr fontId="2"/>
  </si>
  <si>
    <t>u1_g_AlertCfgOilrpm(U2 * u2p_a_Rpm)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</si>
</sst>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Meiryo UI"/>
      <family val="2"/>
      <charset val="128"/>
    </font>
    <font>
      <sz val="11"/>
      <color theme="1"/>
      <name val="Meiryo UI"/>
      <family val="3"/>
      <charset val="128"/>
    </font>
    <font>
      <sz val="11"/>
      <color theme="1"/>
      <name val="ＭＳ Ｐゴシック"/>
      <family val="2"/>
      <charset val="128"/>
      <scheme val="minor"/>
    </font>
    <font>
      <b/>
      <sz val="11"/>
      <name val="ＭＳ Ｐゴシック"/>
      <family val="3"/>
      <charset val="128"/>
      <scheme val="minor"/>
    </font>
    <font>
      <b/>
      <sz val="11"/>
      <color rgb="FFFF0000"/>
      <name val="ＭＳ Ｐゴシック"/>
      <family val="3"/>
      <charset val="128"/>
      <scheme val="minor"/>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
      <sz val="9"/>
      <color indexed="81"/>
      <name val="MS P ゴシック"/>
      <family val="3"/>
      <charset val="128"/>
    </font>
    <font>
      <b/>
      <sz val="11"/>
      <color theme="1"/>
      <name val="ＭＳ Ｐゴシック"/>
      <family val="2"/>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9FAAFF"/>
        <bgColor indexed="64"/>
      </patternFill>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
      <patternFill patternType="solid">
        <fgColor theme="8" tint="0.39997558519241921"/>
        <bgColor indexed="64"/>
      </patternFill>
    </fill>
  </fills>
  <borders count="10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2" fillId="0" borderId="0">
      <alignment vertical="center"/>
    </xf>
    <xf numFmtId="0" fontId="22" fillId="0" borderId="0">
      <alignment vertical="center"/>
    </xf>
  </cellStyleXfs>
  <cellXfs count="49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lignment vertical="center"/>
    </xf>
    <xf numFmtId="0" fontId="0" fillId="0" borderId="27" xfId="0"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14" fontId="0" fillId="0" borderId="15"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5" fillId="19" borderId="75" xfId="0" applyFont="1" applyFill="1" applyBorder="1">
      <alignment vertical="center"/>
    </xf>
    <xf numFmtId="0" fontId="0" fillId="15" borderId="27" xfId="0" applyFill="1" applyBorder="1">
      <alignment vertical="center"/>
    </xf>
    <xf numFmtId="176" fontId="0" fillId="0" borderId="14" xfId="0" applyNumberFormat="1" applyBorder="1">
      <alignment vertical="center"/>
    </xf>
    <xf numFmtId="0" fontId="15" fillId="7" borderId="61" xfId="0" applyFont="1" applyFill="1" applyBorder="1">
      <alignment vertical="center"/>
    </xf>
    <xf numFmtId="0" fontId="18" fillId="15" borderId="2" xfId="0" applyFont="1" applyFill="1" applyBorder="1" applyAlignment="1">
      <alignment horizontal="center" vertical="center"/>
    </xf>
    <xf numFmtId="0" fontId="0" fillId="0" borderId="14" xfId="0" applyBorder="1" applyAlignment="1">
      <alignment vertical="center" wrapText="1"/>
    </xf>
    <xf numFmtId="0" fontId="0" fillId="12" borderId="0" xfId="0" applyFill="1">
      <alignment vertical="center"/>
    </xf>
    <xf numFmtId="0" fontId="19" fillId="0" borderId="0" xfId="0" applyFont="1">
      <alignment vertical="center"/>
    </xf>
    <xf numFmtId="0" fontId="15" fillId="0" borderId="32" xfId="0" applyFont="1" applyBorder="1">
      <alignment vertical="center"/>
    </xf>
    <xf numFmtId="0" fontId="0" fillId="0" borderId="30" xfId="0" applyBorder="1">
      <alignment vertical="center"/>
    </xf>
    <xf numFmtId="0" fontId="0" fillId="14" borderId="30" xfId="0" applyFill="1" applyBorder="1">
      <alignment vertical="center"/>
    </xf>
    <xf numFmtId="0" fontId="0" fillId="0" borderId="31" xfId="0" applyBorder="1" applyAlignment="1">
      <alignment vertical="center" wrapText="1"/>
    </xf>
    <xf numFmtId="0" fontId="18" fillId="15" borderId="7" xfId="0" applyFont="1" applyFill="1" applyBorder="1" applyAlignment="1">
      <alignment horizontal="center" vertical="center"/>
    </xf>
    <xf numFmtId="0" fontId="0" fillId="0" borderId="9" xfId="0" applyBorder="1" applyAlignment="1">
      <alignment horizontal="center" vertical="center"/>
    </xf>
    <xf numFmtId="0" fontId="0" fillId="12" borderId="27" xfId="0" applyFill="1" applyBorder="1" applyAlignment="1">
      <alignment vertical="center" wrapText="1"/>
    </xf>
    <xf numFmtId="0" fontId="0" fillId="22" borderId="61" xfId="0" applyFill="1" applyBorder="1" applyAlignment="1">
      <alignment vertical="center" textRotation="90" wrapText="1"/>
    </xf>
    <xf numFmtId="0" fontId="0" fillId="22" borderId="61" xfId="0" applyFill="1" applyBorder="1" applyAlignment="1">
      <alignment vertical="center" textRotation="90"/>
    </xf>
    <xf numFmtId="0" fontId="0" fillId="23" borderId="61" xfId="0" applyFill="1" applyBorder="1" applyAlignment="1">
      <alignment vertical="center" textRotation="90"/>
    </xf>
    <xf numFmtId="0" fontId="0" fillId="0" borderId="61" xfId="0" applyBorder="1" applyAlignment="1">
      <alignment vertical="center" textRotation="90"/>
    </xf>
    <xf numFmtId="0" fontId="15" fillId="0" borderId="2" xfId="0" quotePrefix="1" applyFont="1" applyBorder="1">
      <alignment vertical="center"/>
    </xf>
    <xf numFmtId="0" fontId="0" fillId="14" borderId="2" xfId="0" applyFill="1" applyBorder="1">
      <alignment vertical="center"/>
    </xf>
    <xf numFmtId="0" fontId="0" fillId="0" borderId="17" xfId="0" applyBorder="1" applyAlignment="1">
      <alignment vertical="center" wrapText="1"/>
    </xf>
    <xf numFmtId="0" fontId="0" fillId="15" borderId="25" xfId="0" applyFill="1" applyBorder="1" applyAlignment="1">
      <alignment horizontal="center" vertical="center"/>
    </xf>
    <xf numFmtId="0" fontId="0" fillId="0" borderId="25" xfId="0" applyBorder="1" applyAlignment="1">
      <alignment horizontal="center" vertical="center"/>
    </xf>
    <xf numFmtId="0" fontId="0" fillId="15" borderId="2" xfId="0" applyFill="1" applyBorder="1" applyAlignment="1">
      <alignment horizontal="center" vertical="center"/>
    </xf>
    <xf numFmtId="0" fontId="0" fillId="0" borderId="15" xfId="0" applyBorder="1" applyAlignment="1">
      <alignment horizontal="center" vertical="center"/>
    </xf>
    <xf numFmtId="0" fontId="0" fillId="15" borderId="30" xfId="0" applyFill="1" applyBorder="1" applyAlignment="1">
      <alignment horizontal="center" vertical="center"/>
    </xf>
    <xf numFmtId="0" fontId="15" fillId="15" borderId="2" xfId="0" applyFont="1" applyFill="1" applyBorder="1" applyAlignment="1">
      <alignment horizontal="center" vertical="center"/>
    </xf>
    <xf numFmtId="0" fontId="18" fillId="15" borderId="24" xfId="0" applyFont="1" applyFill="1" applyBorder="1" applyAlignment="1">
      <alignment horizontal="center" vertical="center"/>
    </xf>
    <xf numFmtId="0" fontId="18" fillId="15" borderId="30" xfId="0" applyFont="1" applyFill="1" applyBorder="1" applyAlignment="1">
      <alignment horizontal="center" vertical="center" wrapText="1"/>
    </xf>
    <xf numFmtId="0" fontId="0" fillId="0" borderId="7" xfId="0" applyBorder="1" applyAlignment="1">
      <alignment horizontal="center" vertical="center"/>
    </xf>
    <xf numFmtId="0" fontId="0" fillId="15" borderId="24" xfId="0" applyFill="1" applyBorder="1" applyAlignment="1">
      <alignment horizontal="center" vertical="center"/>
    </xf>
    <xf numFmtId="0" fontId="0" fillId="15" borderId="30" xfId="0" applyFill="1" applyBorder="1" applyAlignment="1">
      <alignment horizontal="center" vertical="center" wrapText="1"/>
    </xf>
    <xf numFmtId="0" fontId="0" fillId="15" borderId="7" xfId="0" applyFill="1" applyBorder="1" applyAlignment="1">
      <alignment horizontal="center" vertical="center"/>
    </xf>
    <xf numFmtId="0" fontId="0" fillId="0" borderId="25" xfId="0" applyBorder="1" applyAlignment="1">
      <alignment horizontal="center" vertical="center" wrapText="1"/>
    </xf>
    <xf numFmtId="0" fontId="0" fillId="15" borderId="14" xfId="0" applyFill="1" applyBorder="1" applyAlignment="1">
      <alignment horizontal="center"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0" borderId="10" xfId="0" applyBorder="1" applyAlignment="1">
      <alignment horizontal="center" vertical="center"/>
    </xf>
    <xf numFmtId="0" fontId="0" fillId="0" borderId="76" xfId="0" applyBorder="1">
      <alignment vertical="center"/>
    </xf>
    <xf numFmtId="0" fontId="0" fillId="0" borderId="61" xfId="0" applyBorder="1">
      <alignment vertical="center"/>
    </xf>
    <xf numFmtId="14" fontId="0" fillId="0" borderId="77" xfId="0" applyNumberFormat="1" applyBorder="1">
      <alignment vertical="center"/>
    </xf>
    <xf numFmtId="176" fontId="0" fillId="0" borderId="2" xfId="0" applyNumberFormat="1" applyBorder="1">
      <alignment vertical="center"/>
    </xf>
    <xf numFmtId="176" fontId="0" fillId="0" borderId="61" xfId="0" applyNumberFormat="1" applyBorder="1">
      <alignment vertical="center"/>
    </xf>
    <xf numFmtId="0" fontId="18" fillId="0" borderId="2" xfId="0" applyFont="1" applyBorder="1">
      <alignment vertical="center"/>
    </xf>
    <xf numFmtId="0" fontId="0" fillId="0" borderId="61" xfId="0" applyBorder="1" applyAlignment="1">
      <alignment vertical="center" wrapText="1"/>
    </xf>
    <xf numFmtId="0" fontId="18" fillId="0" borderId="2" xfId="0" applyFont="1" applyBorder="1" applyAlignment="1">
      <alignment vertical="center" wrapText="1"/>
    </xf>
    <xf numFmtId="0" fontId="0" fillId="0" borderId="2" xfId="0" applyBorder="1" applyAlignment="1">
      <alignment vertical="top" wrapText="1"/>
    </xf>
    <xf numFmtId="0" fontId="13" fillId="0" borderId="0" xfId="0" applyFont="1">
      <alignment vertical="center"/>
    </xf>
    <xf numFmtId="0" fontId="15" fillId="0" borderId="0" xfId="0" applyFont="1">
      <alignment vertical="center"/>
    </xf>
    <xf numFmtId="0" fontId="0" fillId="0" borderId="0" xfId="0" quotePrefix="1">
      <alignment vertical="center"/>
    </xf>
    <xf numFmtId="0" fontId="15" fillId="0" borderId="0" xfId="0" quotePrefix="1" applyFont="1">
      <alignment vertical="center"/>
    </xf>
    <xf numFmtId="0" fontId="18" fillId="0" borderId="0" xfId="0" applyFont="1">
      <alignment vertical="center"/>
    </xf>
    <xf numFmtId="0" fontId="0" fillId="0" borderId="0" xfId="0" applyAlignment="1">
      <alignment vertical="center" wrapText="1"/>
    </xf>
    <xf numFmtId="0" fontId="0" fillId="0" borderId="0" xfId="0" applyAlignment="1">
      <alignment vertical="center" textRotation="255"/>
    </xf>
    <xf numFmtId="0" fontId="18" fillId="0" borderId="0" xfId="0" applyFont="1" applyAlignment="1">
      <alignment vertical="center" wrapText="1"/>
    </xf>
    <xf numFmtId="0" fontId="15"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0" fillId="0" borderId="0" xfId="0" applyAlignment="1">
      <alignment horizontal="center" vertical="center" wrapText="1"/>
    </xf>
    <xf numFmtId="0" fontId="14" fillId="12" borderId="2" xfId="0" applyFont="1" applyFill="1" applyBorder="1" applyAlignment="1">
      <alignment horizontal="left" vertical="center"/>
    </xf>
    <xf numFmtId="0" fontId="0" fillId="12" borderId="2" xfId="0" applyFill="1" applyBorder="1" applyAlignment="1">
      <alignment horizontal="left" vertical="center" wrapText="1"/>
    </xf>
    <xf numFmtId="0" fontId="0" fillId="0" borderId="70" xfId="0" applyBorder="1">
      <alignment vertical="center"/>
    </xf>
    <xf numFmtId="0" fontId="0" fillId="0" borderId="62" xfId="0" applyBorder="1" applyAlignment="1">
      <alignment vertical="top" wrapText="1"/>
    </xf>
    <xf numFmtId="0" fontId="0" fillId="0" borderId="62" xfId="0" applyBorder="1">
      <alignment vertical="center"/>
    </xf>
    <xf numFmtId="176" fontId="0" fillId="0" borderId="62" xfId="0" applyNumberFormat="1" applyBorder="1">
      <alignment vertical="center"/>
    </xf>
    <xf numFmtId="14" fontId="0" fillId="0" borderId="71" xfId="0" applyNumberFormat="1" applyBorder="1">
      <alignment vertical="center"/>
    </xf>
    <xf numFmtId="0" fontId="18" fillId="0" borderId="4" xfId="0" applyFont="1" applyBorder="1">
      <alignment vertical="center"/>
    </xf>
    <xf numFmtId="0" fontId="18" fillId="0" borderId="85" xfId="0" applyFont="1" applyBorder="1">
      <alignment vertical="center"/>
    </xf>
    <xf numFmtId="0" fontId="18" fillId="0" borderId="83" xfId="0" applyFont="1" applyBorder="1">
      <alignment vertical="center"/>
    </xf>
    <xf numFmtId="0" fontId="18" fillId="0" borderId="9" xfId="0" applyFont="1" applyBorder="1">
      <alignment vertical="center"/>
    </xf>
    <xf numFmtId="0" fontId="18" fillId="0" borderId="84" xfId="0" applyFont="1" applyBorder="1">
      <alignment vertical="center"/>
    </xf>
    <xf numFmtId="0" fontId="17" fillId="0" borderId="85" xfId="0" applyFont="1" applyBorder="1">
      <alignment vertical="center"/>
    </xf>
    <xf numFmtId="0" fontId="18" fillId="0" borderId="49" xfId="0" applyFont="1" applyBorder="1">
      <alignment vertical="center"/>
    </xf>
    <xf numFmtId="0" fontId="18" fillId="0" borderId="60" xfId="0" applyFont="1" applyBorder="1">
      <alignment vertical="center"/>
    </xf>
    <xf numFmtId="0" fontId="18" fillId="0" borderId="35" xfId="0" applyFont="1" applyBorder="1">
      <alignment vertical="center"/>
    </xf>
    <xf numFmtId="0" fontId="18" fillId="0" borderId="86" xfId="0" applyFont="1" applyBorder="1">
      <alignment vertical="center"/>
    </xf>
    <xf numFmtId="0" fontId="18" fillId="0" borderId="14" xfId="0" applyFont="1" applyBorder="1">
      <alignment vertical="center"/>
    </xf>
    <xf numFmtId="0" fontId="18" fillId="0" borderId="69" xfId="0" applyFont="1" applyBorder="1">
      <alignment vertical="center"/>
    </xf>
    <xf numFmtId="0" fontId="18" fillId="0" borderId="18" xfId="0" applyFont="1" applyBorder="1">
      <alignment vertical="center"/>
    </xf>
    <xf numFmtId="0" fontId="18" fillId="0" borderId="5" xfId="0" applyFont="1" applyBorder="1">
      <alignment vertical="center"/>
    </xf>
    <xf numFmtId="0" fontId="18" fillId="0" borderId="7" xfId="0" applyFont="1" applyBorder="1">
      <alignment vertical="center"/>
    </xf>
    <xf numFmtId="0" fontId="18" fillId="0" borderId="10" xfId="0" applyFont="1" applyBorder="1">
      <alignment vertical="center"/>
    </xf>
    <xf numFmtId="0" fontId="18" fillId="0" borderId="87" xfId="0" applyFont="1" applyBorder="1">
      <alignment vertical="center"/>
    </xf>
    <xf numFmtId="0" fontId="18" fillId="0" borderId="77" xfId="0" applyFont="1" applyBorder="1">
      <alignment vertical="center"/>
    </xf>
    <xf numFmtId="0" fontId="18" fillId="0" borderId="88" xfId="0" applyFont="1" applyBorder="1">
      <alignment vertical="center"/>
    </xf>
    <xf numFmtId="0" fontId="18" fillId="0" borderId="6" xfId="0" applyFont="1" applyBorder="1">
      <alignment vertical="center"/>
    </xf>
    <xf numFmtId="0" fontId="18" fillId="15" borderId="9" xfId="0" applyFont="1" applyFill="1" applyBorder="1">
      <alignment vertical="center"/>
    </xf>
    <xf numFmtId="0" fontId="18" fillId="0" borderId="45" xfId="0" applyFont="1" applyBorder="1">
      <alignment vertical="center"/>
    </xf>
    <xf numFmtId="0" fontId="18" fillId="0" borderId="75" xfId="0" applyFont="1" applyBorder="1">
      <alignment vertical="center"/>
    </xf>
    <xf numFmtId="0" fontId="18" fillId="0" borderId="63" xfId="0" applyFont="1" applyBorder="1">
      <alignment vertical="center"/>
    </xf>
    <xf numFmtId="0" fontId="18" fillId="0" borderId="27" xfId="0" applyFont="1" applyBorder="1">
      <alignment vertical="center"/>
    </xf>
    <xf numFmtId="0" fontId="18" fillId="15" borderId="29" xfId="0" applyFont="1" applyFill="1" applyBorder="1">
      <alignment vertical="center"/>
    </xf>
    <xf numFmtId="0" fontId="18" fillId="0" borderId="91" xfId="0" applyFont="1" applyBorder="1">
      <alignment vertical="center"/>
    </xf>
    <xf numFmtId="0" fontId="18" fillId="0" borderId="29" xfId="0" applyFont="1" applyBorder="1">
      <alignment vertical="center"/>
    </xf>
    <xf numFmtId="0" fontId="18" fillId="0" borderId="15" xfId="0" applyFont="1" applyBorder="1">
      <alignment vertical="center"/>
    </xf>
    <xf numFmtId="0" fontId="18" fillId="0" borderId="59" xfId="0" applyFont="1" applyBorder="1">
      <alignment vertical="center"/>
    </xf>
    <xf numFmtId="0" fontId="18" fillId="0" borderId="3" xfId="0" applyFont="1" applyBorder="1">
      <alignment vertical="center"/>
    </xf>
    <xf numFmtId="0" fontId="18" fillId="0" borderId="44" xfId="0" applyFont="1" applyBorder="1">
      <alignment vertical="center"/>
    </xf>
    <xf numFmtId="0" fontId="18" fillId="0" borderId="92" xfId="0" applyFont="1" applyBorder="1">
      <alignment vertical="center"/>
    </xf>
    <xf numFmtId="0" fontId="18" fillId="15" borderId="27" xfId="0" applyFont="1" applyFill="1" applyBorder="1">
      <alignment vertical="center"/>
    </xf>
    <xf numFmtId="0" fontId="18" fillId="0" borderId="28" xfId="0" applyFont="1" applyBorder="1">
      <alignment vertical="center"/>
    </xf>
    <xf numFmtId="0" fontId="18" fillId="15" borderId="28" xfId="0" applyFont="1" applyFill="1" applyBorder="1">
      <alignment vertical="center"/>
    </xf>
    <xf numFmtId="0" fontId="18" fillId="0" borderId="13" xfId="0" applyFont="1" applyBorder="1">
      <alignment vertical="center"/>
    </xf>
    <xf numFmtId="0" fontId="18" fillId="0" borderId="48" xfId="0" applyFont="1" applyBorder="1">
      <alignment vertical="center"/>
    </xf>
    <xf numFmtId="0" fontId="18" fillId="0" borderId="2" xfId="0" applyFont="1" applyBorder="1" applyAlignment="1">
      <alignment horizontal="center" vertical="center"/>
    </xf>
    <xf numFmtId="0" fontId="18" fillId="0" borderId="32" xfId="0" applyFont="1" applyBorder="1" applyAlignment="1">
      <alignment horizontal="center"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0" borderId="61" xfId="0" applyFont="1" applyBorder="1" applyAlignment="1">
      <alignment horizontal="center" vertical="center"/>
    </xf>
    <xf numFmtId="0" fontId="18" fillId="0" borderId="20" xfId="0" applyFont="1" applyBorder="1">
      <alignment vertical="center"/>
    </xf>
    <xf numFmtId="0" fontId="18" fillId="0" borderId="9" xfId="0" applyFont="1" applyBorder="1" applyAlignment="1">
      <alignment horizontal="center" vertical="center"/>
    </xf>
    <xf numFmtId="0" fontId="18" fillId="0" borderId="34" xfId="0" applyFont="1" applyBorder="1" applyAlignment="1">
      <alignment horizontal="center" vertical="center"/>
    </xf>
    <xf numFmtId="0" fontId="18" fillId="0" borderId="80" xfId="0" applyFont="1" applyBorder="1">
      <alignment vertical="center"/>
    </xf>
    <xf numFmtId="0" fontId="18" fillId="0" borderId="81" xfId="0" applyFont="1" applyBorder="1" applyAlignment="1">
      <alignment horizontal="center" vertical="center"/>
    </xf>
    <xf numFmtId="0" fontId="18" fillId="0" borderId="79" xfId="0" applyFont="1" applyBorder="1" applyAlignment="1">
      <alignment horizontal="center" vertical="center"/>
    </xf>
    <xf numFmtId="0" fontId="18" fillId="0" borderId="16" xfId="0" applyFont="1" applyBorder="1" applyAlignment="1">
      <alignment vertical="top" wrapText="1"/>
    </xf>
    <xf numFmtId="0" fontId="18" fillId="12" borderId="22" xfId="0" applyFont="1" applyFill="1" applyBorder="1">
      <alignment vertical="center"/>
    </xf>
    <xf numFmtId="0" fontId="18" fillId="0" borderId="32" xfId="0" applyFont="1" applyBorder="1">
      <alignment vertical="center"/>
    </xf>
    <xf numFmtId="0" fontId="18" fillId="0" borderId="33" xfId="0" applyFont="1" applyBorder="1" applyAlignment="1">
      <alignment vertical="center" wrapText="1"/>
    </xf>
    <xf numFmtId="0" fontId="18" fillId="25" borderId="32" xfId="0" applyFont="1" applyFill="1" applyBorder="1" applyAlignment="1">
      <alignment horizontal="center" vertical="center"/>
    </xf>
    <xf numFmtId="0" fontId="18" fillId="25" borderId="24" xfId="0" applyFont="1" applyFill="1" applyBorder="1" applyAlignment="1">
      <alignment horizontal="center" vertical="center"/>
    </xf>
    <xf numFmtId="0" fontId="23" fillId="0" borderId="0" xfId="0" applyFont="1" applyAlignment="1"/>
    <xf numFmtId="0" fontId="18" fillId="0" borderId="90" xfId="0" applyFont="1" applyBorder="1">
      <alignment vertical="center"/>
    </xf>
    <xf numFmtId="0" fontId="18" fillId="0" borderId="71" xfId="0" applyFont="1" applyBorder="1">
      <alignment vertical="center"/>
    </xf>
    <xf numFmtId="0" fontId="18" fillId="0" borderId="78" xfId="0" applyFont="1" applyBorder="1" applyAlignment="1">
      <alignment horizontal="center" vertical="center"/>
    </xf>
    <xf numFmtId="0" fontId="18" fillId="24" borderId="18" xfId="0" applyFont="1" applyFill="1" applyBorder="1" applyAlignment="1">
      <alignment horizontal="center" vertical="center"/>
    </xf>
    <xf numFmtId="0" fontId="0" fillId="0" borderId="61" xfId="0" applyBorder="1" applyAlignment="1">
      <alignment vertical="top" wrapText="1"/>
    </xf>
    <xf numFmtId="0" fontId="23" fillId="0" borderId="0" xfId="0" applyFont="1">
      <alignment vertical="center"/>
    </xf>
    <xf numFmtId="0" fontId="18" fillId="0" borderId="0" xfId="0" applyFont="1" applyAlignment="1">
      <alignment horizontal="left" vertical="center"/>
    </xf>
    <xf numFmtId="0" fontId="18" fillId="12" borderId="46" xfId="0" applyFont="1" applyFill="1" applyBorder="1">
      <alignment vertical="center"/>
    </xf>
    <xf numFmtId="0" fontId="18" fillId="12" borderId="23" xfId="0" applyFont="1" applyFill="1" applyBorder="1">
      <alignment vertical="center"/>
    </xf>
    <xf numFmtId="0" fontId="18" fillId="12" borderId="19" xfId="0" applyFont="1" applyFill="1" applyBorder="1">
      <alignment vertical="center"/>
    </xf>
    <xf numFmtId="0" fontId="18" fillId="0" borderId="67" xfId="0" applyFont="1" applyBorder="1">
      <alignment vertical="center"/>
    </xf>
    <xf numFmtId="0" fontId="18" fillId="0" borderId="12" xfId="0" applyFont="1" applyBorder="1">
      <alignment vertical="center"/>
    </xf>
    <xf numFmtId="0" fontId="18" fillId="12" borderId="19" xfId="0" applyFont="1" applyFill="1" applyBorder="1" applyAlignment="1">
      <alignment vertical="center" wrapText="1"/>
    </xf>
    <xf numFmtId="0" fontId="18" fillId="0" borderId="27" xfId="0" applyFont="1" applyBorder="1" applyAlignment="1">
      <alignment vertical="center" wrapText="1"/>
    </xf>
    <xf numFmtId="0" fontId="18" fillId="0" borderId="7" xfId="0" applyFont="1" applyBorder="1" applyAlignment="1">
      <alignment vertical="center" wrapText="1"/>
    </xf>
    <xf numFmtId="0" fontId="18" fillId="12" borderId="47" xfId="0" applyFont="1" applyFill="1" applyBorder="1">
      <alignment vertical="center"/>
    </xf>
    <xf numFmtId="0" fontId="18" fillId="0" borderId="16" xfId="0" applyFont="1" applyBorder="1" applyAlignment="1">
      <alignment vertical="center" wrapText="1"/>
    </xf>
    <xf numFmtId="0" fontId="18" fillId="24" borderId="8" xfId="0" applyFont="1" applyFill="1" applyBorder="1" applyAlignment="1">
      <alignment horizontal="center" vertical="center"/>
    </xf>
    <xf numFmtId="0" fontId="18" fillId="24" borderId="29" xfId="0" applyFont="1" applyFill="1" applyBorder="1" applyAlignment="1">
      <alignment horizontal="center" vertical="center"/>
    </xf>
    <xf numFmtId="0" fontId="18" fillId="24" borderId="10" xfId="0" applyFont="1" applyFill="1" applyBorder="1" applyAlignment="1">
      <alignment horizontal="center" vertical="center"/>
    </xf>
    <xf numFmtId="0" fontId="18" fillId="24" borderId="60" xfId="0" applyFont="1" applyFill="1" applyBorder="1" applyAlignment="1">
      <alignment horizontal="center" vertical="center"/>
    </xf>
    <xf numFmtId="0" fontId="18" fillId="24" borderId="40" xfId="0" applyFont="1" applyFill="1" applyBorder="1" applyAlignment="1">
      <alignment horizontal="center" vertical="center"/>
    </xf>
    <xf numFmtId="0" fontId="18" fillId="24" borderId="51" xfId="0" applyFont="1" applyFill="1" applyBorder="1" applyAlignment="1">
      <alignment horizontal="center" vertical="center"/>
    </xf>
    <xf numFmtId="0" fontId="23" fillId="0" borderId="24" xfId="0" applyFont="1" applyBorder="1" applyAlignment="1">
      <alignment horizontal="center" vertical="center"/>
    </xf>
    <xf numFmtId="0" fontId="23" fillId="0" borderId="32" xfId="0" applyFont="1" applyBorder="1" applyAlignment="1">
      <alignment horizontal="center" vertical="center"/>
    </xf>
    <xf numFmtId="0" fontId="18" fillId="24" borderId="79" xfId="0" applyFont="1" applyFill="1" applyBorder="1" applyAlignment="1">
      <alignment horizontal="center" vertical="center"/>
    </xf>
    <xf numFmtId="0" fontId="18" fillId="0" borderId="42" xfId="0" applyFont="1" applyBorder="1">
      <alignment vertical="center"/>
    </xf>
    <xf numFmtId="0" fontId="18" fillId="0" borderId="93" xfId="0" applyFont="1" applyBorder="1">
      <alignment vertical="center"/>
    </xf>
    <xf numFmtId="0" fontId="18" fillId="0" borderId="94" xfId="0" applyFont="1" applyBorder="1">
      <alignment vertical="center"/>
    </xf>
    <xf numFmtId="0" fontId="18" fillId="0" borderId="43" xfId="0" applyFont="1" applyBorder="1">
      <alignment vertical="center"/>
    </xf>
    <xf numFmtId="0" fontId="18" fillId="15" borderId="4" xfId="0" applyFont="1" applyFill="1" applyBorder="1">
      <alignment vertical="center"/>
    </xf>
    <xf numFmtId="0" fontId="18" fillId="15" borderId="75" xfId="0" applyFont="1" applyFill="1" applyBorder="1">
      <alignment vertical="center"/>
    </xf>
    <xf numFmtId="0" fontId="17" fillId="0" borderId="15" xfId="0" applyFont="1" applyBorder="1">
      <alignment vertical="center"/>
    </xf>
    <xf numFmtId="0" fontId="18" fillId="24" borderId="41" xfId="0" applyFont="1" applyFill="1" applyBorder="1" applyAlignment="1">
      <alignment horizontal="center" vertical="center"/>
    </xf>
    <xf numFmtId="0" fontId="18" fillId="0" borderId="97" xfId="0" applyFont="1" applyBorder="1">
      <alignment vertical="center"/>
    </xf>
    <xf numFmtId="0" fontId="18" fillId="0" borderId="98" xfId="0" applyFont="1" applyBorder="1">
      <alignment vertical="center"/>
    </xf>
    <xf numFmtId="0" fontId="18" fillId="0" borderId="96" xfId="0" applyFont="1" applyBorder="1">
      <alignment vertical="center"/>
    </xf>
    <xf numFmtId="0" fontId="23" fillId="0" borderId="78" xfId="0" applyFont="1" applyBorder="1" applyAlignment="1">
      <alignment horizontal="center" vertical="center"/>
    </xf>
    <xf numFmtId="0" fontId="18" fillId="15" borderId="13" xfId="0" applyFont="1" applyFill="1" applyBorder="1">
      <alignment vertical="center"/>
    </xf>
    <xf numFmtId="0" fontId="18" fillId="15" borderId="6" xfId="0" applyFont="1" applyFill="1" applyBorder="1">
      <alignment vertical="center"/>
    </xf>
    <xf numFmtId="0" fontId="18" fillId="0" borderId="8" xfId="0" applyFont="1" applyBorder="1">
      <alignment vertical="center"/>
    </xf>
    <xf numFmtId="0" fontId="18" fillId="0" borderId="99" xfId="0" applyFont="1" applyBorder="1">
      <alignment vertical="center"/>
    </xf>
    <xf numFmtId="0" fontId="17" fillId="0" borderId="4" xfId="0" applyFont="1" applyBorder="1">
      <alignment vertical="center"/>
    </xf>
    <xf numFmtId="0" fontId="17" fillId="0" borderId="75" xfId="0" applyFont="1" applyBorder="1">
      <alignment vertical="center"/>
    </xf>
    <xf numFmtId="0" fontId="17" fillId="0" borderId="35" xfId="0" applyFont="1" applyBorder="1">
      <alignment vertical="center"/>
    </xf>
    <xf numFmtId="0" fontId="17" fillId="0" borderId="5" xfId="0" applyFont="1" applyBorder="1">
      <alignment vertical="center"/>
    </xf>
    <xf numFmtId="0" fontId="17" fillId="0" borderId="2" xfId="0" applyFont="1" applyBorder="1">
      <alignment vertical="center"/>
    </xf>
    <xf numFmtId="0" fontId="17" fillId="0" borderId="27" xfId="0" applyFont="1" applyBorder="1">
      <alignment vertical="center"/>
    </xf>
    <xf numFmtId="0" fontId="17" fillId="0" borderId="7" xfId="0" applyFont="1" applyBorder="1">
      <alignment vertical="center"/>
    </xf>
    <xf numFmtId="0" fontId="17" fillId="0" borderId="14" xfId="0" applyFont="1" applyBorder="1">
      <alignment vertical="center"/>
    </xf>
    <xf numFmtId="0" fontId="17" fillId="0" borderId="28" xfId="0" applyFont="1" applyBorder="1">
      <alignment vertical="center"/>
    </xf>
    <xf numFmtId="0" fontId="17" fillId="0" borderId="86" xfId="0" applyFont="1" applyBorder="1">
      <alignment vertical="center"/>
    </xf>
    <xf numFmtId="0" fontId="17" fillId="0" borderId="2" xfId="0" applyFont="1" applyBorder="1" applyAlignment="1">
      <alignment vertical="center" wrapText="1"/>
    </xf>
    <xf numFmtId="0" fontId="17" fillId="15" borderId="95" xfId="0" applyFont="1" applyFill="1" applyBorder="1">
      <alignment vertical="center"/>
    </xf>
    <xf numFmtId="0" fontId="17" fillId="15" borderId="98" xfId="0" applyFont="1" applyFill="1" applyBorder="1">
      <alignment vertical="center"/>
    </xf>
    <xf numFmtId="0" fontId="17" fillId="0" borderId="97" xfId="0" applyFont="1" applyBorder="1">
      <alignment vertical="center"/>
    </xf>
    <xf numFmtId="0" fontId="17" fillId="0" borderId="96" xfId="0" applyFont="1" applyBorder="1">
      <alignment vertical="center"/>
    </xf>
    <xf numFmtId="0" fontId="17" fillId="12" borderId="22" xfId="0" applyFont="1" applyFill="1" applyBorder="1">
      <alignment vertical="center"/>
    </xf>
    <xf numFmtId="0" fontId="17" fillId="0" borderId="32" xfId="0" applyFont="1" applyBorder="1">
      <alignment vertical="center"/>
    </xf>
    <xf numFmtId="0" fontId="17" fillId="0" borderId="33" xfId="0" applyFont="1" applyBorder="1" applyAlignment="1">
      <alignment vertical="center" wrapText="1"/>
    </xf>
    <xf numFmtId="0" fontId="17" fillId="0" borderId="24" xfId="0" applyFont="1" applyBorder="1" applyAlignment="1">
      <alignment horizontal="center" vertical="center"/>
    </xf>
    <xf numFmtId="0" fontId="17" fillId="0" borderId="32" xfId="0" applyFont="1" applyBorder="1" applyAlignment="1">
      <alignment horizontal="center" vertical="center"/>
    </xf>
    <xf numFmtId="0" fontId="17" fillId="0" borderId="78" xfId="0" applyFont="1" applyBorder="1" applyAlignment="1">
      <alignment horizontal="center" vertical="center"/>
    </xf>
    <xf numFmtId="0" fontId="24" fillId="0" borderId="24" xfId="0" applyFont="1" applyBorder="1" applyAlignment="1">
      <alignment horizontal="center" vertical="center"/>
    </xf>
    <xf numFmtId="0" fontId="24" fillId="0" borderId="32" xfId="0" applyFont="1" applyBorder="1" applyAlignment="1">
      <alignment horizontal="center" vertical="center"/>
    </xf>
    <xf numFmtId="0" fontId="17" fillId="0" borderId="34" xfId="0" applyFont="1" applyBorder="1" applyAlignment="1">
      <alignment horizontal="center" vertical="center"/>
    </xf>
    <xf numFmtId="0" fontId="17" fillId="0" borderId="79" xfId="0" applyFont="1" applyBorder="1" applyAlignment="1">
      <alignment horizontal="center" vertical="center"/>
    </xf>
    <xf numFmtId="0" fontId="0" fillId="11" borderId="0" xfId="0" applyFill="1" applyBorder="1" applyAlignment="1"/>
    <xf numFmtId="0" fontId="0" fillId="0" borderId="25" xfId="0" applyBorder="1">
      <alignment vertical="center"/>
    </xf>
    <xf numFmtId="0" fontId="0" fillId="0" borderId="64" xfId="0" applyBorder="1">
      <alignment vertical="center"/>
    </xf>
    <xf numFmtId="0" fontId="0" fillId="0" borderId="100" xfId="0" applyBorder="1">
      <alignment vertical="center"/>
    </xf>
    <xf numFmtId="14" fontId="0" fillId="0" borderId="14" xfId="0" applyNumberFormat="1" applyBorder="1">
      <alignment vertical="center"/>
    </xf>
    <xf numFmtId="14" fontId="0" fillId="0" borderId="2" xfId="0" applyNumberFormat="1" applyBorder="1">
      <alignment vertical="center"/>
    </xf>
    <xf numFmtId="14" fontId="0" fillId="0" borderId="61" xfId="0" applyNumberFormat="1" applyBorder="1">
      <alignment vertical="center"/>
    </xf>
    <xf numFmtId="14" fontId="0" fillId="0" borderId="62" xfId="0" applyNumberFormat="1" applyBorder="1">
      <alignment vertical="center"/>
    </xf>
    <xf numFmtId="0" fontId="21" fillId="26" borderId="63" xfId="3" applyFont="1" applyFill="1" applyBorder="1">
      <alignment vertical="center"/>
    </xf>
    <xf numFmtId="0" fontId="21" fillId="26" borderId="65" xfId="3" applyFont="1" applyFill="1" applyBorder="1">
      <alignment vertical="center"/>
    </xf>
    <xf numFmtId="0" fontId="21" fillId="26" borderId="64" xfId="3" applyFont="1" applyFill="1" applyBorder="1">
      <alignment vertical="center"/>
    </xf>
    <xf numFmtId="0" fontId="21" fillId="0" borderId="0" xfId="3" applyFont="1">
      <alignment vertical="center"/>
    </xf>
    <xf numFmtId="0" fontId="21" fillId="26" borderId="90" xfId="3" applyFont="1" applyFill="1" applyBorder="1">
      <alignment vertical="center"/>
    </xf>
    <xf numFmtId="0" fontId="21" fillId="26" borderId="0" xfId="3" applyFont="1" applyFill="1">
      <alignment vertical="center"/>
    </xf>
    <xf numFmtId="0" fontId="21" fillId="26" borderId="100" xfId="3" applyFont="1" applyFill="1" applyBorder="1">
      <alignment vertical="center"/>
    </xf>
    <xf numFmtId="0" fontId="28" fillId="26" borderId="0" xfId="4" applyFont="1" applyFill="1">
      <alignment vertical="center"/>
    </xf>
    <xf numFmtId="0" fontId="21" fillId="26" borderId="0" xfId="4" applyFont="1" applyFill="1">
      <alignment vertical="center"/>
    </xf>
    <xf numFmtId="0" fontId="21" fillId="26" borderId="63" xfId="4" applyFont="1" applyFill="1" applyBorder="1">
      <alignment vertical="center"/>
    </xf>
    <xf numFmtId="0" fontId="21" fillId="26" borderId="65" xfId="4" applyFont="1" applyFill="1" applyBorder="1">
      <alignment vertical="center"/>
    </xf>
    <xf numFmtId="0" fontId="21" fillId="26" borderId="64" xfId="4" applyFont="1" applyFill="1" applyBorder="1">
      <alignment vertical="center"/>
    </xf>
    <xf numFmtId="0" fontId="21" fillId="26" borderId="101" xfId="4" applyFont="1" applyFill="1" applyBorder="1">
      <alignment vertical="center"/>
    </xf>
    <xf numFmtId="0" fontId="21" fillId="26" borderId="90" xfId="4" applyFont="1" applyFill="1" applyBorder="1">
      <alignment vertical="center"/>
    </xf>
    <xf numFmtId="0" fontId="21" fillId="26" borderId="100" xfId="4" applyFont="1" applyFill="1" applyBorder="1">
      <alignment vertical="center"/>
    </xf>
    <xf numFmtId="0" fontId="21" fillId="26" borderId="102" xfId="4" applyFont="1" applyFill="1" applyBorder="1">
      <alignment vertical="center"/>
    </xf>
    <xf numFmtId="0" fontId="29" fillId="26" borderId="0" xfId="4" applyFont="1" applyFill="1" applyAlignment="1">
      <alignment horizontal="center" vertical="center"/>
    </xf>
    <xf numFmtId="0" fontId="21" fillId="26" borderId="28" xfId="4" applyFont="1" applyFill="1" applyBorder="1">
      <alignment vertical="center"/>
    </xf>
    <xf numFmtId="0" fontId="21" fillId="26" borderId="11" xfId="4" applyFont="1" applyFill="1" applyBorder="1">
      <alignment vertical="center"/>
    </xf>
    <xf numFmtId="0" fontId="21" fillId="26" borderId="25" xfId="4" applyFont="1" applyFill="1" applyBorder="1">
      <alignment vertical="center"/>
    </xf>
    <xf numFmtId="0" fontId="21" fillId="26" borderId="103" xfId="4" applyFont="1" applyFill="1" applyBorder="1">
      <alignment vertical="center"/>
    </xf>
    <xf numFmtId="0" fontId="21" fillId="26" borderId="28" xfId="3" applyFont="1" applyFill="1" applyBorder="1">
      <alignment vertical="center"/>
    </xf>
    <xf numFmtId="0" fontId="21" fillId="26" borderId="11" xfId="3" applyFont="1" applyFill="1" applyBorder="1">
      <alignment vertical="center"/>
    </xf>
    <xf numFmtId="0" fontId="21" fillId="26" borderId="25" xfId="3" applyFont="1" applyFill="1" applyBorder="1">
      <alignment vertical="center"/>
    </xf>
    <xf numFmtId="0" fontId="21" fillId="26" borderId="0" xfId="4" applyFont="1" applyFill="1" applyBorder="1">
      <alignment vertical="center"/>
    </xf>
    <xf numFmtId="0" fontId="10" fillId="0" borderId="30" xfId="0" applyFont="1" applyBorder="1" applyAlignment="1">
      <alignment horizontal="center" vertical="center" wrapText="1"/>
    </xf>
    <xf numFmtId="0" fontId="17" fillId="12" borderId="7" xfId="0" applyFont="1" applyFill="1" applyBorder="1" applyAlignment="1">
      <alignment vertical="center" wrapText="1"/>
    </xf>
    <xf numFmtId="0" fontId="10" fillId="12" borderId="15" xfId="0" applyFont="1" applyFill="1" applyBorder="1">
      <alignment vertical="center"/>
    </xf>
    <xf numFmtId="0" fontId="10" fillId="15" borderId="30" xfId="0" applyFont="1" applyFill="1" applyBorder="1" applyAlignment="1">
      <alignment horizontal="center" vertical="center" wrapText="1"/>
    </xf>
    <xf numFmtId="0" fontId="17" fillId="0" borderId="30" xfId="0" applyFont="1" applyBorder="1" applyAlignment="1">
      <alignment horizontal="center" vertical="center" wrapText="1"/>
    </xf>
    <xf numFmtId="0" fontId="24" fillId="0" borderId="0" xfId="0" applyFont="1">
      <alignment vertical="center"/>
    </xf>
    <xf numFmtId="0" fontId="32" fillId="0" borderId="0" xfId="0" applyFont="1">
      <alignment vertical="center"/>
    </xf>
    <xf numFmtId="0" fontId="0" fillId="0" borderId="9" xfId="0" applyBorder="1">
      <alignment vertical="center"/>
    </xf>
    <xf numFmtId="14" fontId="0" fillId="0" borderId="10" xfId="0" applyNumberFormat="1" applyBorder="1">
      <alignment vertical="center"/>
    </xf>
    <xf numFmtId="0" fontId="0" fillId="0" borderId="6" xfId="0" applyBorder="1" applyAlignment="1">
      <alignment vertical="center" wrapText="1"/>
    </xf>
    <xf numFmtId="14" fontId="0" fillId="0" borderId="2" xfId="0" applyNumberFormat="1" applyBorder="1" applyAlignment="1">
      <alignment vertical="center" wrapText="1"/>
    </xf>
    <xf numFmtId="14" fontId="0" fillId="0" borderId="7" xfId="0" applyNumberFormat="1" applyBorder="1" applyAlignment="1">
      <alignment vertical="center" wrapText="1"/>
    </xf>
    <xf numFmtId="0" fontId="0" fillId="4" borderId="17" xfId="0" applyFill="1" applyBorder="1">
      <alignment vertical="center"/>
    </xf>
    <xf numFmtId="0" fontId="21" fillId="26" borderId="27" xfId="4" applyFont="1" applyFill="1" applyBorder="1" applyAlignment="1">
      <alignment horizontal="center" vertical="center"/>
    </xf>
    <xf numFmtId="0" fontId="21" fillId="26" borderId="12" xfId="4" applyFont="1" applyFill="1" applyBorder="1" applyAlignment="1">
      <alignment horizontal="center" vertical="center"/>
    </xf>
    <xf numFmtId="0" fontId="21" fillId="26" borderId="30" xfId="4" applyFont="1" applyFill="1" applyBorder="1" applyAlignment="1">
      <alignment horizontal="center" vertical="center"/>
    </xf>
    <xf numFmtId="0" fontId="25" fillId="26" borderId="90" xfId="3" applyFont="1" applyFill="1" applyBorder="1" applyAlignment="1">
      <alignment horizontal="center" vertical="center"/>
    </xf>
    <xf numFmtId="0" fontId="26" fillId="26" borderId="0" xfId="3" applyFont="1" applyFill="1" applyAlignment="1">
      <alignment horizontal="center" vertical="center"/>
    </xf>
    <xf numFmtId="0" fontId="26" fillId="26" borderId="100" xfId="3" applyFont="1" applyFill="1" applyBorder="1" applyAlignment="1">
      <alignment horizontal="center" vertical="center"/>
    </xf>
    <xf numFmtId="0" fontId="27" fillId="26" borderId="90" xfId="3" applyFont="1" applyFill="1" applyBorder="1" applyAlignment="1">
      <alignment horizontal="center" vertical="center"/>
    </xf>
    <xf numFmtId="0" fontId="21" fillId="26" borderId="0" xfId="3" applyFont="1" applyFill="1" applyAlignment="1">
      <alignment horizontal="center" vertical="center"/>
    </xf>
    <xf numFmtId="0" fontId="21" fillId="26" borderId="100" xfId="3" applyFont="1" applyFill="1" applyBorder="1" applyAlignment="1">
      <alignment horizontal="center" vertical="center"/>
    </xf>
    <xf numFmtId="0" fontId="21" fillId="26" borderId="63" xfId="4"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0" borderId="27" xfId="0" applyBorder="1" applyAlignment="1">
      <alignment horizontal="center" vertical="center" textRotation="90"/>
    </xf>
    <xf numFmtId="0" fontId="0" fillId="0" borderId="30" xfId="0" applyBorder="1" applyAlignment="1">
      <alignment horizontal="center" vertical="center" textRotation="90"/>
    </xf>
    <xf numFmtId="0" fontId="0" fillId="0" borderId="0" xfId="0" applyAlignment="1">
      <alignment horizontal="lef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4" fillId="0" borderId="0" xfId="0" applyFont="1" applyAlignment="1">
      <alignment horizontal="center" vertical="center"/>
    </xf>
    <xf numFmtId="0" fontId="18" fillId="24" borderId="51" xfId="0" applyFont="1" applyFill="1" applyBorder="1" applyAlignment="1">
      <alignment horizontal="center" vertical="center"/>
    </xf>
    <xf numFmtId="0" fontId="18" fillId="24" borderId="41" xfId="0" applyFont="1" applyFill="1" applyBorder="1" applyAlignment="1">
      <alignment horizontal="center" vertical="center"/>
    </xf>
    <xf numFmtId="0" fontId="18" fillId="24" borderId="40" xfId="0" applyFont="1" applyFill="1" applyBorder="1" applyAlignment="1">
      <alignment horizontal="center" vertical="center"/>
    </xf>
    <xf numFmtId="0" fontId="18" fillId="24" borderId="89" xfId="0" applyFont="1" applyFill="1" applyBorder="1" applyAlignment="1">
      <alignment horizontal="center" vertical="center" wrapText="1"/>
    </xf>
    <xf numFmtId="0" fontId="18" fillId="24" borderId="70" xfId="0" applyFont="1" applyFill="1" applyBorder="1" applyAlignment="1">
      <alignment horizontal="center" vertical="center" wrapText="1"/>
    </xf>
    <xf numFmtId="0" fontId="18" fillId="24" borderId="82" xfId="0" applyFont="1" applyFill="1" applyBorder="1" applyAlignment="1">
      <alignment horizontal="center" vertical="center" wrapText="1"/>
    </xf>
    <xf numFmtId="0" fontId="18" fillId="24" borderId="51" xfId="0" applyFont="1" applyFill="1" applyBorder="1" applyAlignment="1">
      <alignment horizontal="center" vertical="center" wrapText="1"/>
    </xf>
    <xf numFmtId="0" fontId="18" fillId="24" borderId="40" xfId="0" applyFont="1" applyFill="1" applyBorder="1" applyAlignment="1">
      <alignment horizontal="center" vertical="center" wrapText="1"/>
    </xf>
    <xf numFmtId="0" fontId="18" fillId="24" borderId="41" xfId="0" applyFont="1" applyFill="1" applyBorder="1" applyAlignment="1">
      <alignment horizontal="center" vertical="center" wrapText="1"/>
    </xf>
    <xf numFmtId="0" fontId="18" fillId="24" borderId="35" xfId="0" applyFont="1" applyFill="1" applyBorder="1" applyAlignment="1">
      <alignment horizontal="center" vertical="center"/>
    </xf>
    <xf numFmtId="0" fontId="18" fillId="24" borderId="23" xfId="0" applyFont="1" applyFill="1" applyBorder="1" applyAlignment="1">
      <alignment horizontal="center" vertical="center"/>
    </xf>
    <xf numFmtId="0" fontId="18" fillId="24" borderId="18" xfId="0" applyFont="1" applyFill="1" applyBorder="1" applyAlignment="1">
      <alignment horizontal="center" vertical="center"/>
    </xf>
    <xf numFmtId="0" fontId="17" fillId="24" borderId="44" xfId="0" applyFont="1" applyFill="1" applyBorder="1" applyAlignment="1">
      <alignment horizontal="center" vertical="center"/>
    </xf>
    <xf numFmtId="0" fontId="17" fillId="24" borderId="84" xfId="0" applyFont="1" applyFill="1" applyBorder="1" applyAlignment="1">
      <alignment horizontal="center" vertical="center"/>
    </xf>
    <xf numFmtId="0" fontId="17" fillId="24" borderId="97" xfId="0" applyFont="1" applyFill="1" applyBorder="1" applyAlignment="1">
      <alignment horizontal="center" vertical="center"/>
    </xf>
    <xf numFmtId="0" fontId="17" fillId="12" borderId="42" xfId="0" applyFont="1" applyFill="1" applyBorder="1" applyAlignment="1">
      <alignment horizontal="center" vertical="center"/>
    </xf>
    <xf numFmtId="0" fontId="17" fillId="12" borderId="43" xfId="0" applyFont="1" applyFill="1" applyBorder="1" applyAlignment="1">
      <alignment horizontal="center" vertical="center"/>
    </xf>
    <xf numFmtId="0" fontId="18" fillId="12" borderId="42" xfId="0" applyFont="1" applyFill="1" applyBorder="1" applyAlignment="1">
      <alignment horizontal="center" vertical="center" wrapText="1"/>
    </xf>
    <xf numFmtId="0" fontId="18" fillId="12" borderId="43" xfId="0" applyFont="1" applyFill="1" applyBorder="1" applyAlignment="1">
      <alignment horizontal="center" vertical="center"/>
    </xf>
    <xf numFmtId="0" fontId="18" fillId="0" borderId="40" xfId="0" applyFont="1" applyBorder="1" applyAlignment="1">
      <alignment horizontal="center" vertical="center" wrapText="1"/>
    </xf>
    <xf numFmtId="0" fontId="18" fillId="0" borderId="41" xfId="0" applyFont="1" applyBorder="1" applyAlignment="1">
      <alignment horizontal="center" vertical="center" wrapText="1"/>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18" fillId="12" borderId="42" xfId="0" applyFont="1" applyFill="1" applyBorder="1" applyAlignment="1">
      <alignment horizontal="center" vertical="center"/>
    </xf>
  </cellXfs>
  <cellStyles count="5">
    <cellStyle name="ハイパーリンク" xfId="1" builtinId="8"/>
    <cellStyle name="標準" xfId="0" builtinId="0"/>
    <cellStyle name="標準 2" xfId="2" xr:uid="{00000000-0005-0000-0000-000002000000}"/>
    <cellStyle name="標準 5" xfId="3" xr:uid="{FF16B0BF-FDC4-4B1A-83B6-277BB1143B5A}"/>
    <cellStyle name="標準 7" xfId="4" xr:uid="{AC69E5D8-131D-4A92-9317-2BA07FC04887}"/>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0000FF"/>
      <color rgb="FF385D8A"/>
      <color rgb="FFCCECFF"/>
      <color rgb="FFCCFDB1"/>
      <color rgb="FFFBBDBD"/>
      <color rgb="FFFFCC99"/>
      <color rgb="FF79DCFF"/>
      <color rgb="FF66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sharedStrings" Target="sharedStrings.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34</xdr:col>
      <xdr:colOff>57150</xdr:colOff>
      <xdr:row>35</xdr:row>
      <xdr:rowOff>76200</xdr:rowOff>
    </xdr:from>
    <xdr:to>
      <xdr:col>37</xdr:col>
      <xdr:colOff>104140</xdr:colOff>
      <xdr:row>38</xdr:row>
      <xdr:rowOff>57150</xdr:rowOff>
    </xdr:to>
    <xdr:pic>
      <xdr:nvPicPr>
        <xdr:cNvPr id="2" name="Picture 1">
          <a:extLst>
            <a:ext uri="{FF2B5EF4-FFF2-40B4-BE49-F238E27FC236}">
              <a16:creationId xmlns:a16="http://schemas.microsoft.com/office/drawing/2014/main" id="{CAFEEBD5-3995-D024-F72E-3139B50D38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6457950"/>
          <a:ext cx="56134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152401</xdr:colOff>
      <xdr:row>37</xdr:row>
      <xdr:rowOff>133351</xdr:rowOff>
    </xdr:from>
    <xdr:to>
      <xdr:col>38</xdr:col>
      <xdr:colOff>114301</xdr:colOff>
      <xdr:row>39</xdr:row>
      <xdr:rowOff>95251</xdr:rowOff>
    </xdr:to>
    <xdr:pic>
      <xdr:nvPicPr>
        <xdr:cNvPr id="3" name="図 2">
          <a:extLst>
            <a:ext uri="{FF2B5EF4-FFF2-40B4-BE49-F238E27FC236}">
              <a16:creationId xmlns:a16="http://schemas.microsoft.com/office/drawing/2014/main" id="{7E817561-9433-BC9F-D515-36F947A0EDA9}"/>
            </a:ext>
          </a:extLst>
        </xdr:cNvPr>
        <xdr:cNvPicPr>
          <a:picLocks noChangeAspect="1"/>
        </xdr:cNvPicPr>
      </xdr:nvPicPr>
      <xdr:blipFill>
        <a:blip xmlns:r="http://schemas.openxmlformats.org/officeDocument/2006/relationships" r:embed="rId2"/>
        <a:stretch>
          <a:fillRect/>
        </a:stretch>
      </xdr:blipFill>
      <xdr:spPr>
        <a:xfrm>
          <a:off x="6324601" y="6858001"/>
          <a:ext cx="3048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43</xdr:col>
      <xdr:colOff>0</xdr:colOff>
      <xdr:row>51</xdr:row>
      <xdr:rowOff>0</xdr:rowOff>
    </xdr:from>
    <xdr:to>
      <xdr:col>64</xdr:col>
      <xdr:colOff>25294</xdr:colOff>
      <xdr:row>68</xdr:row>
      <xdr:rowOff>98245</xdr:rowOff>
    </xdr:to>
    <xdr:pic>
      <xdr:nvPicPr>
        <xdr:cNvPr id="129" name="Picture 128">
          <a:extLst>
            <a:ext uri="{FF2B5EF4-FFF2-40B4-BE49-F238E27FC236}">
              <a16:creationId xmlns:a16="http://schemas.microsoft.com/office/drawing/2014/main" id="{20D34200-8D41-40EC-BE94-0EBA5408A312}"/>
            </a:ext>
          </a:extLst>
        </xdr:cNvPr>
        <xdr:cNvPicPr>
          <a:picLocks noChangeAspect="1"/>
        </xdr:cNvPicPr>
      </xdr:nvPicPr>
      <xdr:blipFill>
        <a:blip xmlns:r="http://schemas.openxmlformats.org/officeDocument/2006/relationships" r:embed="rId1"/>
        <a:stretch>
          <a:fillRect/>
        </a:stretch>
      </xdr:blipFill>
      <xdr:spPr>
        <a:xfrm>
          <a:off x="30044571" y="12559393"/>
          <a:ext cx="12312544" cy="3336745"/>
        </a:xfrm>
        <a:prstGeom prst="rect">
          <a:avLst/>
        </a:prstGeom>
      </xdr:spPr>
    </xdr:pic>
    <xdr:clientData/>
  </xdr:twoCellAnchor>
  <xdr:twoCellAnchor editAs="oneCell">
    <xdr:from>
      <xdr:col>23</xdr:col>
      <xdr:colOff>600635</xdr:colOff>
      <xdr:row>24</xdr:row>
      <xdr:rowOff>18652</xdr:rowOff>
    </xdr:from>
    <xdr:to>
      <xdr:col>46</xdr:col>
      <xdr:colOff>6003</xdr:colOff>
      <xdr:row>42</xdr:row>
      <xdr:rowOff>2211</xdr:rowOff>
    </xdr:to>
    <xdr:pic>
      <xdr:nvPicPr>
        <xdr:cNvPr id="101" name="図 100">
          <a:extLst>
            <a:ext uri="{FF2B5EF4-FFF2-40B4-BE49-F238E27FC236}">
              <a16:creationId xmlns:a16="http://schemas.microsoft.com/office/drawing/2014/main" id="{00000000-0008-0000-0700-000065000000}"/>
            </a:ext>
          </a:extLst>
        </xdr:cNvPr>
        <xdr:cNvPicPr>
          <a:picLocks noChangeAspect="1"/>
        </xdr:cNvPicPr>
      </xdr:nvPicPr>
      <xdr:blipFill>
        <a:blip xmlns:r="http://schemas.openxmlformats.org/officeDocument/2006/relationships" r:embed="rId2"/>
        <a:stretch>
          <a:fillRect/>
        </a:stretch>
      </xdr:blipFill>
      <xdr:spPr>
        <a:xfrm>
          <a:off x="19444447" y="1892276"/>
          <a:ext cx="13411200" cy="5720970"/>
        </a:xfrm>
        <a:prstGeom prst="rect">
          <a:avLst/>
        </a:prstGeom>
      </xdr:spPr>
    </xdr:pic>
    <xdr:clientData/>
  </xdr:twoCellAnchor>
  <xdr:twoCellAnchor editAs="oneCell">
    <xdr:from>
      <xdr:col>24</xdr:col>
      <xdr:colOff>0</xdr:colOff>
      <xdr:row>166</xdr:row>
      <xdr:rowOff>0</xdr:rowOff>
    </xdr:from>
    <xdr:to>
      <xdr:col>39</xdr:col>
      <xdr:colOff>449014</xdr:colOff>
      <xdr:row>202</xdr:row>
      <xdr:rowOff>156643</xdr:rowOff>
    </xdr:to>
    <xdr:pic>
      <xdr:nvPicPr>
        <xdr:cNvPr id="100" name="図 99">
          <a:extLst>
            <a:ext uri="{FF2B5EF4-FFF2-40B4-BE49-F238E27FC236}">
              <a16:creationId xmlns:a16="http://schemas.microsoft.com/office/drawing/2014/main" id="{00000000-0008-0000-0700-000064000000}"/>
            </a:ext>
          </a:extLst>
        </xdr:cNvPr>
        <xdr:cNvPicPr>
          <a:picLocks noChangeAspect="1"/>
        </xdr:cNvPicPr>
      </xdr:nvPicPr>
      <xdr:blipFill>
        <a:blip xmlns:r="http://schemas.openxmlformats.org/officeDocument/2006/relationships" r:embed="rId3"/>
        <a:stretch>
          <a:fillRect/>
        </a:stretch>
      </xdr:blipFill>
      <xdr:spPr>
        <a:xfrm>
          <a:off x="19408140" y="28354020"/>
          <a:ext cx="9593014" cy="6206922"/>
        </a:xfrm>
        <a:prstGeom prst="rect">
          <a:avLst/>
        </a:prstGeom>
      </xdr:spPr>
    </xdr:pic>
    <xdr:clientData/>
  </xdr:twoCellAnchor>
  <xdr:twoCellAnchor editAs="oneCell">
    <xdr:from>
      <xdr:col>44</xdr:col>
      <xdr:colOff>152399</xdr:colOff>
      <xdr:row>143</xdr:row>
      <xdr:rowOff>161364</xdr:rowOff>
    </xdr:from>
    <xdr:to>
      <xdr:col>61</xdr:col>
      <xdr:colOff>445726</xdr:colOff>
      <xdr:row>157</xdr:row>
      <xdr:rowOff>53789</xdr:rowOff>
    </xdr:to>
    <xdr:pic>
      <xdr:nvPicPr>
        <xdr:cNvPr id="97" name="図 96">
          <a:extLst>
            <a:ext uri="{FF2B5EF4-FFF2-40B4-BE49-F238E27FC236}">
              <a16:creationId xmlns:a16="http://schemas.microsoft.com/office/drawing/2014/main" id="{00000000-0008-0000-0700-000061000000}"/>
            </a:ext>
          </a:extLst>
        </xdr:cNvPr>
        <xdr:cNvPicPr>
          <a:picLocks noChangeAspect="1"/>
        </xdr:cNvPicPr>
      </xdr:nvPicPr>
      <xdr:blipFill>
        <a:blip xmlns:r="http://schemas.openxmlformats.org/officeDocument/2006/relationships" r:embed="rId4"/>
        <a:stretch>
          <a:fillRect/>
        </a:stretch>
      </xdr:blipFill>
      <xdr:spPr>
        <a:xfrm>
          <a:off x="31797811" y="24984635"/>
          <a:ext cx="10656527" cy="2277036"/>
        </a:xfrm>
        <a:prstGeom prst="rect">
          <a:avLst/>
        </a:prstGeom>
      </xdr:spPr>
    </xdr:pic>
    <xdr:clientData/>
  </xdr:twoCellAnchor>
  <xdr:twoCellAnchor editAs="oneCell">
    <xdr:from>
      <xdr:col>23</xdr:col>
      <xdr:colOff>555812</xdr:colOff>
      <xdr:row>142</xdr:row>
      <xdr:rowOff>116541</xdr:rowOff>
    </xdr:from>
    <xdr:to>
      <xdr:col>41</xdr:col>
      <xdr:colOff>385870</xdr:colOff>
      <xdr:row>162</xdr:row>
      <xdr:rowOff>3580</xdr:rowOff>
    </xdr:to>
    <xdr:pic>
      <xdr:nvPicPr>
        <xdr:cNvPr id="92" name="図 91">
          <a:extLst>
            <a:ext uri="{FF2B5EF4-FFF2-40B4-BE49-F238E27FC236}">
              <a16:creationId xmlns:a16="http://schemas.microsoft.com/office/drawing/2014/main" id="{00000000-0008-0000-0700-00005C000000}"/>
            </a:ext>
          </a:extLst>
        </xdr:cNvPr>
        <xdr:cNvPicPr>
          <a:picLocks noChangeAspect="1"/>
        </xdr:cNvPicPr>
      </xdr:nvPicPr>
      <xdr:blipFill>
        <a:blip xmlns:r="http://schemas.openxmlformats.org/officeDocument/2006/relationships" r:embed="rId5"/>
        <a:stretch>
          <a:fillRect/>
        </a:stretch>
      </xdr:blipFill>
      <xdr:spPr>
        <a:xfrm>
          <a:off x="19399624" y="24769482"/>
          <a:ext cx="10802858" cy="3286584"/>
        </a:xfrm>
        <a:prstGeom prst="rect">
          <a:avLst/>
        </a:prstGeom>
      </xdr:spPr>
    </xdr:pic>
    <xdr:clientData/>
  </xdr:twoCellAnchor>
  <xdr:twoCellAnchor editAs="oneCell">
    <xdr:from>
      <xdr:col>23</xdr:col>
      <xdr:colOff>114300</xdr:colOff>
      <xdr:row>123</xdr:row>
      <xdr:rowOff>114300</xdr:rowOff>
    </xdr:from>
    <xdr:to>
      <xdr:col>42</xdr:col>
      <xdr:colOff>354075</xdr:colOff>
      <xdr:row>133</xdr:row>
      <xdr:rowOff>107611</xdr:rowOff>
    </xdr:to>
    <xdr:pic>
      <xdr:nvPicPr>
        <xdr:cNvPr id="86" name="図 85">
          <a:extLst>
            <a:ext uri="{FF2B5EF4-FFF2-40B4-BE49-F238E27FC236}">
              <a16:creationId xmlns:a16="http://schemas.microsoft.com/office/drawing/2014/main" id="{00000000-0008-0000-0700-000056000000}"/>
            </a:ext>
          </a:extLst>
        </xdr:cNvPr>
        <xdr:cNvPicPr>
          <a:picLocks noChangeAspect="1"/>
        </xdr:cNvPicPr>
      </xdr:nvPicPr>
      <xdr:blipFill>
        <a:blip xmlns:r="http://schemas.openxmlformats.org/officeDocument/2006/relationships" r:embed="rId6"/>
        <a:stretch>
          <a:fillRect/>
        </a:stretch>
      </xdr:blipFill>
      <xdr:spPr>
        <a:xfrm>
          <a:off x="18912840" y="21259800"/>
          <a:ext cx="11822175" cy="1695687"/>
        </a:xfrm>
        <a:prstGeom prst="rect">
          <a:avLst/>
        </a:prstGeom>
      </xdr:spPr>
    </xdr:pic>
    <xdr:clientData/>
  </xdr:twoCellAnchor>
  <xdr:twoCellAnchor editAs="oneCell">
    <xdr:from>
      <xdr:col>23</xdr:col>
      <xdr:colOff>80682</xdr:colOff>
      <xdr:row>82</xdr:row>
      <xdr:rowOff>8964</xdr:rowOff>
    </xdr:from>
    <xdr:to>
      <xdr:col>39</xdr:col>
      <xdr:colOff>377360</xdr:colOff>
      <xdr:row>122</xdr:row>
      <xdr:rowOff>57040</xdr:rowOff>
    </xdr:to>
    <xdr:pic>
      <xdr:nvPicPr>
        <xdr:cNvPr id="82" name="図 81">
          <a:extLst>
            <a:ext uri="{FF2B5EF4-FFF2-40B4-BE49-F238E27FC236}">
              <a16:creationId xmlns:a16="http://schemas.microsoft.com/office/drawing/2014/main" id="{00000000-0008-0000-0700-000052000000}"/>
            </a:ext>
          </a:extLst>
        </xdr:cNvPr>
        <xdr:cNvPicPr>
          <a:picLocks noChangeAspect="1"/>
        </xdr:cNvPicPr>
      </xdr:nvPicPr>
      <xdr:blipFill>
        <a:blip xmlns:r="http://schemas.openxmlformats.org/officeDocument/2006/relationships" r:embed="rId7"/>
        <a:stretch>
          <a:fillRect/>
        </a:stretch>
      </xdr:blipFill>
      <xdr:spPr>
        <a:xfrm>
          <a:off x="18879222" y="14273604"/>
          <a:ext cx="10050278" cy="6761297"/>
        </a:xfrm>
        <a:prstGeom prst="rect">
          <a:avLst/>
        </a:prstGeom>
      </xdr:spPr>
    </xdr:pic>
    <xdr:clientData/>
  </xdr:twoCellAnchor>
  <xdr:twoCellAnchor editAs="oneCell">
    <xdr:from>
      <xdr:col>23</xdr:col>
      <xdr:colOff>143435</xdr:colOff>
      <xdr:row>65</xdr:row>
      <xdr:rowOff>116028</xdr:rowOff>
    </xdr:from>
    <xdr:to>
      <xdr:col>39</xdr:col>
      <xdr:colOff>140255</xdr:colOff>
      <xdr:row>78</xdr:row>
      <xdr:rowOff>116541</xdr:rowOff>
    </xdr:to>
    <xdr:pic>
      <xdr:nvPicPr>
        <xdr:cNvPr id="79" name="図 78">
          <a:extLst>
            <a:ext uri="{FF2B5EF4-FFF2-40B4-BE49-F238E27FC236}">
              <a16:creationId xmlns:a16="http://schemas.microsoft.com/office/drawing/2014/main" id="{00000000-0008-0000-0700-00004F000000}"/>
            </a:ext>
          </a:extLst>
        </xdr:cNvPr>
        <xdr:cNvPicPr>
          <a:picLocks noChangeAspect="1"/>
        </xdr:cNvPicPr>
      </xdr:nvPicPr>
      <xdr:blipFill>
        <a:blip xmlns:r="http://schemas.openxmlformats.org/officeDocument/2006/relationships" r:embed="rId8"/>
        <a:stretch>
          <a:fillRect/>
        </a:stretch>
      </xdr:blipFill>
      <xdr:spPr>
        <a:xfrm>
          <a:off x="18987247" y="11644640"/>
          <a:ext cx="9750420" cy="2214795"/>
        </a:xfrm>
        <a:prstGeom prst="rect">
          <a:avLst/>
        </a:prstGeom>
      </xdr:spPr>
    </xdr:pic>
    <xdr:clientData/>
  </xdr:twoCellAnchor>
  <xdr:twoCellAnchor editAs="oneCell">
    <xdr:from>
      <xdr:col>23</xdr:col>
      <xdr:colOff>206828</xdr:colOff>
      <xdr:row>50</xdr:row>
      <xdr:rowOff>0</xdr:rowOff>
    </xdr:from>
    <xdr:to>
      <xdr:col>39</xdr:col>
      <xdr:colOff>474927</xdr:colOff>
      <xdr:row>60</xdr:row>
      <xdr:rowOff>97973</xdr:rowOff>
    </xdr:to>
    <xdr:pic>
      <xdr:nvPicPr>
        <xdr:cNvPr id="73" name="図 72">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9"/>
        <a:stretch>
          <a:fillRect/>
        </a:stretch>
      </xdr:blipFill>
      <xdr:spPr>
        <a:xfrm>
          <a:off x="19017342" y="8784771"/>
          <a:ext cx="10021699" cy="1730829"/>
        </a:xfrm>
        <a:prstGeom prst="rect">
          <a:avLst/>
        </a:prstGeom>
      </xdr:spPr>
    </xdr:pic>
    <xdr:clientData/>
  </xdr:twoCellAnchor>
  <xdr:twoCellAnchor>
    <xdr:from>
      <xdr:col>7</xdr:col>
      <xdr:colOff>168489</xdr:colOff>
      <xdr:row>100</xdr:row>
      <xdr:rowOff>110139</xdr:rowOff>
    </xdr:from>
    <xdr:to>
      <xdr:col>11</xdr:col>
      <xdr:colOff>1017334</xdr:colOff>
      <xdr:row>106</xdr:row>
      <xdr:rowOff>54429</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5597739" y="20493639"/>
          <a:ext cx="3053202" cy="1005647"/>
        </a:xfrm>
        <a:prstGeom prst="borderCallout1">
          <a:avLst>
            <a:gd name="adj1" fmla="val -4143"/>
            <a:gd name="adj2" fmla="val 30154"/>
            <a:gd name="adj3" fmla="val -61209"/>
            <a:gd name="adj4" fmla="val 391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・通信途絶時の仕様は、前回値保持であるので、未受信ビットのみを入力とする。</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IG-OFF</a:t>
          </a:r>
          <a:r>
            <a:rPr kumimoji="1" lang="ja-JP" altLang="en-US" sz="1200" b="1">
              <a:solidFill>
                <a:schemeClr val="tx1"/>
              </a:solidFill>
              <a:latin typeface="+mn-ea"/>
              <a:ea typeface="+mn-ea"/>
              <a:cs typeface="Meiryo UI" panose="020B0604030504040204" pitchFamily="50" charset="-128"/>
            </a:rPr>
            <a:t>時は、通信状態が未受信で受信できるので、</a:t>
          </a:r>
          <a:r>
            <a:rPr kumimoji="1" lang="en-US" altLang="ja-JP" sz="1200" b="1">
              <a:solidFill>
                <a:schemeClr val="tx1"/>
              </a:solidFill>
              <a:latin typeface="+mn-ea"/>
              <a:ea typeface="+mn-ea"/>
              <a:cs typeface="Meiryo UI" panose="020B0604030504040204" pitchFamily="50" charset="-128"/>
            </a:rPr>
            <a:t>IG</a:t>
          </a:r>
          <a:r>
            <a:rPr kumimoji="1" lang="ja-JP" altLang="en-US" sz="1200" b="1">
              <a:solidFill>
                <a:schemeClr val="tx1"/>
              </a:solidFill>
              <a:latin typeface="+mn-ea"/>
              <a:ea typeface="+mn-ea"/>
              <a:cs typeface="Meiryo UI" panose="020B0604030504040204" pitchFamily="50" charset="-128"/>
            </a:rPr>
            <a:t>情報は入力とはしない</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xdr:col>
      <xdr:colOff>289753</xdr:colOff>
      <xdr:row>20</xdr:row>
      <xdr:rowOff>163286</xdr:rowOff>
    </xdr:from>
    <xdr:to>
      <xdr:col>1</xdr:col>
      <xdr:colOff>3184072</xdr:colOff>
      <xdr:row>23</xdr:row>
      <xdr:rowOff>2963</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970110" y="3701143"/>
          <a:ext cx="2894319" cy="370356"/>
        </a:xfrm>
        <a:prstGeom prst="borderCallout1">
          <a:avLst>
            <a:gd name="adj1" fmla="val 98530"/>
            <a:gd name="adj2" fmla="val 44614"/>
            <a:gd name="adj3" fmla="val 216319"/>
            <a:gd name="adj4" fmla="val 1133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6</a:t>
          </a:r>
          <a:r>
            <a:rPr kumimoji="1" lang="ja-JP" altLang="en-US" sz="1200" b="1">
              <a:solidFill>
                <a:schemeClr val="tx1"/>
              </a:solidFill>
              <a:latin typeface="+mn-ea"/>
              <a:ea typeface="+mn-ea"/>
              <a:cs typeface="Meiryo UI" panose="020B0604030504040204" pitchFamily="50" charset="-128"/>
            </a:rPr>
            <a:t>ビット以下なので、</a:t>
          </a:r>
          <a:r>
            <a:rPr kumimoji="1" lang="en-US" altLang="ja-JP" sz="1200" b="1">
              <a:solidFill>
                <a:schemeClr val="tx1"/>
              </a:solidFill>
              <a:latin typeface="+mn-ea"/>
              <a:ea typeface="+mn-ea"/>
              <a:cs typeface="Meiryo UI" panose="020B0604030504040204" pitchFamily="50" charset="-128"/>
            </a:rPr>
            <a:t>INDEX</a:t>
          </a:r>
          <a:r>
            <a:rPr kumimoji="1" lang="ja-JP" altLang="en-US" sz="1200" b="1">
              <a:solidFill>
                <a:schemeClr val="tx1"/>
              </a:solidFill>
              <a:latin typeface="+mn-ea"/>
              <a:ea typeface="+mn-ea"/>
              <a:cs typeface="Meiryo UI" panose="020B0604030504040204" pitchFamily="50" charset="-128"/>
            </a:rPr>
            <a:t>にて実装する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13</xdr:col>
      <xdr:colOff>685161</xdr:colOff>
      <xdr:row>99</xdr:row>
      <xdr:rowOff>150479</xdr:rowOff>
    </xdr:from>
    <xdr:to>
      <xdr:col>18</xdr:col>
      <xdr:colOff>584307</xdr:colOff>
      <xdr:row>113</xdr:row>
      <xdr:rowOff>163286</xdr:rowOff>
    </xdr:to>
    <xdr:sp macro="" textlink="">
      <xdr:nvSpPr>
        <xdr:cNvPr id="5" name="線吹き出し 1 (枠付き) 4">
          <a:extLst>
            <a:ext uri="{FF2B5EF4-FFF2-40B4-BE49-F238E27FC236}">
              <a16:creationId xmlns:a16="http://schemas.microsoft.com/office/drawing/2014/main" id="{00000000-0008-0000-0700-000005000000}"/>
            </a:ext>
          </a:extLst>
        </xdr:cNvPr>
        <xdr:cNvSpPr/>
      </xdr:nvSpPr>
      <xdr:spPr>
        <a:xfrm>
          <a:off x="11176268" y="20357086"/>
          <a:ext cx="7192575" cy="2489307"/>
        </a:xfrm>
        <a:prstGeom prst="borderCallout1">
          <a:avLst>
            <a:gd name="adj1" fmla="val 1142"/>
            <a:gd name="adj2" fmla="val 6915"/>
            <a:gd name="adj3" fmla="val -20290"/>
            <a:gd name="adj4" fmla="val 36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n-ea"/>
              <a:ea typeface="+mn-ea"/>
              <a:cs typeface="Meiryo UI" panose="020B0604030504040204" pitchFamily="50" charset="-128"/>
            </a:rPr>
            <a:t>以下の条件が連続して成立する時間</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カウンタ</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を内部データとして保持し、成立時間超過の真偽を入力する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IGN_ON</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1b</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and</a:t>
          </a:r>
          <a:br>
            <a:rPr kumimoji="1" lang="en-US" altLang="ja-JP" sz="1200" b="1">
              <a:solidFill>
                <a:sysClr val="windowText" lastClr="000000"/>
              </a:solidFill>
              <a:latin typeface="+mn-ea"/>
              <a:ea typeface="+mn-ea"/>
              <a:cs typeface="Meiryo UI" panose="020B0604030504040204" pitchFamily="50" charset="-128"/>
            </a:rPr>
          </a:br>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ACT and</a:t>
          </a:r>
        </a:p>
        <a:p>
          <a:pPr algn="l"/>
          <a:r>
            <a:rPr kumimoji="1" lang="en-US" altLang="ja-JP" sz="1200" b="1">
              <a:solidFill>
                <a:sysClr val="windowText" lastClr="000000"/>
              </a:solidFill>
              <a:latin typeface="+mn-ea"/>
              <a:ea typeface="+mn-ea"/>
              <a:cs typeface="Meiryo UI" panose="020B0604030504040204" pitchFamily="50" charset="-128"/>
            </a:rPr>
            <a:t>Tmp</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80[</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 and</a:t>
          </a:r>
        </a:p>
        <a:p>
          <a:pPr algn="l"/>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OLSRPM[rpm]</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※OLSRPM</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Config_IF</a:t>
          </a:r>
          <a:r>
            <a:rPr kumimoji="1" lang="ja-JP" altLang="en-US" sz="1200" b="1">
              <a:solidFill>
                <a:sysClr val="windowText" lastClr="000000"/>
              </a:solidFill>
              <a:latin typeface="+mn-ea"/>
              <a:ea typeface="+mn-ea"/>
              <a:cs typeface="Meiryo UI" panose="020B0604030504040204" pitchFamily="50" charset="-128"/>
            </a:rPr>
            <a:t>」で定義する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カウント中に不成立となった場合、カウンタをクリアする</a:t>
          </a:r>
          <a:endParaRPr kumimoji="1" lang="en-US" altLang="ja-JP" sz="1200" b="1">
            <a:solidFill>
              <a:sysClr val="windowText" lastClr="000000"/>
            </a:solidFill>
            <a:latin typeface="+mn-ea"/>
            <a:ea typeface="+mn-ea"/>
            <a:cs typeface="Meiryo UI" panose="020B0604030504040204" pitchFamily="50" charset="-128"/>
          </a:endParaRPr>
        </a:p>
        <a:p>
          <a:pPr algn="l"/>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継続時間成立後は、以下の条件のいずれかが成立した場合のみ、カウンタをクリアする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IGN_ON = 0b</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or</a:t>
          </a:r>
          <a:br>
            <a:rPr kumimoji="1" lang="en-US" altLang="ja-JP" sz="1200" b="1">
              <a:solidFill>
                <a:sysClr val="windowText" lastClr="000000"/>
              </a:solidFill>
              <a:latin typeface="+mn-ea"/>
              <a:ea typeface="+mn-ea"/>
              <a:cs typeface="Meiryo UI" panose="020B0604030504040204" pitchFamily="50" charset="-128"/>
            </a:rPr>
          </a:br>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en-US" altLang="ja-JP" sz="1200" b="1">
              <a:solidFill>
                <a:sysClr val="windowText" lastClr="000000"/>
              </a:solidFill>
              <a:latin typeface="+mn-ea"/>
              <a:ea typeface="+mn-ea"/>
              <a:cs typeface="Meiryo UI" panose="020B0604030504040204" pitchFamily="50" charset="-128"/>
            </a:rPr>
            <a:t> = ACT</a:t>
          </a:r>
          <a:r>
            <a:rPr kumimoji="1" lang="ja-JP" altLang="en-US" sz="1200" b="1">
              <a:solidFill>
                <a:sysClr val="windowText" lastClr="000000"/>
              </a:solidFill>
              <a:latin typeface="+mn-ea"/>
              <a:ea typeface="+mn-ea"/>
              <a:cs typeface="Meiryo UI" panose="020B0604030504040204" pitchFamily="50" charset="-128"/>
            </a:rPr>
            <a:t>以外</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17</xdr:col>
      <xdr:colOff>197063</xdr:colOff>
      <xdr:row>18</xdr:row>
      <xdr:rowOff>40822</xdr:rowOff>
    </xdr:from>
    <xdr:to>
      <xdr:col>20</xdr:col>
      <xdr:colOff>331534</xdr:colOff>
      <xdr:row>23</xdr:row>
      <xdr:rowOff>137432</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15586742" y="3224893"/>
          <a:ext cx="4216613" cy="981075"/>
        </a:xfrm>
        <a:prstGeom prst="borderCallout1">
          <a:avLst>
            <a:gd name="adj1" fmla="val 52682"/>
            <a:gd name="adj2" fmla="val 541"/>
            <a:gd name="adj3" fmla="val 161225"/>
            <a:gd name="adj4" fmla="val -637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ja-JP" altLang="en-US" sz="1200" b="1">
              <a:solidFill>
                <a:schemeClr val="tx1"/>
              </a:solidFill>
              <a:latin typeface="+mn-ea"/>
              <a:ea typeface="+mn-ea"/>
              <a:cs typeface="Meiryo UI" panose="020B0604030504040204" pitchFamily="50" charset="-128"/>
            </a:rPr>
            <a:t>で</a:t>
          </a:r>
          <a:r>
            <a:rPr kumimoji="1" lang="en-US" altLang="ja-JP" sz="1200" b="1">
              <a:solidFill>
                <a:schemeClr val="tx1"/>
              </a:solidFill>
              <a:latin typeface="+mn-ea"/>
              <a:ea typeface="+mn-ea"/>
              <a:cs typeface="Meiryo UI" panose="020B0604030504040204" pitchFamily="50" charset="-128"/>
            </a:rPr>
            <a:t>40s</a:t>
          </a:r>
          <a:r>
            <a:rPr kumimoji="1" lang="ja-JP" altLang="en-US" sz="1200" b="1">
              <a:solidFill>
                <a:schemeClr val="tx1"/>
              </a:solidFill>
              <a:latin typeface="+mn-ea"/>
              <a:ea typeface="+mn-ea"/>
              <a:cs typeface="Meiryo UI" panose="020B0604030504040204" pitchFamily="50" charset="-128"/>
            </a:rPr>
            <a:t>カウント中に、</a:t>
          </a:r>
          <a:r>
            <a:rPr kumimoji="1" lang="en-US" altLang="ja-JP" sz="1200" b="1">
              <a:solidFill>
                <a:schemeClr val="tx1"/>
              </a:solidFill>
              <a:latin typeface="+mn-ea"/>
              <a:ea typeface="+mn-ea"/>
              <a:cs typeface="Meiryo UI" panose="020B0604030504040204" pitchFamily="50" charset="-128"/>
            </a:rPr>
            <a:t>B_OILLV=1b</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0b</a:t>
          </a:r>
          <a:r>
            <a:rPr kumimoji="1" lang="ja-JP" altLang="en-US" sz="1200" b="1">
              <a:solidFill>
                <a:schemeClr val="tx1"/>
              </a:solidFill>
              <a:latin typeface="+mn-ea"/>
              <a:ea typeface="+mn-ea"/>
              <a:cs typeface="Meiryo UI" panose="020B0604030504040204" pitchFamily="50" charset="-128"/>
            </a:rPr>
            <a:t>となっても</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点灯継続する仕様の為、前回値を入力として、</a:t>
          </a:r>
          <a:r>
            <a:rPr kumimoji="1" lang="en-US" altLang="ja-JP" sz="1200" b="1">
              <a:solidFill>
                <a:schemeClr val="tx1"/>
              </a:solidFill>
              <a:latin typeface="+mn-ea"/>
              <a:ea typeface="+mn-ea"/>
              <a:cs typeface="Meiryo UI" panose="020B0604030504040204" pitchFamily="50" charset="-128"/>
            </a:rPr>
            <a:t>40s</a:t>
          </a:r>
          <a:r>
            <a:rPr kumimoji="1" lang="ja-JP" altLang="en-US" sz="1200" b="1">
              <a:solidFill>
                <a:schemeClr val="tx1"/>
              </a:solidFill>
              <a:latin typeface="+mn-ea"/>
              <a:ea typeface="+mn-ea"/>
              <a:cs typeface="Meiryo UI" panose="020B0604030504040204" pitchFamily="50" charset="-128"/>
            </a:rPr>
            <a:t>カウント中の点灯</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消灯の判断をできるようにする。</a:t>
          </a:r>
          <a:endParaRPr kumimoji="1" lang="en-US" altLang="ja-JP" sz="1200" b="1">
            <a:solidFill>
              <a:schemeClr val="tx1"/>
            </a:solidFill>
            <a:latin typeface="+mn-ea"/>
            <a:ea typeface="+mn-ea"/>
            <a:cs typeface="Meiryo UI" panose="020B0604030504040204" pitchFamily="50" charset="-128"/>
          </a:endParaRPr>
        </a:p>
        <a:p>
          <a:pPr algn="l"/>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14</xdr:col>
      <xdr:colOff>298878</xdr:colOff>
      <xdr:row>16</xdr:row>
      <xdr:rowOff>163284</xdr:rowOff>
    </xdr:from>
    <xdr:to>
      <xdr:col>17</xdr:col>
      <xdr:colOff>78121</xdr:colOff>
      <xdr:row>20</xdr:row>
      <xdr:rowOff>95250</xdr:rowOff>
    </xdr:to>
    <xdr:sp macro="" textlink="">
      <xdr:nvSpPr>
        <xdr:cNvPr id="7" name="線吹き出し 1 (枠付き) 6">
          <a:extLst>
            <a:ext uri="{FF2B5EF4-FFF2-40B4-BE49-F238E27FC236}">
              <a16:creationId xmlns:a16="http://schemas.microsoft.com/office/drawing/2014/main" id="{00000000-0008-0000-0700-000007000000}"/>
            </a:ext>
          </a:extLst>
        </xdr:cNvPr>
        <xdr:cNvSpPr/>
      </xdr:nvSpPr>
      <xdr:spPr>
        <a:xfrm>
          <a:off x="12422842" y="2993570"/>
          <a:ext cx="3044958" cy="639537"/>
        </a:xfrm>
        <a:prstGeom prst="borderCallout1">
          <a:avLst>
            <a:gd name="adj1" fmla="val 96143"/>
            <a:gd name="adj2" fmla="val 22373"/>
            <a:gd name="adj3" fmla="val 332372"/>
            <a:gd name="adj4" fmla="val -308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ありえないが、未定義が入力された場合には、前回</a:t>
          </a:r>
          <a:r>
            <a:rPr kumimoji="1" lang="en-US" altLang="ja-JP" sz="1200" b="1">
              <a:solidFill>
                <a:schemeClr val="tx1"/>
              </a:solidFill>
              <a:latin typeface="+mn-ea"/>
              <a:ea typeface="+mn-ea"/>
              <a:cs typeface="Meiryo UI" panose="020B0604030504040204" pitchFamily="50" charset="-128"/>
            </a:rPr>
            <a:t>REQ</a:t>
          </a:r>
          <a:r>
            <a:rPr kumimoji="1" lang="ja-JP" altLang="en-US" sz="1200" b="1">
              <a:solidFill>
                <a:schemeClr val="tx1"/>
              </a:solidFill>
              <a:latin typeface="+mn-ea"/>
              <a:ea typeface="+mn-ea"/>
              <a:cs typeface="Meiryo UI" panose="020B0604030504040204" pitchFamily="50" charset="-128"/>
            </a:rPr>
            <a:t>を継続する。</a:t>
          </a:r>
          <a:endParaRPr kumimoji="1" lang="en-US" altLang="ja-JP" sz="1200" b="1">
            <a:solidFill>
              <a:schemeClr val="tx1"/>
            </a:solidFill>
            <a:latin typeface="+mn-ea"/>
            <a:ea typeface="+mn-ea"/>
            <a:cs typeface="Meiryo UI" panose="020B0604030504040204" pitchFamily="50" charset="-128"/>
          </a:endParaRPr>
        </a:p>
        <a:p>
          <a:pPr algn="l"/>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8</xdr:col>
      <xdr:colOff>141194</xdr:colOff>
      <xdr:row>5</xdr:row>
      <xdr:rowOff>0</xdr:rowOff>
    </xdr:from>
    <xdr:to>
      <xdr:col>13</xdr:col>
      <xdr:colOff>1353670</xdr:colOff>
      <xdr:row>12</xdr:row>
      <xdr:rowOff>152398</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5812232" y="842596"/>
          <a:ext cx="6011611" cy="1332033"/>
        </a:xfrm>
        <a:prstGeom prst="borderCallout1">
          <a:avLst>
            <a:gd name="adj1" fmla="val 101101"/>
            <a:gd name="adj2" fmla="val 71895"/>
            <a:gd name="adj3" fmla="val 276618"/>
            <a:gd name="adj4" fmla="val 630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ジカ線信号は、タイマクリア条件でも使用するが、警告表示の終了条件でも使用するため、真理値表にも定義する。</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処理内で</a:t>
          </a:r>
          <a:r>
            <a:rPr kumimoji="1" lang="en-US" altLang="ja-JP" sz="1200" b="1">
              <a:solidFill>
                <a:srgbClr val="FF0000"/>
              </a:solidFill>
              <a:latin typeface="+mn-ea"/>
              <a:ea typeface="+mn-ea"/>
              <a:cs typeface="Meiryo UI" panose="020B0604030504040204" pitchFamily="50" charset="-128"/>
            </a:rPr>
            <a:t>u1_g_AlertOillvSw()</a:t>
          </a:r>
          <a:r>
            <a:rPr kumimoji="1" lang="ja-JP" altLang="en-US" sz="1200" b="1">
              <a:solidFill>
                <a:schemeClr val="tx1"/>
              </a:solidFill>
              <a:latin typeface="+mn-ea"/>
              <a:ea typeface="+mn-ea"/>
              <a:cs typeface="Meiryo UI" panose="020B0604030504040204" pitchFamily="50" charset="-128"/>
            </a:rPr>
            <a:t>を用いて、ジカ線</a:t>
          </a:r>
          <a:r>
            <a:rPr kumimoji="1" lang="en-US" altLang="ja-JP" sz="1200" b="1">
              <a:solidFill>
                <a:schemeClr val="tx1"/>
              </a:solidFill>
              <a:latin typeface="+mn-ea"/>
              <a:ea typeface="+mn-ea"/>
              <a:cs typeface="Meiryo UI" panose="020B0604030504040204" pitchFamily="50" charset="-128"/>
            </a:rPr>
            <a:t>(OIL_W)</a:t>
          </a:r>
          <a:r>
            <a:rPr kumimoji="1" lang="ja-JP" altLang="en-US" sz="1200" b="1">
              <a:solidFill>
                <a:schemeClr val="tx1"/>
              </a:solidFill>
              <a:latin typeface="+mn-ea"/>
              <a:ea typeface="+mn-ea"/>
              <a:cs typeface="Meiryo UI" panose="020B0604030504040204" pitchFamily="50" charset="-128"/>
            </a:rPr>
            <a:t>有無を判定し、</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判定結果に基づきジカ線信号を取得するかどうかを決定する。</a:t>
          </a:r>
          <a:endParaRPr kumimoji="1" lang="en-US" altLang="ja-JP" sz="1200" b="1">
            <a:solidFill>
              <a:schemeClr val="tx1"/>
            </a:solidFill>
            <a:latin typeface="+mn-ea"/>
            <a:ea typeface="+mn-ea"/>
            <a:cs typeface="Meiryo UI" panose="020B0604030504040204" pitchFamily="50" charset="-128"/>
          </a:endParaRPr>
        </a:p>
        <a:p>
          <a:pPr algn="l"/>
          <a:r>
            <a:rPr kumimoji="1" lang="en-US" altLang="ja-JP" sz="1200" b="1">
              <a:solidFill>
                <a:srgbClr val="FF0000"/>
              </a:solidFill>
              <a:latin typeface="+mn-ea"/>
              <a:ea typeface="+mn-ea"/>
              <a:cs typeface="Meiryo UI" panose="020B0604030504040204" pitchFamily="50" charset="-128"/>
            </a:rPr>
            <a:t>※19PFv3</a:t>
          </a:r>
          <a:r>
            <a:rPr kumimoji="1" lang="ja-JP" altLang="en-US" sz="1200" b="1">
              <a:solidFill>
                <a:srgbClr val="FF0000"/>
              </a:solidFill>
              <a:latin typeface="+mn-ea"/>
              <a:ea typeface="+mn-ea"/>
              <a:cs typeface="Meiryo UI" panose="020B0604030504040204" pitchFamily="50" charset="-128"/>
            </a:rPr>
            <a:t>で</a:t>
          </a:r>
          <a:r>
            <a:rPr kumimoji="1" lang="en-US" altLang="ja-JP" sz="1200" b="1">
              <a:solidFill>
                <a:srgbClr val="FF0000"/>
              </a:solidFill>
              <a:latin typeface="+mn-ea"/>
              <a:ea typeface="+mn-ea"/>
              <a:cs typeface="Meiryo UI" panose="020B0604030504040204" pitchFamily="50" charset="-128"/>
            </a:rPr>
            <a:t>CONSTSORT</a:t>
          </a:r>
          <a:r>
            <a:rPr kumimoji="1" lang="ja-JP" altLang="en-US" sz="1200" b="1">
              <a:solidFill>
                <a:srgbClr val="FF0000"/>
              </a:solidFill>
              <a:latin typeface="+mn-ea"/>
              <a:ea typeface="+mn-ea"/>
              <a:cs typeface="Meiryo UI" panose="020B0604030504040204" pitchFamily="50" charset="-128"/>
            </a:rPr>
            <a:t>制御書にオイルレベル</a:t>
          </a:r>
          <a:r>
            <a:rPr kumimoji="1" lang="en-US" altLang="ja-JP" sz="1200" b="1">
              <a:solidFill>
                <a:srgbClr val="FF0000"/>
              </a:solidFill>
              <a:latin typeface="+mn-ea"/>
              <a:ea typeface="+mn-ea"/>
              <a:cs typeface="Meiryo UI" panose="020B0604030504040204" pitchFamily="50" charset="-128"/>
            </a:rPr>
            <a:t>SW</a:t>
          </a:r>
          <a:r>
            <a:rPr kumimoji="1" lang="ja-JP" altLang="en-US" sz="1200" b="1">
              <a:solidFill>
                <a:srgbClr val="FF0000"/>
              </a:solidFill>
              <a:latin typeface="+mn-ea"/>
              <a:ea typeface="+mn-ea"/>
              <a:cs typeface="Meiryo UI" panose="020B0604030504040204" pitchFamily="50" charset="-128"/>
            </a:rPr>
            <a:t>（直線）定数選別結果で決定する。</a:t>
          </a:r>
          <a:endParaRPr kumimoji="1" lang="en-US" altLang="ja-JP" sz="1200" b="1">
            <a:solidFill>
              <a:srgbClr val="FF0000"/>
            </a:solidFill>
            <a:latin typeface="+mn-ea"/>
            <a:ea typeface="+mn-ea"/>
            <a:cs typeface="Meiryo UI" panose="020B0604030504040204" pitchFamily="50" charset="-128"/>
          </a:endParaRPr>
        </a:p>
        <a:p>
          <a:pPr algn="l"/>
          <a:r>
            <a:rPr kumimoji="1" lang="ja-JP" altLang="en-US" sz="1200" b="1">
              <a:solidFill>
                <a:srgbClr val="FF0000"/>
              </a:solidFill>
              <a:latin typeface="+mn-ea"/>
              <a:ea typeface="+mn-ea"/>
              <a:cs typeface="Meiryo UI" panose="020B0604030504040204" pitchFamily="50" charset="-128"/>
            </a:rPr>
            <a:t>オイルレベル</a:t>
          </a:r>
          <a:r>
            <a:rPr kumimoji="1" lang="en-US" altLang="ja-JP" sz="1200" b="1">
              <a:solidFill>
                <a:srgbClr val="FF0000"/>
              </a:solidFill>
              <a:latin typeface="+mn-ea"/>
              <a:ea typeface="+mn-ea"/>
              <a:cs typeface="Meiryo UI" panose="020B0604030504040204" pitchFamily="50" charset="-128"/>
            </a:rPr>
            <a:t>SW</a:t>
          </a:r>
          <a:r>
            <a:rPr kumimoji="1" lang="ja-JP" altLang="en-US" sz="1200" b="1">
              <a:solidFill>
                <a:srgbClr val="FF0000"/>
              </a:solidFill>
              <a:latin typeface="+mn-ea"/>
              <a:ea typeface="+mn-ea"/>
              <a:cs typeface="Meiryo UI" panose="020B0604030504040204" pitchFamily="50" charset="-128"/>
            </a:rPr>
            <a:t>（直線）：「固定「</a:t>
          </a:r>
          <a:r>
            <a:rPr kumimoji="1" lang="en-US" altLang="ja-JP" sz="1200" b="1">
              <a:solidFill>
                <a:srgbClr val="FF0000"/>
              </a:solidFill>
              <a:latin typeface="+mn-ea"/>
              <a:ea typeface="+mn-ea"/>
              <a:cs typeface="Meiryo UI" panose="020B0604030504040204" pitchFamily="50" charset="-128"/>
            </a:rPr>
            <a:t>-</a:t>
          </a:r>
          <a:r>
            <a:rPr kumimoji="1" lang="ja-JP" altLang="en-US" sz="1200" b="1">
              <a:solidFill>
                <a:srgbClr val="FF0000"/>
              </a:solidFill>
              <a:latin typeface="+mn-ea"/>
              <a:ea typeface="+mn-ea"/>
              <a:cs typeface="Meiryo UI" panose="020B0604030504040204" pitchFamily="50" charset="-128"/>
            </a:rPr>
            <a:t>」」に書いておいてある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29</xdr:col>
      <xdr:colOff>543119</xdr:colOff>
      <xdr:row>17</xdr:row>
      <xdr:rowOff>111055</xdr:rowOff>
    </xdr:from>
    <xdr:to>
      <xdr:col>33</xdr:col>
      <xdr:colOff>238214</xdr:colOff>
      <xdr:row>19</xdr:row>
      <xdr:rowOff>153867</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22999259" y="781615"/>
          <a:ext cx="2133495" cy="378092"/>
        </a:xfrm>
        <a:prstGeom prst="borderCallout1">
          <a:avLst>
            <a:gd name="adj1" fmla="val 51787"/>
            <a:gd name="adj2" fmla="val -306"/>
            <a:gd name="adj3" fmla="val -33830"/>
            <a:gd name="adj4" fmla="val -60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リモート送信あり</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485824</xdr:colOff>
      <xdr:row>14</xdr:row>
      <xdr:rowOff>138577</xdr:rowOff>
    </xdr:from>
    <xdr:to>
      <xdr:col>33</xdr:col>
      <xdr:colOff>373075</xdr:colOff>
      <xdr:row>17</xdr:row>
      <xdr:rowOff>24418</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0"/>
        <a:stretch>
          <a:fillRect/>
        </a:stretch>
      </xdr:blipFill>
      <xdr:spPr>
        <a:xfrm>
          <a:off x="19284364" y="306217"/>
          <a:ext cx="5983251" cy="388761"/>
        </a:xfrm>
        <a:prstGeom prst="rect">
          <a:avLst/>
        </a:prstGeom>
      </xdr:spPr>
    </xdr:pic>
    <xdr:clientData/>
  </xdr:twoCellAnchor>
  <xdr:twoCellAnchor>
    <xdr:from>
      <xdr:col>23</xdr:col>
      <xdr:colOff>484006</xdr:colOff>
      <xdr:row>14</xdr:row>
      <xdr:rowOff>123932</xdr:rowOff>
    </xdr:from>
    <xdr:to>
      <xdr:col>33</xdr:col>
      <xdr:colOff>364741</xdr:colOff>
      <xdr:row>16</xdr:row>
      <xdr:rowOff>166349</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9282546" y="291572"/>
          <a:ext cx="5976735" cy="377697"/>
        </a:xfrm>
        <a:prstGeom prst="rect">
          <a:avLst/>
        </a:prstGeom>
        <a:noFill/>
        <a:ln w="349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32</xdr:col>
      <xdr:colOff>128431</xdr:colOff>
      <xdr:row>51</xdr:row>
      <xdr:rowOff>54429</xdr:rowOff>
    </xdr:from>
    <xdr:to>
      <xdr:col>37</xdr:col>
      <xdr:colOff>87086</xdr:colOff>
      <xdr:row>60</xdr:row>
      <xdr:rowOff>97971</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24425345" y="9002486"/>
          <a:ext cx="3006655" cy="1513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51</xdr:col>
      <xdr:colOff>109205</xdr:colOff>
      <xdr:row>51</xdr:row>
      <xdr:rowOff>33887</xdr:rowOff>
    </xdr:from>
    <xdr:to>
      <xdr:col>57</xdr:col>
      <xdr:colOff>367393</xdr:colOff>
      <xdr:row>68</xdr:row>
      <xdr:rowOff>81643</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34834634" y="12593280"/>
          <a:ext cx="3768830" cy="3286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23</xdr:col>
      <xdr:colOff>516171</xdr:colOff>
      <xdr:row>95</xdr:row>
      <xdr:rowOff>53161</xdr:rowOff>
    </xdr:from>
    <xdr:to>
      <xdr:col>39</xdr:col>
      <xdr:colOff>350521</xdr:colOff>
      <xdr:row>112</xdr:row>
      <xdr:rowOff>68581</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19314711" y="16497121"/>
          <a:ext cx="9587950" cy="28729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41</xdr:col>
      <xdr:colOff>546353</xdr:colOff>
      <xdr:row>110</xdr:row>
      <xdr:rowOff>93445</xdr:rowOff>
    </xdr:from>
    <xdr:to>
      <xdr:col>48</xdr:col>
      <xdr:colOff>290088</xdr:colOff>
      <xdr:row>113</xdr:row>
      <xdr:rowOff>163286</xdr:rowOff>
    </xdr:to>
    <xdr:sp macro="" textlink="">
      <xdr:nvSpPr>
        <xdr:cNvPr id="21" name="線吹き出し 1 (枠付き) 20">
          <a:extLst>
            <a:ext uri="{FF2B5EF4-FFF2-40B4-BE49-F238E27FC236}">
              <a16:creationId xmlns:a16="http://schemas.microsoft.com/office/drawing/2014/main" id="{00000000-0008-0000-0700-000015000000}"/>
            </a:ext>
          </a:extLst>
        </xdr:cNvPr>
        <xdr:cNvSpPr/>
      </xdr:nvSpPr>
      <xdr:spPr>
        <a:xfrm>
          <a:off x="33720567" y="22245874"/>
          <a:ext cx="4506235" cy="600519"/>
        </a:xfrm>
        <a:prstGeom prst="borderCallout1">
          <a:avLst>
            <a:gd name="adj1" fmla="val 853"/>
            <a:gd name="adj2" fmla="val 30518"/>
            <a:gd name="adj3" fmla="val -159657"/>
            <a:gd name="adj4" fmla="val -353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・エンジン回転数の通信途絶時の動作は、固定値</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・初期値は</a:t>
          </a:r>
          <a:r>
            <a:rPr kumimoji="1" lang="en-US" altLang="ja-JP" sz="1200" b="1">
              <a:solidFill>
                <a:sysClr val="windowText" lastClr="000000"/>
              </a:solidFill>
              <a:latin typeface="+mn-ea"/>
              <a:ea typeface="+mn-ea"/>
              <a:cs typeface="Meiryo UI" panose="020B0604030504040204" pitchFamily="50" charset="-128"/>
            </a:rPr>
            <a:t>0000h</a:t>
          </a:r>
          <a:r>
            <a:rPr kumimoji="1" lang="ja-JP" altLang="en-US" sz="1200" b="1">
              <a:solidFill>
                <a:sysClr val="windowText" lastClr="000000"/>
              </a:solidFill>
              <a:latin typeface="+mn-ea"/>
              <a:ea typeface="+mn-ea"/>
              <a:cs typeface="Meiryo UI" panose="020B0604030504040204" pitchFamily="50" charset="-128"/>
            </a:rPr>
            <a:t>なので、未受信時は</a:t>
          </a:r>
          <a:r>
            <a:rPr kumimoji="1" lang="en-US" altLang="ja-JP" sz="1200" b="1">
              <a:solidFill>
                <a:sysClr val="windowText" lastClr="000000"/>
              </a:solidFill>
              <a:latin typeface="+mn-ea"/>
              <a:ea typeface="+mn-ea"/>
              <a:cs typeface="Meiryo UI" panose="020B0604030504040204" pitchFamily="50" charset="-128"/>
            </a:rPr>
            <a:t>0</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53</xdr:col>
      <xdr:colOff>494093</xdr:colOff>
      <xdr:row>115</xdr:row>
      <xdr:rowOff>164264</xdr:rowOff>
    </xdr:from>
    <xdr:to>
      <xdr:col>59</xdr:col>
      <xdr:colOff>185077</xdr:colOff>
      <xdr:row>121</xdr:row>
      <xdr:rowOff>68036</xdr:rowOff>
    </xdr:to>
    <xdr:sp macro="" textlink="">
      <xdr:nvSpPr>
        <xdr:cNvPr id="22" name="線吹き出し 1 (枠付き) 21">
          <a:extLst>
            <a:ext uri="{FF2B5EF4-FFF2-40B4-BE49-F238E27FC236}">
              <a16:creationId xmlns:a16="http://schemas.microsoft.com/office/drawing/2014/main" id="{00000000-0008-0000-0700-000016000000}"/>
            </a:ext>
          </a:extLst>
        </xdr:cNvPr>
        <xdr:cNvSpPr/>
      </xdr:nvSpPr>
      <xdr:spPr>
        <a:xfrm>
          <a:off x="41832593" y="23201157"/>
          <a:ext cx="3773127" cy="965129"/>
        </a:xfrm>
        <a:prstGeom prst="borderCallout1">
          <a:avLst>
            <a:gd name="adj1" fmla="val 59943"/>
            <a:gd name="adj2" fmla="val -1582"/>
            <a:gd name="adj3" fmla="val -37814"/>
            <a:gd name="adj4" fmla="val -94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エンジン回転数は他ドメインから取得を行う。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u1_g_EngspdRpmInst</a:t>
          </a:r>
        </a:p>
        <a:p>
          <a:pPr algn="l"/>
          <a:r>
            <a:rPr kumimoji="1" lang="en-US" altLang="ja-JP" sz="1200" b="1">
              <a:solidFill>
                <a:sysClr val="windowText" lastClr="000000"/>
              </a:solidFill>
              <a:latin typeface="+mn-ea"/>
              <a:ea typeface="+mn-ea"/>
              <a:cs typeface="Meiryo UI" panose="020B0604030504040204" pitchFamily="50" charset="-128"/>
            </a:rPr>
            <a:t>INVALID</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U2_MAX</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UNKNOWN</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0</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512226</xdr:colOff>
      <xdr:row>90</xdr:row>
      <xdr:rowOff>47169</xdr:rowOff>
    </xdr:from>
    <xdr:to>
      <xdr:col>39</xdr:col>
      <xdr:colOff>358140</xdr:colOff>
      <xdr:row>95</xdr:row>
      <xdr:rowOff>53340</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19310766" y="15652929"/>
          <a:ext cx="9599514" cy="8443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40</xdr:col>
      <xdr:colOff>585715</xdr:colOff>
      <xdr:row>84</xdr:row>
      <xdr:rowOff>163286</xdr:rowOff>
    </xdr:from>
    <xdr:to>
      <xdr:col>46</xdr:col>
      <xdr:colOff>266083</xdr:colOff>
      <xdr:row>90</xdr:row>
      <xdr:rowOff>161837</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33079572" y="17716500"/>
          <a:ext cx="3762511" cy="1059908"/>
        </a:xfrm>
        <a:prstGeom prst="borderCallout1">
          <a:avLst>
            <a:gd name="adj1" fmla="val 39621"/>
            <a:gd name="adj2" fmla="val -224"/>
            <a:gd name="adj3" fmla="val 117571"/>
            <a:gd name="adj4" fmla="val -24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水温は、他ドメインから取得を行う。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u1_g_PtsctmpCelInst</a:t>
          </a:r>
        </a:p>
        <a:p>
          <a:pPr algn="l"/>
          <a:r>
            <a:rPr kumimoji="1" lang="en-US" altLang="ja-JP" sz="1200" b="1">
              <a:solidFill>
                <a:sysClr val="windowText" lastClr="000000"/>
              </a:solidFill>
              <a:latin typeface="+mn-ea"/>
              <a:ea typeface="+mn-ea"/>
              <a:cs typeface="Meiryo UI" panose="020B0604030504040204" pitchFamily="50" charset="-128"/>
            </a:rPr>
            <a:t>INVALID/UNKNOWN</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0</a:t>
          </a:r>
        </a:p>
        <a:p>
          <a:pPr algn="l"/>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30</xdr:col>
      <xdr:colOff>268185</xdr:colOff>
      <xdr:row>86</xdr:row>
      <xdr:rowOff>91990</xdr:rowOff>
    </xdr:from>
    <xdr:to>
      <xdr:col>32</xdr:col>
      <xdr:colOff>7621</xdr:colOff>
      <xdr:row>90</xdr:row>
      <xdr:rowOff>30480</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23333925" y="15027190"/>
          <a:ext cx="958636" cy="6090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36</xdr:col>
      <xdr:colOff>583446</xdr:colOff>
      <xdr:row>150</xdr:row>
      <xdr:rowOff>46782</xdr:rowOff>
    </xdr:from>
    <xdr:to>
      <xdr:col>41</xdr:col>
      <xdr:colOff>376517</xdr:colOff>
      <xdr:row>162</xdr:row>
      <xdr:rowOff>8965</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27352058" y="26062358"/>
          <a:ext cx="2841071" cy="20061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54</xdr:col>
      <xdr:colOff>14890</xdr:colOff>
      <xdr:row>144</xdr:row>
      <xdr:rowOff>21232</xdr:rowOff>
    </xdr:from>
    <xdr:to>
      <xdr:col>61</xdr:col>
      <xdr:colOff>439270</xdr:colOff>
      <xdr:row>157</xdr:row>
      <xdr:rowOff>16737</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37756302" y="25014832"/>
          <a:ext cx="4691580" cy="22097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41</xdr:col>
      <xdr:colOff>376517</xdr:colOff>
      <xdr:row>150</xdr:row>
      <xdr:rowOff>104150</xdr:rowOff>
    </xdr:from>
    <xdr:to>
      <xdr:col>54</xdr:col>
      <xdr:colOff>14890</xdr:colOff>
      <xdr:row>156</xdr:row>
      <xdr:rowOff>27873</xdr:rowOff>
    </xdr:to>
    <xdr:cxnSp macro="">
      <xdr:nvCxnSpPr>
        <xdr:cNvPr id="30" name="直線コネクタ 29">
          <a:extLst>
            <a:ext uri="{FF2B5EF4-FFF2-40B4-BE49-F238E27FC236}">
              <a16:creationId xmlns:a16="http://schemas.microsoft.com/office/drawing/2014/main" id="{00000000-0008-0000-0700-00001E000000}"/>
            </a:ext>
          </a:extLst>
        </xdr:cNvPr>
        <xdr:cNvCxnSpPr>
          <a:stCxn id="28" idx="3"/>
          <a:endCxn id="29" idx="1"/>
        </xdr:cNvCxnSpPr>
      </xdr:nvCxnSpPr>
      <xdr:spPr>
        <a:xfrm flipV="1">
          <a:off x="30193129" y="26119726"/>
          <a:ext cx="7563173" cy="945700"/>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55</xdr:col>
      <xdr:colOff>367405</xdr:colOff>
      <xdr:row>137</xdr:row>
      <xdr:rowOff>136071</xdr:rowOff>
    </xdr:from>
    <xdr:to>
      <xdr:col>61</xdr:col>
      <xdr:colOff>47771</xdr:colOff>
      <xdr:row>141</xdr:row>
      <xdr:rowOff>62874</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43066619" y="27064607"/>
          <a:ext cx="3762509" cy="634374"/>
        </a:xfrm>
        <a:prstGeom prst="borderCallout1">
          <a:avLst>
            <a:gd name="adj1" fmla="val 39621"/>
            <a:gd name="adj2" fmla="val -224"/>
            <a:gd name="adj3" fmla="val 179949"/>
            <a:gd name="adj4" fmla="val -12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実施条件、終了条件も</a:t>
          </a:r>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とおなじであるので、</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同一の</a:t>
          </a:r>
          <a:r>
            <a:rPr kumimoji="1" lang="en-US" altLang="ja-JP" sz="1200" b="1">
              <a:solidFill>
                <a:sysClr val="windowText" lastClr="000000"/>
              </a:solidFill>
              <a:latin typeface="+mn-ea"/>
              <a:ea typeface="+mn-ea"/>
              <a:cs typeface="Meiryo UI" panose="020B0604030504040204" pitchFamily="50" charset="-128"/>
            </a:rPr>
            <a:t>CH</a:t>
          </a:r>
          <a:r>
            <a:rPr kumimoji="1" lang="ja-JP" altLang="en-US" sz="1200" b="1">
              <a:solidFill>
                <a:sysClr val="windowText" lastClr="000000"/>
              </a:solidFill>
              <a:latin typeface="+mn-ea"/>
              <a:ea typeface="+mn-ea"/>
              <a:cs typeface="Meiryo UI" panose="020B0604030504040204" pitchFamily="50" charset="-128"/>
            </a:rPr>
            <a:t>で実装を行う。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34</xdr:col>
      <xdr:colOff>148591</xdr:colOff>
      <xdr:row>179</xdr:row>
      <xdr:rowOff>31407</xdr:rowOff>
    </xdr:from>
    <xdr:to>
      <xdr:col>36</xdr:col>
      <xdr:colOff>356746</xdr:colOff>
      <xdr:row>194</xdr:row>
      <xdr:rowOff>11723</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25698003" y="30986536"/>
          <a:ext cx="1427355" cy="25352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41</xdr:col>
      <xdr:colOff>22406</xdr:colOff>
      <xdr:row>167</xdr:row>
      <xdr:rowOff>159061</xdr:rowOff>
    </xdr:from>
    <xdr:to>
      <xdr:col>44</xdr:col>
      <xdr:colOff>494302</xdr:colOff>
      <xdr:row>170</xdr:row>
      <xdr:rowOff>167862</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29839018" y="29070237"/>
          <a:ext cx="2300696" cy="519790"/>
        </a:xfrm>
        <a:prstGeom prst="borderCallout1">
          <a:avLst>
            <a:gd name="adj1" fmla="val 39621"/>
            <a:gd name="adj2" fmla="val -224"/>
            <a:gd name="adj3" fmla="val 367028"/>
            <a:gd name="adj4" fmla="val -1227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通信途絶の仕様も</a:t>
          </a:r>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と同じ</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37</xdr:col>
      <xdr:colOff>87086</xdr:colOff>
      <xdr:row>55</xdr:row>
      <xdr:rowOff>171450</xdr:rowOff>
    </xdr:from>
    <xdr:to>
      <xdr:col>51</xdr:col>
      <xdr:colOff>109205</xdr:colOff>
      <xdr:row>59</xdr:row>
      <xdr:rowOff>153015</xdr:rowOff>
    </xdr:to>
    <xdr:cxnSp macro="">
      <xdr:nvCxnSpPr>
        <xdr:cNvPr id="39" name="直線コネクタ 38">
          <a:extLst>
            <a:ext uri="{FF2B5EF4-FFF2-40B4-BE49-F238E27FC236}">
              <a16:creationId xmlns:a16="http://schemas.microsoft.com/office/drawing/2014/main" id="{00000000-0008-0000-0700-000027000000}"/>
            </a:ext>
          </a:extLst>
        </xdr:cNvPr>
        <xdr:cNvCxnSpPr>
          <a:stCxn id="17" idx="3"/>
          <a:endCxn id="18" idx="1"/>
        </xdr:cNvCxnSpPr>
      </xdr:nvCxnSpPr>
      <xdr:spPr>
        <a:xfrm>
          <a:off x="26621015" y="13492843"/>
          <a:ext cx="8213619" cy="743565"/>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354024</xdr:colOff>
      <xdr:row>51</xdr:row>
      <xdr:rowOff>58349</xdr:rowOff>
    </xdr:from>
    <xdr:to>
      <xdr:col>32</xdr:col>
      <xdr:colOff>119743</xdr:colOff>
      <xdr:row>60</xdr:row>
      <xdr:rowOff>97971</xdr:rowOff>
    </xdr:to>
    <xdr:sp macro="" textlink="">
      <xdr:nvSpPr>
        <xdr:cNvPr id="40" name="正方形/長方形 39">
          <a:extLst>
            <a:ext uri="{FF2B5EF4-FFF2-40B4-BE49-F238E27FC236}">
              <a16:creationId xmlns:a16="http://schemas.microsoft.com/office/drawing/2014/main" id="{00000000-0008-0000-0700-000028000000}"/>
            </a:ext>
          </a:extLst>
        </xdr:cNvPr>
        <xdr:cNvSpPr/>
      </xdr:nvSpPr>
      <xdr:spPr>
        <a:xfrm>
          <a:off x="23431738" y="9006406"/>
          <a:ext cx="984919" cy="15091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28</xdr:col>
      <xdr:colOff>270874</xdr:colOff>
      <xdr:row>47</xdr:row>
      <xdr:rowOff>88682</xdr:rowOff>
    </xdr:from>
    <xdr:to>
      <xdr:col>31</xdr:col>
      <xdr:colOff>665763</xdr:colOff>
      <xdr:row>49</xdr:row>
      <xdr:rowOff>125344</xdr:rowOff>
    </xdr:to>
    <xdr:sp macro="" textlink="">
      <xdr:nvSpPr>
        <xdr:cNvPr id="41" name="線吹き出し 1 (枠付き) 40">
          <a:extLst>
            <a:ext uri="{FF2B5EF4-FFF2-40B4-BE49-F238E27FC236}">
              <a16:creationId xmlns:a16="http://schemas.microsoft.com/office/drawing/2014/main" id="{00000000-0008-0000-0700-000029000000}"/>
            </a:ext>
          </a:extLst>
        </xdr:cNvPr>
        <xdr:cNvSpPr/>
      </xdr:nvSpPr>
      <xdr:spPr>
        <a:xfrm>
          <a:off x="22117414" y="8485922"/>
          <a:ext cx="2170349" cy="371942"/>
        </a:xfrm>
        <a:prstGeom prst="borderCallout1">
          <a:avLst>
            <a:gd name="adj1" fmla="val 106798"/>
            <a:gd name="adj2" fmla="val 70783"/>
            <a:gd name="adj3" fmla="val 186874"/>
            <a:gd name="adj4" fmla="val 870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電源状態は</a:t>
          </a:r>
          <a:r>
            <a:rPr kumimoji="1" lang="en-US" altLang="ja-JP" sz="1200" b="1">
              <a:solidFill>
                <a:sysClr val="windowText" lastClr="000000"/>
              </a:solidFill>
              <a:latin typeface="+mn-ea"/>
              <a:ea typeface="+mn-ea"/>
              <a:cs typeface="Meiryo UI" panose="020B0604030504040204" pitchFamily="50" charset="-128"/>
            </a:rPr>
            <a:t>IG-ON</a:t>
          </a:r>
        </a:p>
      </xdr:txBody>
    </xdr:sp>
    <xdr:clientData/>
  </xdr:twoCellAnchor>
  <xdr:twoCellAnchor>
    <xdr:from>
      <xdr:col>34</xdr:col>
      <xdr:colOff>594579</xdr:colOff>
      <xdr:row>144</xdr:row>
      <xdr:rowOff>74936</xdr:rowOff>
    </xdr:from>
    <xdr:to>
      <xdr:col>37</xdr:col>
      <xdr:colOff>4314</xdr:colOff>
      <xdr:row>161</xdr:row>
      <xdr:rowOff>161365</xdr:rowOff>
    </xdr:to>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26143991" y="25068536"/>
          <a:ext cx="1238535" cy="2982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33</xdr:col>
      <xdr:colOff>392046</xdr:colOff>
      <xdr:row>162</xdr:row>
      <xdr:rowOff>51094</xdr:rowOff>
    </xdr:from>
    <xdr:to>
      <xdr:col>37</xdr:col>
      <xdr:colOff>116374</xdr:colOff>
      <xdr:row>164</xdr:row>
      <xdr:rowOff>81192</xdr:rowOff>
    </xdr:to>
    <xdr:sp macro="" textlink="">
      <xdr:nvSpPr>
        <xdr:cNvPr id="43" name="線吹き出し 1 (枠付き) 42">
          <a:extLst>
            <a:ext uri="{FF2B5EF4-FFF2-40B4-BE49-F238E27FC236}">
              <a16:creationId xmlns:a16="http://schemas.microsoft.com/office/drawing/2014/main" id="{00000000-0008-0000-0700-00002B000000}"/>
            </a:ext>
          </a:extLst>
        </xdr:cNvPr>
        <xdr:cNvSpPr/>
      </xdr:nvSpPr>
      <xdr:spPr>
        <a:xfrm>
          <a:off x="25331858" y="28110623"/>
          <a:ext cx="2162728" cy="370757"/>
        </a:xfrm>
        <a:prstGeom prst="borderCallout1">
          <a:avLst>
            <a:gd name="adj1" fmla="val -18662"/>
            <a:gd name="adj2" fmla="val 64080"/>
            <a:gd name="adj3" fmla="val -102382"/>
            <a:gd name="adj4" fmla="val 64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電源状態は</a:t>
          </a:r>
          <a:r>
            <a:rPr kumimoji="1" lang="en-US" altLang="ja-JP" sz="1200" b="1">
              <a:solidFill>
                <a:sysClr val="windowText" lastClr="000000"/>
              </a:solidFill>
              <a:latin typeface="+mn-ea"/>
              <a:ea typeface="+mn-ea"/>
              <a:cs typeface="Meiryo UI" panose="020B0604030504040204" pitchFamily="50" charset="-128"/>
            </a:rPr>
            <a:t>IG-ON</a:t>
          </a:r>
        </a:p>
      </xdr:txBody>
    </xdr:sp>
    <xdr:clientData/>
  </xdr:twoCellAnchor>
  <xdr:twoCellAnchor>
    <xdr:from>
      <xdr:col>43</xdr:col>
      <xdr:colOff>477284</xdr:colOff>
      <xdr:row>124</xdr:row>
      <xdr:rowOff>128565</xdr:rowOff>
    </xdr:from>
    <xdr:to>
      <xdr:col>47</xdr:col>
      <xdr:colOff>530678</xdr:colOff>
      <xdr:row>128</xdr:row>
      <xdr:rowOff>40821</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35012213" y="24757494"/>
          <a:ext cx="2774822" cy="619827"/>
        </a:xfrm>
        <a:prstGeom prst="borderCallout1">
          <a:avLst>
            <a:gd name="adj1" fmla="val 39621"/>
            <a:gd name="adj2" fmla="val -224"/>
            <a:gd name="adj3" fmla="val 65745"/>
            <a:gd name="adj4" fmla="val -301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直線は他ドメインから取得を行う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u1_g_IoHwDifltSwitch</a:t>
          </a:r>
        </a:p>
      </xdr:txBody>
    </xdr:sp>
    <xdr:clientData/>
  </xdr:twoCellAnchor>
  <xdr:twoCellAnchor>
    <xdr:from>
      <xdr:col>29</xdr:col>
      <xdr:colOff>332444</xdr:colOff>
      <xdr:row>136</xdr:row>
      <xdr:rowOff>68036</xdr:rowOff>
    </xdr:from>
    <xdr:to>
      <xdr:col>36</xdr:col>
      <xdr:colOff>335280</xdr:colOff>
      <xdr:row>141</xdr:row>
      <xdr:rowOff>122464</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25342373" y="26819679"/>
          <a:ext cx="4765336" cy="938892"/>
        </a:xfrm>
        <a:prstGeom prst="borderCallout1">
          <a:avLst>
            <a:gd name="adj1" fmla="val 39621"/>
            <a:gd name="adj2" fmla="val -224"/>
            <a:gd name="adj3" fmla="val -53652"/>
            <a:gd name="adj4" fmla="val -129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CV:OILW</a:t>
          </a:r>
        </a:p>
        <a:p>
          <a:pPr algn="l"/>
          <a:r>
            <a:rPr kumimoji="1" lang="en-US" altLang="ja-JP" sz="1200" b="1">
              <a:solidFill>
                <a:sysClr val="windowText" lastClr="000000"/>
              </a:solidFill>
              <a:latin typeface="+mn-ea"/>
              <a:ea typeface="+mn-ea"/>
              <a:cs typeface="Meiryo UI" panose="020B0604030504040204" pitchFamily="50" charset="-128"/>
            </a:rPr>
            <a:t>CV-R:OIL_W</a:t>
          </a:r>
        </a:p>
        <a:p>
          <a:pPr algn="l"/>
          <a:r>
            <a:rPr kumimoji="1" lang="en-US" altLang="ja-JP" sz="1200" b="1">
              <a:solidFill>
                <a:sysClr val="windowText" lastClr="000000"/>
              </a:solidFill>
              <a:latin typeface="+mn-ea"/>
              <a:ea typeface="+mn-ea"/>
              <a:cs typeface="Meiryo UI" panose="020B0604030504040204" pitchFamily="50" charset="-128"/>
            </a:rPr>
            <a:t>CV-R</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Alert</a:t>
          </a:r>
          <a:r>
            <a:rPr kumimoji="1" lang="ja-JP" altLang="en-US" sz="1200" b="1">
              <a:solidFill>
                <a:sysClr val="windowText" lastClr="000000"/>
              </a:solidFill>
              <a:latin typeface="+mn-ea"/>
              <a:ea typeface="+mn-ea"/>
              <a:cs typeface="Meiryo UI" panose="020B0604030504040204" pitchFamily="50" charset="-128"/>
            </a:rPr>
            <a:t>の</a:t>
          </a:r>
          <a:r>
            <a:rPr kumimoji="1" lang="en-US" altLang="ja-JP" sz="1200" b="1">
              <a:solidFill>
                <a:sysClr val="windowText" lastClr="000000"/>
              </a:solidFill>
              <a:latin typeface="+mn-ea"/>
              <a:ea typeface="+mn-ea"/>
              <a:cs typeface="Meiryo UI" panose="020B0604030504040204" pitchFamily="50" charset="-128"/>
            </a:rPr>
            <a:t>Define</a:t>
          </a:r>
          <a:r>
            <a:rPr kumimoji="1" lang="ja-JP" altLang="en-US" sz="1200" b="1">
              <a:solidFill>
                <a:sysClr val="windowText" lastClr="000000"/>
              </a:solidFill>
              <a:latin typeface="+mn-ea"/>
              <a:ea typeface="+mn-ea"/>
              <a:cs typeface="Meiryo UI" panose="020B0604030504040204" pitchFamily="50" charset="-128"/>
            </a:rPr>
            <a:t>を修正し、</a:t>
          </a:r>
          <a:r>
            <a:rPr kumimoji="1" lang="en-US" altLang="ja-JP" sz="1200" b="1">
              <a:solidFill>
                <a:sysClr val="windowText" lastClr="000000"/>
              </a:solidFill>
              <a:latin typeface="+mn-ea"/>
              <a:ea typeface="+mn-ea"/>
              <a:cs typeface="Meiryo UI" panose="020B0604030504040204" pitchFamily="50" charset="-128"/>
            </a:rPr>
            <a:t>OIL_W</a:t>
          </a:r>
          <a:r>
            <a:rPr kumimoji="1" lang="ja-JP" altLang="en-US" sz="1200" b="1">
              <a:solidFill>
                <a:sysClr val="windowText" lastClr="000000"/>
              </a:solidFill>
              <a:latin typeface="+mn-ea"/>
              <a:ea typeface="+mn-ea"/>
              <a:cs typeface="Meiryo UI" panose="020B0604030504040204" pitchFamily="50" charset="-128"/>
            </a:rPr>
            <a:t>に合わせる。</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への影響はなし</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35</xdr:col>
      <xdr:colOff>1268</xdr:colOff>
      <xdr:row>31</xdr:row>
      <xdr:rowOff>140358</xdr:rowOff>
    </xdr:from>
    <xdr:to>
      <xdr:col>38</xdr:col>
      <xdr:colOff>242048</xdr:colOff>
      <xdr:row>42</xdr:row>
      <xdr:rowOff>1</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26160280" y="5142664"/>
          <a:ext cx="2069580" cy="24683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34</xdr:col>
      <xdr:colOff>239874</xdr:colOff>
      <xdr:row>18</xdr:row>
      <xdr:rowOff>138337</xdr:rowOff>
    </xdr:from>
    <xdr:to>
      <xdr:col>37</xdr:col>
      <xdr:colOff>606348</xdr:colOff>
      <xdr:row>21</xdr:row>
      <xdr:rowOff>4256</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25755988" y="954766"/>
          <a:ext cx="2195274" cy="355776"/>
        </a:xfrm>
        <a:prstGeom prst="borderCallout1">
          <a:avLst>
            <a:gd name="adj1" fmla="val 106727"/>
            <a:gd name="adj2" fmla="val 51510"/>
            <a:gd name="adj3" fmla="val 1168045"/>
            <a:gd name="adj4" fmla="val 668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点灯時にリモート送信を行う。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503467</xdr:colOff>
      <xdr:row>21</xdr:row>
      <xdr:rowOff>13607</xdr:rowOff>
    </xdr:from>
    <xdr:to>
      <xdr:col>32</xdr:col>
      <xdr:colOff>149681</xdr:colOff>
      <xdr:row>23</xdr:row>
      <xdr:rowOff>108857</xdr:rowOff>
    </xdr:to>
    <xdr:sp macro="" textlink="">
      <xdr:nvSpPr>
        <xdr:cNvPr id="57" name="テキスト ボックス 56">
          <a:extLst>
            <a:ext uri="{FF2B5EF4-FFF2-40B4-BE49-F238E27FC236}">
              <a16:creationId xmlns:a16="http://schemas.microsoft.com/office/drawing/2014/main" id="{00000000-0008-0000-0700-000039000000}"/>
            </a:ext>
          </a:extLst>
        </xdr:cNvPr>
        <xdr:cNvSpPr txBox="1"/>
      </xdr:nvSpPr>
      <xdr:spPr>
        <a:xfrm>
          <a:off x="19302007" y="1354727"/>
          <a:ext cx="5132614" cy="43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MET-M_REMWAR-CSTD-1-08-A-C0.xlsx</a:t>
          </a:r>
          <a:endParaRPr kumimoji="1" lang="ja-JP" altLang="en-US" sz="1200" b="1">
            <a:solidFill>
              <a:sysClr val="windowText" lastClr="000000"/>
            </a:solidFill>
            <a:latin typeface="+mn-ea"/>
            <a:ea typeface="+mn-ea"/>
          </a:endParaRPr>
        </a:p>
      </xdr:txBody>
    </xdr:sp>
    <xdr:clientData/>
  </xdr:twoCellAnchor>
  <xdr:twoCellAnchor>
    <xdr:from>
      <xdr:col>23</xdr:col>
      <xdr:colOff>125505</xdr:colOff>
      <xdr:row>63</xdr:row>
      <xdr:rowOff>136072</xdr:rowOff>
    </xdr:from>
    <xdr:to>
      <xdr:col>39</xdr:col>
      <xdr:colOff>143434</xdr:colOff>
      <xdr:row>79</xdr:row>
      <xdr:rowOff>163286</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18969317" y="11324025"/>
          <a:ext cx="9771529" cy="2752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34</xdr:col>
      <xdr:colOff>408215</xdr:colOff>
      <xdr:row>63</xdr:row>
      <xdr:rowOff>27215</xdr:rowOff>
    </xdr:from>
    <xdr:to>
      <xdr:col>41</xdr:col>
      <xdr:colOff>448235</xdr:colOff>
      <xdr:row>67</xdr:row>
      <xdr:rowOff>81643</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28819929" y="13865679"/>
          <a:ext cx="4802520" cy="762000"/>
        </a:xfrm>
        <a:prstGeom prst="borderCallout1">
          <a:avLst>
            <a:gd name="adj1" fmla="val 39621"/>
            <a:gd name="adj2" fmla="val -224"/>
            <a:gd name="adj3" fmla="val 187217"/>
            <a:gd name="adj4" fmla="val -70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入力信号：</a:t>
          </a:r>
          <a:r>
            <a:rPr kumimoji="1" lang="en-US" altLang="ja-JP" sz="1200" b="1">
              <a:solidFill>
                <a:sysClr val="windowText" lastClr="000000"/>
              </a:solidFill>
              <a:latin typeface="+mn-ea"/>
              <a:ea typeface="+mn-ea"/>
              <a:cs typeface="Meiryo UI" panose="020B0604030504040204" pitchFamily="50" charset="-128"/>
            </a:rPr>
            <a:t>B_OILLV </a:t>
          </a:r>
          <a:r>
            <a:rPr kumimoji="1" lang="ja-JP" altLang="en-US" sz="1200" b="1">
              <a:solidFill>
                <a:sysClr val="windowText" lastClr="000000"/>
              </a:solidFill>
              <a:latin typeface="+mn-ea"/>
              <a:ea typeface="+mn-ea"/>
              <a:cs typeface="Meiryo UI" panose="020B0604030504040204" pitchFamily="50" charset="-128"/>
            </a:rPr>
            <a:t>は非適用の車種もある。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非適用の場合は、未受信扱いとして直線：</a:t>
          </a:r>
          <a:r>
            <a:rPr kumimoji="1" lang="en-US" altLang="ja-JP" sz="1200" b="1">
              <a:solidFill>
                <a:sysClr val="windowText" lastClr="000000"/>
              </a:solidFill>
              <a:latin typeface="+mn-ea"/>
              <a:ea typeface="+mn-ea"/>
              <a:cs typeface="Meiryo UI" panose="020B0604030504040204" pitchFamily="50" charset="-128"/>
            </a:rPr>
            <a:t>OIL_W</a:t>
          </a:r>
          <a:r>
            <a:rPr kumimoji="1" lang="ja-JP" altLang="en-US" sz="1200" b="1">
              <a:solidFill>
                <a:sysClr val="windowText" lastClr="000000"/>
              </a:solidFill>
              <a:latin typeface="+mn-ea"/>
              <a:ea typeface="+mn-ea"/>
              <a:cs typeface="Meiryo UI" panose="020B0604030504040204" pitchFamily="50" charset="-128"/>
            </a:rPr>
            <a:t>で制御する。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優先順位：</a:t>
          </a:r>
          <a:r>
            <a:rPr kumimoji="1" lang="en-US" altLang="ja-JP" sz="1200" b="1">
              <a:solidFill>
                <a:sysClr val="windowText" lastClr="000000"/>
              </a:solidFill>
              <a:latin typeface="+mn-ea"/>
              <a:ea typeface="+mn-ea"/>
              <a:cs typeface="Meiryo UI" panose="020B0604030504040204" pitchFamily="50" charset="-128"/>
            </a:rPr>
            <a:t>ENG1G97 &gt; ENG1S97 &gt; (</a:t>
          </a:r>
          <a:r>
            <a:rPr kumimoji="1" lang="ja-JP" altLang="en-US" sz="1200" b="1">
              <a:solidFill>
                <a:sysClr val="windowText" lastClr="000000"/>
              </a:solidFill>
              <a:latin typeface="+mn-ea"/>
              <a:ea typeface="+mn-ea"/>
              <a:cs typeface="Meiryo UI" panose="020B0604030504040204" pitchFamily="50" charset="-128"/>
            </a:rPr>
            <a:t>非適用</a:t>
          </a:r>
          <a:r>
            <a:rPr kumimoji="1" lang="en-US" altLang="ja-JP" sz="1200" b="1">
              <a:solidFill>
                <a:sysClr val="windowText" lastClr="000000"/>
              </a:solidFill>
              <a:latin typeface="+mn-ea"/>
              <a:ea typeface="+mn-ea"/>
              <a:cs typeface="Meiryo UI" panose="020B0604030504040204" pitchFamily="50" charset="-128"/>
            </a:rPr>
            <a:t>)</a:t>
          </a:r>
        </a:p>
      </xdr:txBody>
    </xdr:sp>
    <xdr:clientData/>
  </xdr:twoCellAnchor>
  <xdr:twoCellAnchor>
    <xdr:from>
      <xdr:col>27</xdr:col>
      <xdr:colOff>307682</xdr:colOff>
      <xdr:row>70</xdr:row>
      <xdr:rowOff>158643</xdr:rowOff>
    </xdr:from>
    <xdr:to>
      <xdr:col>29</xdr:col>
      <xdr:colOff>403412</xdr:colOff>
      <xdr:row>73</xdr:row>
      <xdr:rowOff>36178</xdr:rowOff>
    </xdr:to>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21589894" y="12538902"/>
          <a:ext cx="1314930" cy="3885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31</xdr:col>
      <xdr:colOff>134470</xdr:colOff>
      <xdr:row>79</xdr:row>
      <xdr:rowOff>163286</xdr:rowOff>
    </xdr:from>
    <xdr:to>
      <xdr:col>31</xdr:col>
      <xdr:colOff>144780</xdr:colOff>
      <xdr:row>86</xdr:row>
      <xdr:rowOff>129540</xdr:rowOff>
    </xdr:to>
    <xdr:cxnSp macro="">
      <xdr:nvCxnSpPr>
        <xdr:cNvPr id="62" name="直線コネクタ 61">
          <a:extLst>
            <a:ext uri="{FF2B5EF4-FFF2-40B4-BE49-F238E27FC236}">
              <a16:creationId xmlns:a16="http://schemas.microsoft.com/office/drawing/2014/main" id="{00000000-0008-0000-0700-00003E000000}"/>
            </a:ext>
          </a:extLst>
        </xdr:cNvPr>
        <xdr:cNvCxnSpPr>
          <a:stCxn id="59" idx="2"/>
        </xdr:cNvCxnSpPr>
      </xdr:nvCxnSpPr>
      <xdr:spPr>
        <a:xfrm>
          <a:off x="23809810" y="13925006"/>
          <a:ext cx="10310" cy="113973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231322</xdr:colOff>
      <xdr:row>63</xdr:row>
      <xdr:rowOff>149679</xdr:rowOff>
    </xdr:from>
    <xdr:to>
      <xdr:col>31</xdr:col>
      <xdr:colOff>557893</xdr:colOff>
      <xdr:row>66</xdr:row>
      <xdr:rowOff>68036</xdr:rowOff>
    </xdr:to>
    <xdr:sp macro="" textlink="">
      <xdr:nvSpPr>
        <xdr:cNvPr id="63" name="テキスト ボックス 62">
          <a:extLst>
            <a:ext uri="{FF2B5EF4-FFF2-40B4-BE49-F238E27FC236}">
              <a16:creationId xmlns:a16="http://schemas.microsoft.com/office/drawing/2014/main" id="{00000000-0008-0000-0700-00003F000000}"/>
            </a:ext>
          </a:extLst>
        </xdr:cNvPr>
        <xdr:cNvSpPr txBox="1"/>
      </xdr:nvSpPr>
      <xdr:spPr>
        <a:xfrm>
          <a:off x="19029862" y="11229159"/>
          <a:ext cx="5203371" cy="421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DMS_MET-P_OILLEV-CSTD-0-04-A-C2.xlsx</a:t>
          </a:r>
        </a:p>
      </xdr:txBody>
    </xdr:sp>
    <xdr:clientData/>
  </xdr:twoCellAnchor>
  <xdr:twoCellAnchor>
    <xdr:from>
      <xdr:col>0</xdr:col>
      <xdr:colOff>245889</xdr:colOff>
      <xdr:row>1</xdr:row>
      <xdr:rowOff>94610</xdr:rowOff>
    </xdr:from>
    <xdr:to>
      <xdr:col>6</xdr:col>
      <xdr:colOff>67234</xdr:colOff>
      <xdr:row>4</xdr:row>
      <xdr:rowOff>122465</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245889" y="271503"/>
          <a:ext cx="4992059" cy="558533"/>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n-ea"/>
              <a:ea typeface="+mn-ea"/>
            </a:rPr>
            <a:t>19PFv3 CV</a:t>
          </a:r>
          <a:r>
            <a:rPr kumimoji="1" lang="ja-JP" altLang="en-US" sz="1200" b="1" baseline="0">
              <a:solidFill>
                <a:srgbClr val="FF0000"/>
              </a:solidFill>
              <a:latin typeface="+mn-ea"/>
              <a:ea typeface="+mn-ea"/>
            </a:rPr>
            <a:t> </a:t>
          </a:r>
          <a:r>
            <a:rPr kumimoji="1" lang="ja-JP" altLang="en-US" sz="1200" b="1">
              <a:solidFill>
                <a:srgbClr val="FF0000"/>
              </a:solidFill>
              <a:latin typeface="+mn-ea"/>
              <a:ea typeface="+mn-ea"/>
            </a:rPr>
            <a:t>からの変更箇所を赤文字で記載する</a:t>
          </a:r>
        </a:p>
      </xdr:txBody>
    </xdr:sp>
    <xdr:clientData/>
  </xdr:twoCellAnchor>
  <xdr:twoCellAnchor>
    <xdr:from>
      <xdr:col>23</xdr:col>
      <xdr:colOff>508551</xdr:colOff>
      <xdr:row>112</xdr:row>
      <xdr:rowOff>91261</xdr:rowOff>
    </xdr:from>
    <xdr:to>
      <xdr:col>39</xdr:col>
      <xdr:colOff>342901</xdr:colOff>
      <xdr:row>122</xdr:row>
      <xdr:rowOff>22860</xdr:rowOff>
    </xdr:to>
    <xdr:sp macro="" textlink="">
      <xdr:nvSpPr>
        <xdr:cNvPr id="119" name="正方形/長方形 118">
          <a:extLst>
            <a:ext uri="{FF2B5EF4-FFF2-40B4-BE49-F238E27FC236}">
              <a16:creationId xmlns:a16="http://schemas.microsoft.com/office/drawing/2014/main" id="{00000000-0008-0000-0700-000077000000}"/>
            </a:ext>
          </a:extLst>
        </xdr:cNvPr>
        <xdr:cNvSpPr/>
      </xdr:nvSpPr>
      <xdr:spPr>
        <a:xfrm>
          <a:off x="19307091" y="19392721"/>
          <a:ext cx="9587950" cy="16079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34</xdr:col>
      <xdr:colOff>149232</xdr:colOff>
      <xdr:row>194</xdr:row>
      <xdr:rowOff>5793</xdr:rowOff>
    </xdr:from>
    <xdr:to>
      <xdr:col>36</xdr:col>
      <xdr:colOff>357387</xdr:colOff>
      <xdr:row>202</xdr:row>
      <xdr:rowOff>141514</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25665346" y="32314593"/>
          <a:ext cx="1427355" cy="14420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36</xdr:col>
      <xdr:colOff>344500</xdr:colOff>
      <xdr:row>171</xdr:row>
      <xdr:rowOff>0</xdr:rowOff>
    </xdr:from>
    <xdr:to>
      <xdr:col>42</xdr:col>
      <xdr:colOff>413657</xdr:colOff>
      <xdr:row>197</xdr:row>
      <xdr:rowOff>157221</xdr:rowOff>
    </xdr:to>
    <xdr:cxnSp macro="">
      <xdr:nvCxnSpPr>
        <xdr:cNvPr id="134" name="直線コネクタ 133">
          <a:extLst>
            <a:ext uri="{FF2B5EF4-FFF2-40B4-BE49-F238E27FC236}">
              <a16:creationId xmlns:a16="http://schemas.microsoft.com/office/drawing/2014/main" id="{00000000-0008-0000-0700-000086000000}"/>
            </a:ext>
          </a:extLst>
        </xdr:cNvPr>
        <xdr:cNvCxnSpPr/>
      </xdr:nvCxnSpPr>
      <xdr:spPr>
        <a:xfrm flipV="1">
          <a:off x="27079814" y="28553229"/>
          <a:ext cx="3726757" cy="4402649"/>
        </a:xfrm>
        <a:prstGeom prst="line">
          <a:avLst/>
        </a:prstGeom>
        <a:ln>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697006</xdr:colOff>
      <xdr:row>5</xdr:row>
      <xdr:rowOff>95250</xdr:rowOff>
    </xdr:from>
    <xdr:to>
      <xdr:col>20</xdr:col>
      <xdr:colOff>430306</xdr:colOff>
      <xdr:row>13</xdr:row>
      <xdr:rowOff>161365</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12820970" y="979714"/>
          <a:ext cx="7081157" cy="1481258"/>
        </a:xfrm>
        <a:prstGeom prst="borderCallout1">
          <a:avLst>
            <a:gd name="adj1" fmla="val 69611"/>
            <a:gd name="adj2" fmla="val 255"/>
            <a:gd name="adj3" fmla="val 316986"/>
            <a:gd name="adj4" fmla="val -42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処理内で下記条件の同時成立有無を判定し、成立ならジカ線信号</a:t>
          </a:r>
          <a:r>
            <a:rPr kumimoji="1" lang="en-US" altLang="ja-JP" sz="1200" b="1">
              <a:solidFill>
                <a:schemeClr val="tx1"/>
              </a:solidFill>
              <a:latin typeface="+mn-ea"/>
              <a:ea typeface="+mn-ea"/>
              <a:cs typeface="Meiryo UI" panose="020B0604030504040204" pitchFamily="50" charset="-128"/>
            </a:rPr>
            <a:t>(ACT(1b)/INACT(0b))</a:t>
          </a:r>
          <a:r>
            <a:rPr kumimoji="1" lang="ja-JP" altLang="en-US" sz="1200" b="1">
              <a:solidFill>
                <a:schemeClr val="tx1"/>
              </a:solidFill>
              <a:latin typeface="+mn-ea"/>
              <a:ea typeface="+mn-ea"/>
              <a:cs typeface="Meiryo UI" panose="020B0604030504040204" pitchFamily="50" charset="-128"/>
            </a:rPr>
            <a:t>を取得、不成立なら</a:t>
          </a:r>
          <a:r>
            <a:rPr kumimoji="1" lang="en-US" altLang="ja-JP" sz="1200" b="1">
              <a:solidFill>
                <a:schemeClr val="tx1"/>
              </a:solidFill>
              <a:latin typeface="+mn-ea"/>
              <a:ea typeface="+mn-ea"/>
              <a:cs typeface="Meiryo UI" panose="020B0604030504040204" pitchFamily="50" charset="-128"/>
            </a:rPr>
            <a:t>OIL_W=INACT(0b)</a:t>
          </a:r>
          <a:r>
            <a:rPr kumimoji="1" lang="ja-JP" altLang="en-US" sz="1200" b="1">
              <a:solidFill>
                <a:schemeClr val="tx1"/>
              </a:solidFill>
              <a:latin typeface="+mn-ea"/>
              <a:ea typeface="+mn-ea"/>
              <a:cs typeface="Meiryo UI" panose="020B0604030504040204" pitchFamily="50" charset="-128"/>
            </a:rPr>
            <a:t>とする。</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u1_g_VardefEngTypRx()</a:t>
          </a:r>
          <a:r>
            <a:rPr kumimoji="1" lang="ja-JP" altLang="en-US" sz="1200" b="1">
              <a:solidFill>
                <a:schemeClr val="tx1"/>
              </a:solidFill>
              <a:latin typeface="+mn-ea"/>
              <a:ea typeface="+mn-ea"/>
              <a:cs typeface="Meiryo UI" panose="020B0604030504040204" pitchFamily="50" charset="-128"/>
            </a:rPr>
            <a:t>の戻り値</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　・取得したエンジン型式情報がジカ線判定が有効</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　・ジカ線有無判定</a:t>
          </a:r>
          <a:r>
            <a:rPr kumimoji="1" lang="en-US" altLang="ja-JP" sz="1200" b="1">
              <a:solidFill>
                <a:schemeClr val="tx1"/>
              </a:solidFill>
              <a:latin typeface="+mn-ea"/>
              <a:ea typeface="+mn-ea"/>
              <a:cs typeface="Meiryo UI" panose="020B0604030504040204" pitchFamily="50" charset="-128"/>
            </a:rPr>
            <a:t>IF</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u1_g_VardefOillvSw()</a:t>
          </a:r>
          <a:r>
            <a:rPr kumimoji="1" lang="ja-JP" altLang="en-US" sz="1200" b="1">
              <a:solidFill>
                <a:schemeClr val="tx1"/>
              </a:solidFill>
              <a:latin typeface="+mn-ea"/>
              <a:ea typeface="+mn-ea"/>
              <a:cs typeface="Meiryo UI" panose="020B0604030504040204" pitchFamily="50" charset="-128"/>
            </a:rPr>
            <a:t>の戻り値が</a:t>
          </a:r>
          <a:r>
            <a:rPr kumimoji="1" lang="en-US" altLang="ja-JP" sz="1200" b="1">
              <a:solidFill>
                <a:schemeClr val="tx1"/>
              </a:solidFill>
              <a:latin typeface="+mn-ea"/>
              <a:ea typeface="+mn-ea"/>
              <a:cs typeface="Meiryo UI" panose="020B0604030504040204" pitchFamily="50" charset="-128"/>
            </a:rPr>
            <a:t>TRUE</a:t>
          </a:r>
        </a:p>
        <a:p>
          <a:pPr algn="l"/>
          <a:r>
            <a:rPr kumimoji="1" lang="en-US" altLang="ja-JP" sz="1200" b="1">
              <a:solidFill>
                <a:schemeClr val="tx1"/>
              </a:solidFill>
              <a:latin typeface="+mn-ea"/>
              <a:ea typeface="+mn-ea"/>
              <a:cs typeface="Meiryo UI" panose="020B0604030504040204" pitchFamily="50" charset="-128"/>
            </a:rPr>
            <a:t>※"Reference2</a:t>
          </a:r>
          <a:r>
            <a:rPr kumimoji="1" lang="ja-JP" altLang="en-US" sz="1200" b="1">
              <a:solidFill>
                <a:schemeClr val="tx1"/>
              </a:solidFill>
              <a:latin typeface="+mn-ea"/>
              <a:ea typeface="+mn-ea"/>
              <a:cs typeface="Meiryo UI" panose="020B0604030504040204" pitchFamily="50" charset="-128"/>
            </a:rPr>
            <a:t>シート：</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信号及びジカ線有効</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無効判定 </a:t>
          </a:r>
          <a:r>
            <a:rPr kumimoji="1" lang="en-US" altLang="ja-JP" sz="1200" b="1">
              <a:solidFill>
                <a:schemeClr val="tx1"/>
              </a:solidFill>
              <a:latin typeface="+mn-ea"/>
              <a:ea typeface="+mn-ea"/>
              <a:cs typeface="Meiryo UI" panose="020B0604030504040204" pitchFamily="50" charset="-128"/>
            </a:rPr>
            <a:t>OILW"</a:t>
          </a:r>
          <a:r>
            <a:rPr kumimoji="1" lang="ja-JP" altLang="en-US" sz="1200" b="1">
              <a:solidFill>
                <a:schemeClr val="tx1"/>
              </a:solidFill>
              <a:latin typeface="+mn-ea"/>
              <a:ea typeface="+mn-ea"/>
              <a:cs typeface="Meiryo UI" panose="020B0604030504040204" pitchFamily="50" charset="-128"/>
            </a:rPr>
            <a:t>を参照</a:t>
          </a:r>
        </a:p>
      </xdr:txBody>
    </xdr:sp>
    <xdr:clientData/>
  </xdr:twoCellAnchor>
  <xdr:twoCellAnchor>
    <xdr:from>
      <xdr:col>2</xdr:col>
      <xdr:colOff>155583</xdr:colOff>
      <xdr:row>13</xdr:row>
      <xdr:rowOff>123265</xdr:rowOff>
    </xdr:from>
    <xdr:to>
      <xdr:col>12</xdr:col>
      <xdr:colOff>410308</xdr:colOff>
      <xdr:row>23</xdr:row>
      <xdr:rowOff>161194</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3775083" y="2599765"/>
          <a:ext cx="4535372" cy="1942929"/>
        </a:xfrm>
        <a:prstGeom prst="borderCallout1">
          <a:avLst>
            <a:gd name="adj1" fmla="val 98132"/>
            <a:gd name="adj2" fmla="val 45878"/>
            <a:gd name="adj3" fmla="val 181933"/>
            <a:gd name="adj4" fmla="val 688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strike="sngStrike" baseline="0">
              <a:solidFill>
                <a:srgbClr val="FF0000"/>
              </a:solidFill>
              <a:latin typeface="+mn-ea"/>
              <a:ea typeface="+mn-ea"/>
              <a:cs typeface="Meiryo UI" panose="020B0604030504040204" pitchFamily="50" charset="-128"/>
            </a:rPr>
            <a:t>処理内で、取得したエンジン型式情報が</a:t>
          </a:r>
          <a:r>
            <a:rPr kumimoji="1" lang="en-US" altLang="ja-JP" sz="1200" b="1" strike="sngStrike" baseline="0">
              <a:solidFill>
                <a:srgbClr val="FF0000"/>
              </a:solidFill>
              <a:latin typeface="+mn-ea"/>
              <a:ea typeface="+mn-ea"/>
              <a:cs typeface="Meiryo UI" panose="020B0604030504040204" pitchFamily="50" charset="-128"/>
            </a:rPr>
            <a:t>CAN</a:t>
          </a:r>
          <a:r>
            <a:rPr kumimoji="1" lang="ja-JP" altLang="en-US" sz="1200" b="1" strike="sngStrike" baseline="0">
              <a:solidFill>
                <a:srgbClr val="FF0000"/>
              </a:solidFill>
              <a:latin typeface="+mn-ea"/>
              <a:ea typeface="+mn-ea"/>
              <a:cs typeface="Meiryo UI" panose="020B0604030504040204" pitchFamily="50" charset="-128"/>
            </a:rPr>
            <a:t>信号適用の場合、</a:t>
          </a:r>
          <a:endParaRPr kumimoji="1" lang="en-US" altLang="ja-JP" sz="1200" b="1" strike="sngStrike" baseline="0">
            <a:solidFill>
              <a:srgbClr val="FF0000"/>
            </a:solidFill>
            <a:latin typeface="+mn-ea"/>
            <a:ea typeface="+mn-ea"/>
            <a:cs typeface="Meiryo UI" panose="020B0604030504040204" pitchFamily="50" charset="-128"/>
          </a:endParaRPr>
        </a:p>
        <a:p>
          <a:pPr algn="l"/>
          <a:r>
            <a:rPr kumimoji="1" lang="en-US" altLang="ja-JP" sz="1200" b="1" strike="sngStrike" baseline="0">
              <a:solidFill>
                <a:srgbClr val="FF0000"/>
              </a:solidFill>
              <a:latin typeface="+mn-ea"/>
              <a:ea typeface="+mn-ea"/>
              <a:cs typeface="Meiryo UI" panose="020B0604030504040204" pitchFamily="50" charset="-128"/>
            </a:rPr>
            <a:t>CAN</a:t>
          </a:r>
          <a:r>
            <a:rPr kumimoji="1" lang="ja-JP" altLang="en-US" sz="1200" b="1" strike="sngStrike" baseline="0">
              <a:solidFill>
                <a:srgbClr val="FF0000"/>
              </a:solidFill>
              <a:latin typeface="+mn-ea"/>
              <a:ea typeface="+mn-ea"/>
              <a:cs typeface="Meiryo UI" panose="020B0604030504040204" pitchFamily="50" charset="-128"/>
            </a:rPr>
            <a:t>信号</a:t>
          </a:r>
          <a:r>
            <a:rPr kumimoji="1" lang="en-US" altLang="ja-JP" sz="1200" b="1" strike="sngStrike" baseline="0">
              <a:solidFill>
                <a:srgbClr val="FF0000"/>
              </a:solidFill>
              <a:latin typeface="+mn-ea"/>
              <a:ea typeface="+mn-ea"/>
              <a:cs typeface="Meiryo UI" panose="020B0604030504040204" pitchFamily="50" charset="-128"/>
            </a:rPr>
            <a:t>(HI(0b)/LOW(1b))</a:t>
          </a:r>
          <a:r>
            <a:rPr kumimoji="1" lang="ja-JP" altLang="en-US" sz="1200" b="1" strike="sngStrike" baseline="0">
              <a:solidFill>
                <a:srgbClr val="FF0000"/>
              </a:solidFill>
              <a:latin typeface="+mn-ea"/>
              <a:ea typeface="+mn-ea"/>
              <a:cs typeface="Meiryo UI" panose="020B0604030504040204" pitchFamily="50" charset="-128"/>
            </a:rPr>
            <a:t>を取得、不成立なら取得しない。</a:t>
          </a:r>
          <a:endParaRPr kumimoji="1" lang="en-US" altLang="ja-JP" sz="1200" b="1" strike="sngStrike" baseline="0">
            <a:solidFill>
              <a:srgbClr val="FF0000"/>
            </a:solidFill>
            <a:latin typeface="+mn-ea"/>
            <a:ea typeface="+mn-ea"/>
            <a:cs typeface="Meiryo UI" panose="020B0604030504040204" pitchFamily="50" charset="-128"/>
          </a:endParaRPr>
        </a:p>
        <a:p>
          <a:pPr algn="l"/>
          <a:r>
            <a:rPr kumimoji="1" lang="en-US" altLang="ja-JP" sz="1200" b="1" strike="sngStrike" baseline="0">
              <a:solidFill>
                <a:srgbClr val="FF0000"/>
              </a:solidFill>
              <a:latin typeface="+mn-ea"/>
              <a:ea typeface="+mn-ea"/>
              <a:cs typeface="Meiryo UI" panose="020B0604030504040204" pitchFamily="50" charset="-128"/>
            </a:rPr>
            <a:t>※"Reference2</a:t>
          </a:r>
          <a:r>
            <a:rPr kumimoji="1" lang="ja-JP" altLang="en-US" sz="1200" b="1" strike="sngStrike" baseline="0">
              <a:solidFill>
                <a:srgbClr val="FF0000"/>
              </a:solidFill>
              <a:latin typeface="+mn-ea"/>
              <a:ea typeface="+mn-ea"/>
              <a:cs typeface="Meiryo UI" panose="020B0604030504040204" pitchFamily="50" charset="-128"/>
            </a:rPr>
            <a:t>シート：</a:t>
          </a:r>
          <a:r>
            <a:rPr kumimoji="1" lang="en-US" altLang="ja-JP" sz="1200" b="1" strike="sngStrike" baseline="0">
              <a:solidFill>
                <a:srgbClr val="FF0000"/>
              </a:solidFill>
              <a:latin typeface="+mn-ea"/>
              <a:ea typeface="+mn-ea"/>
              <a:cs typeface="Meiryo UI" panose="020B0604030504040204" pitchFamily="50" charset="-128"/>
            </a:rPr>
            <a:t>CAN</a:t>
          </a:r>
          <a:r>
            <a:rPr kumimoji="1" lang="ja-JP" altLang="en-US" sz="1200" b="1" strike="sngStrike" baseline="0">
              <a:solidFill>
                <a:srgbClr val="FF0000"/>
              </a:solidFill>
              <a:latin typeface="+mn-ea"/>
              <a:ea typeface="+mn-ea"/>
              <a:cs typeface="Meiryo UI" panose="020B0604030504040204" pitchFamily="50" charset="-128"/>
            </a:rPr>
            <a:t>信号及びジカ線有効</a:t>
          </a:r>
          <a:r>
            <a:rPr kumimoji="1" lang="en-US" altLang="ja-JP" sz="1200" b="1" strike="sngStrike" baseline="0">
              <a:solidFill>
                <a:srgbClr val="FF0000"/>
              </a:solidFill>
              <a:latin typeface="+mn-ea"/>
              <a:ea typeface="+mn-ea"/>
              <a:cs typeface="Meiryo UI" panose="020B0604030504040204" pitchFamily="50" charset="-128"/>
            </a:rPr>
            <a:t>/</a:t>
          </a:r>
          <a:r>
            <a:rPr kumimoji="1" lang="ja-JP" altLang="en-US" sz="1200" b="1" strike="sngStrike" baseline="0">
              <a:solidFill>
                <a:srgbClr val="FF0000"/>
              </a:solidFill>
              <a:latin typeface="+mn-ea"/>
              <a:ea typeface="+mn-ea"/>
              <a:cs typeface="Meiryo UI" panose="020B0604030504040204" pitchFamily="50" charset="-128"/>
            </a:rPr>
            <a:t>無効判定 </a:t>
          </a:r>
          <a:r>
            <a:rPr kumimoji="1" lang="en-US" altLang="ja-JP" sz="1200" b="1" strike="sngStrike" baseline="0">
              <a:solidFill>
                <a:srgbClr val="FF0000"/>
              </a:solidFill>
              <a:latin typeface="+mn-ea"/>
              <a:ea typeface="+mn-ea"/>
              <a:cs typeface="Meiryo UI" panose="020B0604030504040204" pitchFamily="50" charset="-128"/>
            </a:rPr>
            <a:t>B_OILLV"</a:t>
          </a:r>
          <a:r>
            <a:rPr kumimoji="1" lang="ja-JP" altLang="en-US" sz="1200" b="1" strike="sngStrike" baseline="0">
              <a:solidFill>
                <a:srgbClr val="FF0000"/>
              </a:solidFill>
              <a:latin typeface="+mn-ea"/>
              <a:ea typeface="+mn-ea"/>
              <a:cs typeface="Meiryo UI" panose="020B0604030504040204" pitchFamily="50" charset="-128"/>
            </a:rPr>
            <a:t>を参照</a:t>
          </a:r>
          <a:endParaRPr kumimoji="1" lang="en-US" altLang="ja-JP" sz="1200" b="1" strike="sngStrike" baseline="0">
            <a:solidFill>
              <a:srgbClr val="FF0000"/>
            </a:solidFill>
            <a:latin typeface="+mn-ea"/>
            <a:ea typeface="+mn-ea"/>
            <a:cs typeface="Meiryo UI" panose="020B0604030504040204" pitchFamily="50" charset="-128"/>
          </a:endParaRPr>
        </a:p>
        <a:p>
          <a:pPr algn="l"/>
          <a:endParaRPr kumimoji="1" lang="en-US" altLang="ja-JP" sz="1200" b="1">
            <a:solidFill>
              <a:schemeClr val="tx1"/>
            </a:solidFill>
            <a:latin typeface="+mn-ea"/>
            <a:ea typeface="+mn-ea"/>
            <a:cs typeface="Meiryo UI" panose="020B0604030504040204" pitchFamily="50" charset="-128"/>
          </a:endParaRPr>
        </a:p>
        <a:p>
          <a:pPr algn="l"/>
          <a:r>
            <a:rPr kumimoji="1" lang="en-US" altLang="ja-JP" sz="1200" b="1">
              <a:solidFill>
                <a:srgbClr val="FF0000"/>
              </a:solidFill>
              <a:latin typeface="+mn-ea"/>
              <a:ea typeface="+mn-ea"/>
              <a:cs typeface="Meiryo UI" panose="020B0604030504040204" pitchFamily="50" charset="-128"/>
            </a:rPr>
            <a:t>19PFv3</a:t>
          </a:r>
          <a:r>
            <a:rPr kumimoji="1" lang="ja-JP" altLang="en-US" sz="1200" b="1">
              <a:solidFill>
                <a:srgbClr val="FF0000"/>
              </a:solidFill>
              <a:latin typeface="+mn-ea"/>
              <a:ea typeface="+mn-ea"/>
              <a:cs typeface="Meiryo UI" panose="020B0604030504040204" pitchFamily="50" charset="-128"/>
            </a:rPr>
            <a:t>でエンジン型式情報を使用していないので、</a:t>
          </a:r>
          <a:r>
            <a:rPr kumimoji="1" lang="en-US" altLang="ja-JP" sz="1200" b="1">
              <a:solidFill>
                <a:srgbClr val="FF0000"/>
              </a:solidFill>
              <a:latin typeface="+mn-ea"/>
              <a:ea typeface="+mn-ea"/>
              <a:cs typeface="Meiryo UI" panose="020B0604030504040204" pitchFamily="50" charset="-128"/>
            </a:rPr>
            <a:t>CONSTSORT</a:t>
          </a:r>
          <a:r>
            <a:rPr kumimoji="1" lang="ja-JP" altLang="en-US" sz="1200" b="1">
              <a:solidFill>
                <a:srgbClr val="FF0000"/>
              </a:solidFill>
              <a:latin typeface="+mn-ea"/>
              <a:ea typeface="+mn-ea"/>
              <a:cs typeface="Meiryo UI" panose="020B0604030504040204" pitchFamily="50" charset="-128"/>
            </a:rPr>
            <a:t>制御書にてエンジンオイルレベル低下判定フラグは固定「○」に書いてあるので、常に</a:t>
          </a:r>
          <a:r>
            <a:rPr kumimoji="1" lang="en-US" altLang="ja-JP" sz="1200" b="1">
              <a:solidFill>
                <a:srgbClr val="FF0000"/>
              </a:solidFill>
              <a:latin typeface="+mn-ea"/>
              <a:ea typeface="+mn-ea"/>
              <a:cs typeface="Meiryo UI" panose="020B0604030504040204" pitchFamily="50" charset="-128"/>
            </a:rPr>
            <a:t>CAN</a:t>
          </a:r>
          <a:r>
            <a:rPr kumimoji="1" lang="ja-JP" altLang="en-US" sz="1200" b="1">
              <a:solidFill>
                <a:srgbClr val="FF0000"/>
              </a:solidFill>
              <a:latin typeface="+mn-ea"/>
              <a:ea typeface="+mn-ea"/>
              <a:cs typeface="Meiryo UI" panose="020B0604030504040204" pitchFamily="50" charset="-128"/>
            </a:rPr>
            <a:t>通信を使用している。</a:t>
          </a:r>
        </a:p>
        <a:p>
          <a:pPr algn="l"/>
          <a:r>
            <a:rPr kumimoji="1" lang="en-US" altLang="ja-JP" sz="1200" b="1">
              <a:solidFill>
                <a:srgbClr val="FF0000"/>
              </a:solidFill>
              <a:latin typeface="+mn-ea"/>
              <a:ea typeface="+mn-ea"/>
              <a:cs typeface="Meiryo UI" panose="020B0604030504040204" pitchFamily="50" charset="-128"/>
            </a:rPr>
            <a:t>※"Reference2</a:t>
          </a:r>
          <a:r>
            <a:rPr kumimoji="1" lang="ja-JP" altLang="en-US" sz="1200" b="1">
              <a:solidFill>
                <a:srgbClr val="FF0000"/>
              </a:solidFill>
              <a:latin typeface="+mn-ea"/>
              <a:ea typeface="+mn-ea"/>
              <a:cs typeface="Meiryo UI" panose="020B0604030504040204" pitchFamily="50" charset="-128"/>
            </a:rPr>
            <a:t>シート：</a:t>
          </a:r>
          <a:r>
            <a:rPr kumimoji="1" lang="en-US" altLang="ja-JP" sz="1200" b="1">
              <a:solidFill>
                <a:srgbClr val="FF0000"/>
              </a:solidFill>
              <a:latin typeface="+mn-ea"/>
              <a:ea typeface="+mn-ea"/>
              <a:cs typeface="Meiryo UI" panose="020B0604030504040204" pitchFamily="50" charset="-128"/>
            </a:rPr>
            <a:t>CONSTSORT</a:t>
          </a:r>
          <a:r>
            <a:rPr kumimoji="1" lang="ja-JP" altLang="en-US" sz="1200" b="1">
              <a:solidFill>
                <a:srgbClr val="FF0000"/>
              </a:solidFill>
              <a:latin typeface="+mn-ea"/>
              <a:ea typeface="+mn-ea"/>
              <a:cs typeface="Meiryo UI" panose="020B0604030504040204" pitchFamily="50" charset="-128"/>
            </a:rPr>
            <a:t>制御書を参照</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41</xdr:col>
      <xdr:colOff>435428</xdr:colOff>
      <xdr:row>117</xdr:row>
      <xdr:rowOff>13607</xdr:rowOff>
    </xdr:from>
    <xdr:to>
      <xdr:col>45</xdr:col>
      <xdr:colOff>245488</xdr:colOff>
      <xdr:row>120</xdr:row>
      <xdr:rowOff>74839</xdr:rowOff>
    </xdr:to>
    <xdr:sp macro="" textlink="">
      <xdr:nvSpPr>
        <xdr:cNvPr id="117" name="線吹き出し 1 (枠付き) 12">
          <a:extLst>
            <a:ext uri="{FF2B5EF4-FFF2-40B4-BE49-F238E27FC236}">
              <a16:creationId xmlns:a16="http://schemas.microsoft.com/office/drawing/2014/main" id="{85E91269-3531-4EA7-A11E-20408AE9D362}"/>
            </a:ext>
          </a:extLst>
        </xdr:cNvPr>
        <xdr:cNvSpPr/>
      </xdr:nvSpPr>
      <xdr:spPr>
        <a:xfrm>
          <a:off x="29309785" y="25159607"/>
          <a:ext cx="2150489" cy="632732"/>
        </a:xfrm>
        <a:prstGeom prst="borderCallout1">
          <a:avLst>
            <a:gd name="adj1" fmla="val 22107"/>
            <a:gd name="adj2" fmla="val -246"/>
            <a:gd name="adj3" fmla="val -4615"/>
            <a:gd name="adj4" fmla="val -60338"/>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19PFv3</a:t>
          </a:r>
          <a:r>
            <a:rPr kumimoji="1" lang="ja-JP" altLang="en-US" sz="1200" b="1">
              <a:solidFill>
                <a:schemeClr val="accent2"/>
              </a:solidFill>
              <a:effectLst/>
              <a:latin typeface="+mn-ea"/>
              <a:ea typeface="+mn-ea"/>
              <a:cs typeface="+mn-cs"/>
            </a:rPr>
            <a:t> </a:t>
          </a:r>
          <a:r>
            <a:rPr kumimoji="1" lang="en-US" altLang="ja-JP" sz="1200" b="1">
              <a:solidFill>
                <a:schemeClr val="accent2"/>
              </a:solidFill>
              <a:effectLst/>
              <a:latin typeface="+mn-ea"/>
              <a:ea typeface="+mn-ea"/>
              <a:cs typeface="+mn-cs"/>
            </a:rPr>
            <a:t>CV</a:t>
          </a:r>
          <a:r>
            <a:rPr kumimoji="1" lang="ja-JP" altLang="en-US" sz="1200" b="1">
              <a:solidFill>
                <a:schemeClr val="accent2"/>
              </a:solidFill>
              <a:effectLst/>
              <a:latin typeface="+mn-ea"/>
              <a:ea typeface="+mn-ea"/>
              <a:cs typeface="+mn-cs"/>
            </a:rPr>
            <a:t>でエンジン型式を使用していない</a:t>
          </a:r>
          <a:endParaRPr kumimoji="1" lang="en-US" altLang="ja-JP" sz="1200" b="1">
            <a:solidFill>
              <a:schemeClr val="accent2"/>
            </a:solidFill>
            <a:effectLst/>
            <a:latin typeface="+mn-ea"/>
            <a:ea typeface="+mn-ea"/>
            <a:cs typeface="+mn-cs"/>
          </a:endParaRPr>
        </a:p>
        <a:p>
          <a:pPr algn="l"/>
          <a:endParaRPr kumimoji="1" lang="en-US" altLang="ja-JP" sz="1200" b="1">
            <a:solidFill>
              <a:schemeClr val="accent2"/>
            </a:solidFill>
            <a:latin typeface="+mn-ea"/>
            <a:ea typeface="+mn-ea"/>
            <a:cs typeface="Meiryo UI" panose="020B0604030504040204" pitchFamily="50" charset="-128"/>
          </a:endParaRPr>
        </a:p>
      </xdr:txBody>
    </xdr:sp>
    <xdr:clientData/>
  </xdr:twoCellAnchor>
  <xdr:twoCellAnchor>
    <xdr:from>
      <xdr:col>51</xdr:col>
      <xdr:colOff>108857</xdr:colOff>
      <xdr:row>53</xdr:row>
      <xdr:rowOff>95250</xdr:rowOff>
    </xdr:from>
    <xdr:to>
      <xdr:col>56</xdr:col>
      <xdr:colOff>326572</xdr:colOff>
      <xdr:row>60</xdr:row>
      <xdr:rowOff>163286</xdr:rowOff>
    </xdr:to>
    <xdr:sp macro="" textlink="">
      <xdr:nvSpPr>
        <xdr:cNvPr id="139" name="正方形/長方形 35">
          <a:extLst>
            <a:ext uri="{FF2B5EF4-FFF2-40B4-BE49-F238E27FC236}">
              <a16:creationId xmlns:a16="http://schemas.microsoft.com/office/drawing/2014/main" id="{C99DD71C-6012-4964-851B-9A2647DDD82B}"/>
            </a:ext>
          </a:extLst>
        </xdr:cNvPr>
        <xdr:cNvSpPr/>
      </xdr:nvSpPr>
      <xdr:spPr>
        <a:xfrm>
          <a:off x="34834286" y="13035643"/>
          <a:ext cx="3143250" cy="14015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60</xdr:col>
      <xdr:colOff>143137</xdr:colOff>
      <xdr:row>65</xdr:row>
      <xdr:rowOff>163286</xdr:rowOff>
    </xdr:from>
    <xdr:to>
      <xdr:col>65</xdr:col>
      <xdr:colOff>357989</xdr:colOff>
      <xdr:row>72</xdr:row>
      <xdr:rowOff>164292</xdr:rowOff>
    </xdr:to>
    <xdr:sp macro="" textlink="">
      <xdr:nvSpPr>
        <xdr:cNvPr id="142" name="線吹き出し 1 (枠付き) 36">
          <a:extLst>
            <a:ext uri="{FF2B5EF4-FFF2-40B4-BE49-F238E27FC236}">
              <a16:creationId xmlns:a16="http://schemas.microsoft.com/office/drawing/2014/main" id="{347A0BB6-D795-4FA3-9B82-BC57A10856C1}"/>
            </a:ext>
          </a:extLst>
        </xdr:cNvPr>
        <xdr:cNvSpPr/>
      </xdr:nvSpPr>
      <xdr:spPr>
        <a:xfrm>
          <a:off x="40134530" y="15389679"/>
          <a:ext cx="3140388" cy="1334506"/>
        </a:xfrm>
        <a:prstGeom prst="borderCallout1">
          <a:avLst>
            <a:gd name="adj1" fmla="val 53738"/>
            <a:gd name="adj2" fmla="val -627"/>
            <a:gd name="adj3" fmla="val -14100"/>
            <a:gd name="adj4" fmla="val -491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終了条件が、</a:t>
          </a:r>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ja-JP" altLang="en-US" sz="1200" b="1">
              <a:solidFill>
                <a:sysClr val="windowText" lastClr="000000"/>
              </a:solidFill>
              <a:latin typeface="+mn-ea"/>
              <a:ea typeface="+mn-ea"/>
              <a:cs typeface="Meiryo UI" panose="020B0604030504040204" pitchFamily="50" charset="-128"/>
            </a:rPr>
            <a:t>と</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の両方が必要なため、</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上記の</a:t>
          </a:r>
          <a:r>
            <a:rPr kumimoji="1" lang="en-US" altLang="ja-JP" sz="1200" b="1">
              <a:solidFill>
                <a:sysClr val="windowText" lastClr="000000"/>
              </a:solidFill>
              <a:latin typeface="+mn-ea"/>
              <a:ea typeface="+mn-ea"/>
              <a:cs typeface="Meiryo UI" panose="020B0604030504040204" pitchFamily="50" charset="-128"/>
            </a:rPr>
            <a:t>40s</a:t>
          </a:r>
          <a:r>
            <a:rPr kumimoji="1" lang="ja-JP" altLang="en-US" sz="1200" b="1">
              <a:solidFill>
                <a:sysClr val="windowText" lastClr="000000"/>
              </a:solidFill>
              <a:latin typeface="+mn-ea"/>
              <a:ea typeface="+mn-ea"/>
              <a:cs typeface="Meiryo UI" panose="020B0604030504040204" pitchFamily="50" charset="-128"/>
            </a:rPr>
            <a:t>経過の情報とは別に、</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の情報も真理値表の入力とする。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60</xdr:col>
      <xdr:colOff>170685</xdr:colOff>
      <xdr:row>73</xdr:row>
      <xdr:rowOff>179747</xdr:rowOff>
    </xdr:from>
    <xdr:to>
      <xdr:col>67</xdr:col>
      <xdr:colOff>159244</xdr:colOff>
      <xdr:row>78</xdr:row>
      <xdr:rowOff>167741</xdr:rowOff>
    </xdr:to>
    <xdr:sp macro="" textlink="">
      <xdr:nvSpPr>
        <xdr:cNvPr id="144" name="線吹き出し 1 (枠付き) 37">
          <a:extLst>
            <a:ext uri="{FF2B5EF4-FFF2-40B4-BE49-F238E27FC236}">
              <a16:creationId xmlns:a16="http://schemas.microsoft.com/office/drawing/2014/main" id="{08D1D0FD-DA61-4FD8-AF33-CB8806367A54}"/>
            </a:ext>
          </a:extLst>
        </xdr:cNvPr>
        <xdr:cNvSpPr/>
      </xdr:nvSpPr>
      <xdr:spPr>
        <a:xfrm>
          <a:off x="40162078" y="16930140"/>
          <a:ext cx="4084309" cy="940494"/>
        </a:xfrm>
        <a:prstGeom prst="borderCallout1">
          <a:avLst>
            <a:gd name="adj1" fmla="val 51084"/>
            <a:gd name="adj2" fmla="val 383"/>
            <a:gd name="adj3" fmla="val -110251"/>
            <a:gd name="adj4" fmla="val -478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オイルレベル</a:t>
          </a:r>
          <a:r>
            <a:rPr kumimoji="1" lang="en-US" altLang="ja-JP" sz="1200" b="1">
              <a:solidFill>
                <a:sysClr val="windowText" lastClr="000000"/>
              </a:solidFill>
              <a:latin typeface="+mn-ea"/>
              <a:ea typeface="+mn-ea"/>
              <a:cs typeface="Meiryo UI" panose="020B0604030504040204" pitchFamily="50" charset="-128"/>
            </a:rPr>
            <a:t>SW</a:t>
          </a:r>
          <a:r>
            <a:rPr kumimoji="1" lang="ja-JP" altLang="en-US" sz="1200" b="1">
              <a:solidFill>
                <a:sysClr val="windowText" lastClr="000000"/>
              </a:solidFill>
              <a:latin typeface="+mn-ea"/>
              <a:ea typeface="+mn-ea"/>
              <a:cs typeface="Meiryo UI" panose="020B0604030504040204" pitchFamily="50" charset="-128"/>
            </a:rPr>
            <a:t>が取得できないときは、</a:t>
          </a:r>
          <a:r>
            <a:rPr kumimoji="1" lang="en-US" altLang="ja-JP" sz="1200" b="1">
              <a:solidFill>
                <a:sysClr val="windowText" lastClr="000000"/>
              </a:solidFill>
              <a:latin typeface="+mn-ea"/>
              <a:ea typeface="+mn-ea"/>
              <a:cs typeface="Meiryo UI" panose="020B0604030504040204" pitchFamily="50" charset="-128"/>
            </a:rPr>
            <a:t>LOW</a:t>
          </a:r>
          <a:r>
            <a:rPr kumimoji="1" lang="ja-JP" altLang="en-US" sz="1200" b="1">
              <a:solidFill>
                <a:sysClr val="windowText" lastClr="000000"/>
              </a:solidFill>
              <a:latin typeface="+mn-ea"/>
              <a:ea typeface="+mn-ea"/>
              <a:cs typeface="Meiryo UI" panose="020B0604030504040204" pitchFamily="50" charset="-128"/>
            </a:rPr>
            <a:t>固定であるので、</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effectLst/>
              <a:latin typeface="+mn-ea"/>
              <a:ea typeface="+mn-ea"/>
              <a:cs typeface="+mn-cs"/>
            </a:rPr>
            <a:t>u1_g_IoHwDifltSwitch</a:t>
          </a:r>
          <a:r>
            <a:rPr kumimoji="1" lang="ja-JP" altLang="en-US" sz="1200" b="1">
              <a:solidFill>
                <a:sysClr val="windowText" lastClr="000000"/>
              </a:solidFill>
              <a:effectLst/>
              <a:latin typeface="+mn-ea"/>
              <a:ea typeface="+mn-ea"/>
              <a:cs typeface="+mn-cs"/>
            </a:rPr>
            <a:t>の戻り値が</a:t>
          </a:r>
          <a:r>
            <a:rPr kumimoji="1" lang="en-US" altLang="ja-JP" sz="1200" b="1">
              <a:solidFill>
                <a:sysClr val="windowText" lastClr="000000"/>
              </a:solidFill>
              <a:effectLst/>
              <a:latin typeface="+mn-ea"/>
              <a:ea typeface="+mn-ea"/>
              <a:cs typeface="+mn-cs"/>
            </a:rPr>
            <a:t>UNKNOWN</a:t>
          </a:r>
          <a:r>
            <a:rPr kumimoji="1" lang="ja-JP" altLang="en-US" sz="1200" b="1">
              <a:solidFill>
                <a:sysClr val="windowText" lastClr="000000"/>
              </a:solidFill>
              <a:effectLst/>
              <a:latin typeface="+mn-ea"/>
              <a:ea typeface="+mn-ea"/>
              <a:cs typeface="+mn-cs"/>
            </a:rPr>
            <a:t>の場合には、</a:t>
          </a:r>
          <a:r>
            <a:rPr kumimoji="1" lang="en-US" altLang="ja-JP" sz="1200" b="1">
              <a:solidFill>
                <a:sysClr val="windowText" lastClr="000000"/>
              </a:solidFill>
              <a:effectLst/>
              <a:latin typeface="+mn-ea"/>
              <a:ea typeface="+mn-ea"/>
              <a:cs typeface="+mn-cs"/>
            </a:rPr>
            <a:t>IOHW_DIFLT_SWITCH_INACT</a:t>
          </a:r>
          <a:r>
            <a:rPr kumimoji="1" lang="ja-JP" altLang="en-US" sz="1200" b="1">
              <a:solidFill>
                <a:sysClr val="windowText" lastClr="000000"/>
              </a:solidFill>
              <a:effectLst/>
              <a:latin typeface="+mn-ea"/>
              <a:ea typeface="+mn-ea"/>
              <a:cs typeface="+mn-cs"/>
            </a:rPr>
            <a:t>として実装する。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50</xdr:col>
      <xdr:colOff>272143</xdr:colOff>
      <xdr:row>75</xdr:row>
      <xdr:rowOff>111713</xdr:rowOff>
    </xdr:from>
    <xdr:to>
      <xdr:col>59</xdr:col>
      <xdr:colOff>200193</xdr:colOff>
      <xdr:row>85</xdr:row>
      <xdr:rowOff>111713</xdr:rowOff>
    </xdr:to>
    <xdr:sp macro="" textlink="">
      <xdr:nvSpPr>
        <xdr:cNvPr id="146" name="線吹き出し 1 (枠付き) 87">
          <a:extLst>
            <a:ext uri="{FF2B5EF4-FFF2-40B4-BE49-F238E27FC236}">
              <a16:creationId xmlns:a16="http://schemas.microsoft.com/office/drawing/2014/main" id="{366970A2-51B2-49EB-B368-06CC353F5BA8}"/>
            </a:ext>
          </a:extLst>
        </xdr:cNvPr>
        <xdr:cNvSpPr/>
      </xdr:nvSpPr>
      <xdr:spPr>
        <a:xfrm>
          <a:off x="34412464" y="17243106"/>
          <a:ext cx="5194015" cy="1905000"/>
        </a:xfrm>
        <a:prstGeom prst="borderCallout1">
          <a:avLst>
            <a:gd name="adj1" fmla="val -649"/>
            <a:gd name="adj2" fmla="val 28586"/>
            <a:gd name="adj3" fmla="val -70246"/>
            <a:gd name="adj4" fmla="val 369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・ジカ線判定有り・</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信号判定有りの場合、</a:t>
          </a:r>
          <a:r>
            <a:rPr kumimoji="1" lang="en-US" altLang="ja-JP" sz="1200" b="1">
              <a:solidFill>
                <a:schemeClr val="tx1"/>
              </a:solidFill>
              <a:latin typeface="+mn-ea"/>
              <a:ea typeface="+mn-ea"/>
              <a:cs typeface="Meiryo UI" panose="020B0604030504040204" pitchFamily="50" charset="-128"/>
            </a:rPr>
            <a:t>AND</a:t>
          </a:r>
          <a:r>
            <a:rPr kumimoji="1" lang="ja-JP" altLang="en-US" sz="1200" b="1">
              <a:solidFill>
                <a:schemeClr val="tx1"/>
              </a:solidFill>
              <a:latin typeface="+mn-ea"/>
              <a:ea typeface="+mn-ea"/>
              <a:cs typeface="Meiryo UI" panose="020B0604030504040204" pitchFamily="50" charset="-128"/>
            </a:rPr>
            <a:t>条件（両条件）</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・ジカ線判定有り・</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信号判定無しの場合、ジカ線条件</a:t>
          </a:r>
        </a:p>
        <a:p>
          <a:pPr algn="l"/>
          <a:r>
            <a:rPr kumimoji="1" lang="ja-JP" altLang="en-US" sz="1200" b="1">
              <a:solidFill>
                <a:schemeClr val="tx1"/>
              </a:solidFill>
              <a:latin typeface="+mn-ea"/>
              <a:ea typeface="+mn-ea"/>
              <a:cs typeface="Meiryo UI" panose="020B0604030504040204" pitchFamily="50" charset="-128"/>
            </a:rPr>
            <a:t>・ジカ線判定無し・</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信号判定有りの場合、</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信号条件</a:t>
          </a:r>
        </a:p>
        <a:p>
          <a:pPr algn="l"/>
          <a:r>
            <a:rPr kumimoji="1" lang="ja-JP" altLang="en-US" sz="1200" b="1">
              <a:solidFill>
                <a:schemeClr val="tx1"/>
              </a:solidFill>
              <a:latin typeface="+mn-ea"/>
              <a:ea typeface="+mn-ea"/>
              <a:cs typeface="Meiryo UI" panose="020B0604030504040204" pitchFamily="50" charset="-128"/>
            </a:rPr>
            <a:t>・ジカ線判定無し・</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信号判定無しの場合、無条件</a:t>
          </a:r>
        </a:p>
        <a:p>
          <a:pPr algn="l"/>
          <a:r>
            <a:rPr kumimoji="1" lang="ja-JP" altLang="en-US" sz="1200" b="1">
              <a:solidFill>
                <a:schemeClr val="tx1"/>
              </a:solidFill>
              <a:latin typeface="+mn-ea"/>
              <a:ea typeface="+mn-ea"/>
              <a:cs typeface="Meiryo UI" panose="020B0604030504040204" pitchFamily="50" charset="-128"/>
            </a:rPr>
            <a:t>にて表示</a:t>
          </a:r>
          <a:r>
            <a:rPr kumimoji="1" lang="en-US" altLang="ja-JP" sz="1200" b="1">
              <a:solidFill>
                <a:schemeClr val="tx1"/>
              </a:solidFill>
              <a:latin typeface="+mn-ea"/>
              <a:ea typeface="+mn-ea"/>
              <a:cs typeface="Meiryo UI" panose="020B0604030504040204" pitchFamily="50" charset="-128"/>
            </a:rPr>
            <a:t>OFF</a:t>
          </a:r>
          <a:r>
            <a:rPr kumimoji="1" lang="ja-JP" altLang="en-US" sz="1200" b="1">
              <a:solidFill>
                <a:schemeClr val="tx1"/>
              </a:solidFill>
              <a:latin typeface="+mn-ea"/>
              <a:ea typeface="+mn-ea"/>
              <a:cs typeface="Meiryo UI" panose="020B0604030504040204" pitchFamily="50" charset="-128"/>
            </a:rPr>
            <a:t>を判定する</a:t>
          </a:r>
          <a:br>
            <a:rPr kumimoji="1" lang="en-US" altLang="ja-JP" sz="1200" b="1">
              <a:solidFill>
                <a:schemeClr val="tx1"/>
              </a:solidFill>
              <a:latin typeface="+mn-ea"/>
              <a:ea typeface="+mn-ea"/>
              <a:cs typeface="Meiryo UI" panose="020B0604030504040204" pitchFamily="50" charset="-128"/>
            </a:rPr>
          </a:b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真理値判定時、ジカ線判定・</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信号判定有無を判断しているため、</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各条件の成立・不成立で判断される。実装への影響はなし。</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67</xdr:col>
      <xdr:colOff>0</xdr:colOff>
      <xdr:row>43</xdr:row>
      <xdr:rowOff>0</xdr:rowOff>
    </xdr:from>
    <xdr:to>
      <xdr:col>78</xdr:col>
      <xdr:colOff>344774</xdr:colOff>
      <xdr:row>68</xdr:row>
      <xdr:rowOff>142262</xdr:rowOff>
    </xdr:to>
    <xdr:pic>
      <xdr:nvPicPr>
        <xdr:cNvPr id="150" name="Picture 149">
          <a:extLst>
            <a:ext uri="{FF2B5EF4-FFF2-40B4-BE49-F238E27FC236}">
              <a16:creationId xmlns:a16="http://schemas.microsoft.com/office/drawing/2014/main" id="{F0CAC52B-C5CA-4155-B8BF-DFF95544220A}"/>
            </a:ext>
          </a:extLst>
        </xdr:cNvPr>
        <xdr:cNvPicPr>
          <a:picLocks noChangeAspect="1"/>
        </xdr:cNvPicPr>
      </xdr:nvPicPr>
      <xdr:blipFill>
        <a:blip xmlns:r="http://schemas.openxmlformats.org/officeDocument/2006/relationships" r:embed="rId11"/>
        <a:stretch>
          <a:fillRect/>
        </a:stretch>
      </xdr:blipFill>
      <xdr:spPr>
        <a:xfrm>
          <a:off x="44087143" y="11035393"/>
          <a:ext cx="6780952" cy="4904762"/>
        </a:xfrm>
        <a:prstGeom prst="rect">
          <a:avLst/>
        </a:prstGeom>
        <a:ln>
          <a:solidFill>
            <a:sysClr val="windowText" lastClr="000000"/>
          </a:solidFill>
        </a:ln>
      </xdr:spPr>
    </xdr:pic>
    <xdr:clientData/>
  </xdr:twoCellAnchor>
  <xdr:twoCellAnchor>
    <xdr:from>
      <xdr:col>57</xdr:col>
      <xdr:colOff>381000</xdr:colOff>
      <xdr:row>52</xdr:row>
      <xdr:rowOff>40821</xdr:rowOff>
    </xdr:from>
    <xdr:to>
      <xdr:col>67</xdr:col>
      <xdr:colOff>0</xdr:colOff>
      <xdr:row>55</xdr:row>
      <xdr:rowOff>166381</xdr:rowOff>
    </xdr:to>
    <xdr:cxnSp macro="">
      <xdr:nvCxnSpPr>
        <xdr:cNvPr id="151" name="直線コネクタ 38">
          <a:extLst>
            <a:ext uri="{FF2B5EF4-FFF2-40B4-BE49-F238E27FC236}">
              <a16:creationId xmlns:a16="http://schemas.microsoft.com/office/drawing/2014/main" id="{72AA46E0-1EE6-1CF0-790E-31D4675F2DED}"/>
            </a:ext>
          </a:extLst>
        </xdr:cNvPr>
        <xdr:cNvCxnSpPr>
          <a:endCxn id="150" idx="1"/>
        </xdr:cNvCxnSpPr>
      </xdr:nvCxnSpPr>
      <xdr:spPr>
        <a:xfrm>
          <a:off x="38617071" y="12790714"/>
          <a:ext cx="5470072" cy="697060"/>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51</xdr:col>
      <xdr:colOff>108857</xdr:colOff>
      <xdr:row>51</xdr:row>
      <xdr:rowOff>27214</xdr:rowOff>
    </xdr:from>
    <xdr:to>
      <xdr:col>57</xdr:col>
      <xdr:colOff>340179</xdr:colOff>
      <xdr:row>53</xdr:row>
      <xdr:rowOff>95250</xdr:rowOff>
    </xdr:to>
    <xdr:sp macro="" textlink="">
      <xdr:nvSpPr>
        <xdr:cNvPr id="154" name="正方形/長方形 35">
          <a:extLst>
            <a:ext uri="{FF2B5EF4-FFF2-40B4-BE49-F238E27FC236}">
              <a16:creationId xmlns:a16="http://schemas.microsoft.com/office/drawing/2014/main" id="{CD4929B0-884F-5606-A200-73D0658E7F0B}"/>
            </a:ext>
          </a:extLst>
        </xdr:cNvPr>
        <xdr:cNvSpPr/>
      </xdr:nvSpPr>
      <xdr:spPr>
        <a:xfrm>
          <a:off x="34834286" y="12586607"/>
          <a:ext cx="3741964" cy="4490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68</xdr:col>
      <xdr:colOff>217714</xdr:colOff>
      <xdr:row>45</xdr:row>
      <xdr:rowOff>68036</xdr:rowOff>
    </xdr:from>
    <xdr:to>
      <xdr:col>71</xdr:col>
      <xdr:colOff>13544</xdr:colOff>
      <xdr:row>46</xdr:row>
      <xdr:rowOff>100702</xdr:rowOff>
    </xdr:to>
    <xdr:sp macro="" textlink="">
      <xdr:nvSpPr>
        <xdr:cNvPr id="156" name="正方形/長方形 33">
          <a:extLst>
            <a:ext uri="{FF2B5EF4-FFF2-40B4-BE49-F238E27FC236}">
              <a16:creationId xmlns:a16="http://schemas.microsoft.com/office/drawing/2014/main" id="{E755D7E8-2136-4A07-BC1B-5711255FA87C}"/>
            </a:ext>
          </a:extLst>
        </xdr:cNvPr>
        <xdr:cNvSpPr/>
      </xdr:nvSpPr>
      <xdr:spPr>
        <a:xfrm>
          <a:off x="44889964" y="11484429"/>
          <a:ext cx="1551151" cy="2231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67</xdr:col>
      <xdr:colOff>54429</xdr:colOff>
      <xdr:row>53</xdr:row>
      <xdr:rowOff>149678</xdr:rowOff>
    </xdr:from>
    <xdr:to>
      <xdr:col>78</xdr:col>
      <xdr:colOff>204108</xdr:colOff>
      <xdr:row>62</xdr:row>
      <xdr:rowOff>13607</xdr:rowOff>
    </xdr:to>
    <xdr:sp macro="" textlink="">
      <xdr:nvSpPr>
        <xdr:cNvPr id="157" name="正方形/長方形 84">
          <a:extLst>
            <a:ext uri="{FF2B5EF4-FFF2-40B4-BE49-F238E27FC236}">
              <a16:creationId xmlns:a16="http://schemas.microsoft.com/office/drawing/2014/main" id="{A6AC227D-1395-4D76-A16E-EEC30739C9C6}"/>
            </a:ext>
          </a:extLst>
        </xdr:cNvPr>
        <xdr:cNvSpPr/>
      </xdr:nvSpPr>
      <xdr:spPr>
        <a:xfrm>
          <a:off x="44141572" y="13090071"/>
          <a:ext cx="6585857" cy="1578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67</xdr:col>
      <xdr:colOff>95250</xdr:colOff>
      <xdr:row>63</xdr:row>
      <xdr:rowOff>68035</xdr:rowOff>
    </xdr:from>
    <xdr:to>
      <xdr:col>77</xdr:col>
      <xdr:colOff>557893</xdr:colOff>
      <xdr:row>68</xdr:row>
      <xdr:rowOff>13606</xdr:rowOff>
    </xdr:to>
    <xdr:sp macro="" textlink="">
      <xdr:nvSpPr>
        <xdr:cNvPr id="158" name="正方形/長方形 130">
          <a:extLst>
            <a:ext uri="{FF2B5EF4-FFF2-40B4-BE49-F238E27FC236}">
              <a16:creationId xmlns:a16="http://schemas.microsoft.com/office/drawing/2014/main" id="{0A80A532-180D-4745-A555-67317792CDFB}"/>
            </a:ext>
          </a:extLst>
        </xdr:cNvPr>
        <xdr:cNvSpPr/>
      </xdr:nvSpPr>
      <xdr:spPr>
        <a:xfrm>
          <a:off x="44182393" y="14913428"/>
          <a:ext cx="6313714" cy="898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48</xdr:col>
      <xdr:colOff>108856</xdr:colOff>
      <xdr:row>46</xdr:row>
      <xdr:rowOff>13607</xdr:rowOff>
    </xdr:from>
    <xdr:to>
      <xdr:col>51</xdr:col>
      <xdr:colOff>424996</xdr:colOff>
      <xdr:row>48</xdr:row>
      <xdr:rowOff>1036</xdr:rowOff>
    </xdr:to>
    <xdr:sp macro="" textlink="">
      <xdr:nvSpPr>
        <xdr:cNvPr id="159" name="線吹き出し 1 (枠付き) 18">
          <a:extLst>
            <a:ext uri="{FF2B5EF4-FFF2-40B4-BE49-F238E27FC236}">
              <a16:creationId xmlns:a16="http://schemas.microsoft.com/office/drawing/2014/main" id="{0C7B3603-9197-4842-8DA1-DF93B089E99C}"/>
            </a:ext>
          </a:extLst>
        </xdr:cNvPr>
        <xdr:cNvSpPr/>
      </xdr:nvSpPr>
      <xdr:spPr>
        <a:xfrm>
          <a:off x="33078963" y="11620500"/>
          <a:ext cx="2071462" cy="368429"/>
        </a:xfrm>
        <a:prstGeom prst="borderCallout1">
          <a:avLst>
            <a:gd name="adj1" fmla="val 58694"/>
            <a:gd name="adj2" fmla="val 97979"/>
            <a:gd name="adj3" fmla="val 260222"/>
            <a:gd name="adj4" fmla="val 1214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点灯時にリモート送信を行う。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71</xdr:col>
      <xdr:colOff>0</xdr:colOff>
      <xdr:row>37</xdr:row>
      <xdr:rowOff>0</xdr:rowOff>
    </xdr:from>
    <xdr:to>
      <xdr:col>77</xdr:col>
      <xdr:colOff>227684</xdr:colOff>
      <xdr:row>41</xdr:row>
      <xdr:rowOff>85189</xdr:rowOff>
    </xdr:to>
    <xdr:sp macro="" textlink="">
      <xdr:nvSpPr>
        <xdr:cNvPr id="160" name="線吹き出し 1 (枠付き) 34">
          <a:extLst>
            <a:ext uri="{FF2B5EF4-FFF2-40B4-BE49-F238E27FC236}">
              <a16:creationId xmlns:a16="http://schemas.microsoft.com/office/drawing/2014/main" id="{84DB005C-2FE7-4500-AAD0-B746BEC6350E}"/>
            </a:ext>
          </a:extLst>
        </xdr:cNvPr>
        <xdr:cNvSpPr/>
      </xdr:nvSpPr>
      <xdr:spPr>
        <a:xfrm>
          <a:off x="46427571" y="9892393"/>
          <a:ext cx="3738327" cy="847189"/>
        </a:xfrm>
        <a:prstGeom prst="borderCallout1">
          <a:avLst>
            <a:gd name="adj1" fmla="val 54075"/>
            <a:gd name="adj2" fmla="val -182"/>
            <a:gd name="adj3" fmla="val 185855"/>
            <a:gd name="adj4" fmla="val -164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40s</a:t>
          </a:r>
          <a:r>
            <a:rPr kumimoji="1" lang="ja-JP" altLang="en-US" sz="1200" b="1">
              <a:solidFill>
                <a:sysClr val="windowText" lastClr="000000"/>
              </a:solidFill>
              <a:latin typeface="+mn-ea"/>
              <a:ea typeface="+mn-ea"/>
              <a:cs typeface="Meiryo UI" panose="020B0604030504040204" pitchFamily="50" charset="-128"/>
            </a:rPr>
            <a:t>のカウントは、ロジックにて実装して、</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40s</a:t>
          </a:r>
          <a:r>
            <a:rPr kumimoji="1" lang="ja-JP" altLang="en-US" sz="1200" b="1">
              <a:solidFill>
                <a:sysClr val="windowText" lastClr="000000"/>
              </a:solidFill>
              <a:latin typeface="+mn-ea"/>
              <a:ea typeface="+mn-ea"/>
              <a:cs typeface="Meiryo UI" panose="020B0604030504040204" pitchFamily="50" charset="-128"/>
            </a:rPr>
            <a:t>経過した</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しない</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カウント中を真理値表の入力とする。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79</xdr:col>
      <xdr:colOff>376199</xdr:colOff>
      <xdr:row>34</xdr:row>
      <xdr:rowOff>114460</xdr:rowOff>
    </xdr:from>
    <xdr:to>
      <xdr:col>87</xdr:col>
      <xdr:colOff>165689</xdr:colOff>
      <xdr:row>42</xdr:row>
      <xdr:rowOff>85472</xdr:rowOff>
    </xdr:to>
    <xdr:sp macro="" textlink="">
      <xdr:nvSpPr>
        <xdr:cNvPr id="161" name="線吹き出し 1 (枠付き) 46">
          <a:extLst>
            <a:ext uri="{FF2B5EF4-FFF2-40B4-BE49-F238E27FC236}">
              <a16:creationId xmlns:a16="http://schemas.microsoft.com/office/drawing/2014/main" id="{5AB77F67-5FC1-419C-BC19-F0C5580EF308}"/>
            </a:ext>
          </a:extLst>
        </xdr:cNvPr>
        <xdr:cNvSpPr/>
      </xdr:nvSpPr>
      <xdr:spPr>
        <a:xfrm>
          <a:off x="51923258" y="9448960"/>
          <a:ext cx="4540784" cy="1495012"/>
        </a:xfrm>
        <a:prstGeom prst="borderCallout1">
          <a:avLst>
            <a:gd name="adj1" fmla="val 51006"/>
            <a:gd name="adj2" fmla="val 982"/>
            <a:gd name="adj3" fmla="val 106777"/>
            <a:gd name="adj4" fmla="val -357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水温値</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通信状態は外部ドメインから、</a:t>
          </a:r>
          <a:r>
            <a:rPr kumimoji="1" lang="en-US" altLang="ja-JP" sz="1200" b="1">
              <a:solidFill>
                <a:schemeClr val="tx1"/>
              </a:solidFill>
              <a:latin typeface="+mn-ea"/>
              <a:ea typeface="+mn-ea"/>
              <a:cs typeface="Meiryo UI" panose="020B0604030504040204" pitchFamily="50" charset="-128"/>
            </a:rPr>
            <a:t>u1_g_PtsctmpCelInst()</a:t>
          </a:r>
          <a:r>
            <a:rPr kumimoji="1" lang="ja-JP" altLang="en-US" sz="1200" b="1">
              <a:solidFill>
                <a:schemeClr val="tx1"/>
              </a:solidFill>
              <a:latin typeface="+mn-ea"/>
              <a:ea typeface="+mn-ea"/>
              <a:cs typeface="Meiryo UI" panose="020B0604030504040204" pitchFamily="50" charset="-128"/>
            </a:rPr>
            <a:t>の</a:t>
          </a:r>
          <a:r>
            <a:rPr kumimoji="1" lang="en-US" altLang="ja-JP" sz="1200" b="1">
              <a:solidFill>
                <a:schemeClr val="tx1"/>
              </a:solidFill>
              <a:latin typeface="+mn-ea"/>
              <a:ea typeface="+mn-ea"/>
              <a:cs typeface="Meiryo UI" panose="020B0604030504040204" pitchFamily="50" charset="-128"/>
            </a:rPr>
            <a:t>IF</a:t>
          </a:r>
          <a:r>
            <a:rPr kumimoji="1" lang="ja-JP" altLang="en-US" sz="1200" b="1">
              <a:solidFill>
                <a:schemeClr val="tx1"/>
              </a:solidFill>
              <a:latin typeface="+mn-ea"/>
              <a:ea typeface="+mn-ea"/>
              <a:cs typeface="Meiryo UI" panose="020B0604030504040204" pitchFamily="50" charset="-128"/>
            </a:rPr>
            <a:t>を用いて取得する。</a:t>
          </a:r>
          <a:r>
            <a:rPr kumimoji="1" lang="en-US" altLang="ja-JP" sz="1200" b="1">
              <a:solidFill>
                <a:schemeClr val="tx1"/>
              </a:solidFill>
              <a:latin typeface="+mn-ea"/>
              <a:ea typeface="+mn-ea"/>
              <a:cs typeface="Meiryo UI" panose="020B0604030504040204" pitchFamily="50" charset="-128"/>
            </a:rPr>
            <a:t>(LSB:0.01)</a:t>
          </a:r>
        </a:p>
        <a:p>
          <a:pPr algn="l"/>
          <a:r>
            <a:rPr kumimoji="1" lang="ja-JP" altLang="en-US" sz="1200" b="1">
              <a:solidFill>
                <a:schemeClr val="tx1"/>
              </a:solidFill>
              <a:latin typeface="+mn-ea"/>
              <a:ea typeface="+mn-ea"/>
              <a:cs typeface="Meiryo UI" panose="020B0604030504040204" pitchFamily="50" charset="-128"/>
            </a:rPr>
            <a:t>戻り値：</a:t>
          </a:r>
        </a:p>
        <a:p>
          <a:pPr algn="l"/>
          <a:r>
            <a:rPr kumimoji="1" lang="en-US" altLang="ja-JP" sz="1200" b="1">
              <a:solidFill>
                <a:schemeClr val="tx1"/>
              </a:solidFill>
              <a:latin typeface="+mn-ea"/>
              <a:ea typeface="+mn-ea"/>
              <a:cs typeface="Meiryo UI" panose="020B0604030504040204" pitchFamily="50" charset="-128"/>
            </a:rPr>
            <a:t>PTSCTMP_STSBIT_VALID/PTSCTMP_STSBIT_UNKNOWN/PTSCTMP_STSBIT_INVALID</a:t>
          </a:r>
        </a:p>
      </xdr:txBody>
    </xdr:sp>
    <xdr:clientData/>
  </xdr:twoCellAnchor>
  <xdr:twoCellAnchor>
    <xdr:from>
      <xdr:col>79</xdr:col>
      <xdr:colOff>0</xdr:colOff>
      <xdr:row>47</xdr:row>
      <xdr:rowOff>0</xdr:rowOff>
    </xdr:from>
    <xdr:to>
      <xdr:col>87</xdr:col>
      <xdr:colOff>513158</xdr:colOff>
      <xdr:row>51</xdr:row>
      <xdr:rowOff>122818</xdr:rowOff>
    </xdr:to>
    <xdr:sp macro="" textlink="">
      <xdr:nvSpPr>
        <xdr:cNvPr id="162" name="線吹き出し 1 (枠付き) 86">
          <a:extLst>
            <a:ext uri="{FF2B5EF4-FFF2-40B4-BE49-F238E27FC236}">
              <a16:creationId xmlns:a16="http://schemas.microsoft.com/office/drawing/2014/main" id="{4D75A1AA-3D24-4333-8CCD-D3B2E1C86538}"/>
            </a:ext>
          </a:extLst>
        </xdr:cNvPr>
        <xdr:cNvSpPr/>
      </xdr:nvSpPr>
      <xdr:spPr>
        <a:xfrm>
          <a:off x="51108429" y="11797393"/>
          <a:ext cx="5194015" cy="884818"/>
        </a:xfrm>
        <a:prstGeom prst="borderCallout1">
          <a:avLst>
            <a:gd name="adj1" fmla="val 71988"/>
            <a:gd name="adj2" fmla="val 486"/>
            <a:gd name="adj3" fmla="val 146175"/>
            <a:gd name="adj4" fmla="val -85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内部</a:t>
          </a:r>
          <a:r>
            <a:rPr kumimoji="1" lang="en-US" altLang="ja-JP" sz="1200" b="1">
              <a:solidFill>
                <a:schemeClr val="tx1"/>
              </a:solidFill>
              <a:latin typeface="+mn-ea"/>
              <a:ea typeface="+mn-ea"/>
              <a:cs typeface="Meiryo UI" panose="020B0604030504040204" pitchFamily="50" charset="-128"/>
            </a:rPr>
            <a:t>IF</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u1_g_AlertCfgOilrpm</a:t>
          </a:r>
          <a:r>
            <a:rPr kumimoji="1" lang="ja-JP" altLang="en-US" sz="1200" b="1">
              <a:solidFill>
                <a:schemeClr val="tx1"/>
              </a:solidFill>
              <a:latin typeface="+mn-ea"/>
              <a:ea typeface="+mn-ea"/>
              <a:cs typeface="Meiryo UI" panose="020B0604030504040204" pitchFamily="50" charset="-128"/>
            </a:rPr>
            <a:t>内で、</a:t>
          </a:r>
          <a:r>
            <a:rPr kumimoji="1" lang="en-US" altLang="ja-JP" sz="1200" b="1">
              <a:solidFill>
                <a:schemeClr val="tx1"/>
              </a:solidFill>
              <a:latin typeface="+mn-ea"/>
              <a:ea typeface="+mn-ea"/>
              <a:cs typeface="Meiryo UI" panose="020B0604030504040204" pitchFamily="50" charset="-128"/>
            </a:rPr>
            <a:t>u1_g_VardefEngTypRx()</a:t>
          </a:r>
          <a:r>
            <a:rPr kumimoji="1" lang="ja-JP" altLang="en-US" sz="1200" b="1">
              <a:solidFill>
                <a:schemeClr val="tx1"/>
              </a:solidFill>
              <a:latin typeface="+mn-ea"/>
              <a:ea typeface="+mn-ea"/>
              <a:cs typeface="Meiryo UI" panose="020B0604030504040204" pitchFamily="50" charset="-128"/>
            </a:rPr>
            <a:t>より</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取得した</a:t>
          </a:r>
          <a:r>
            <a:rPr kumimoji="1" lang="en-US" altLang="ja-JP" sz="1200" b="1">
              <a:solidFill>
                <a:schemeClr val="tx1"/>
              </a:solidFill>
              <a:latin typeface="+mn-ea"/>
              <a:ea typeface="+mn-ea"/>
              <a:cs typeface="Meiryo UI" panose="020B0604030504040204" pitchFamily="50" charset="-128"/>
            </a:rPr>
            <a:t>Eng</a:t>
          </a:r>
          <a:r>
            <a:rPr kumimoji="1" lang="ja-JP" altLang="en-US" sz="1200" b="1">
              <a:solidFill>
                <a:schemeClr val="tx1"/>
              </a:solidFill>
              <a:latin typeface="+mn-ea"/>
              <a:ea typeface="+mn-ea"/>
              <a:cs typeface="Meiryo UI" panose="020B0604030504040204" pitchFamily="50" charset="-128"/>
            </a:rPr>
            <a:t>型式情報と戻り値に応じて、</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とジカ線の適用有無を定数に従い判定する。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72</xdr:col>
      <xdr:colOff>353785</xdr:colOff>
      <xdr:row>71</xdr:row>
      <xdr:rowOff>149679</xdr:rowOff>
    </xdr:from>
    <xdr:to>
      <xdr:col>81</xdr:col>
      <xdr:colOff>281836</xdr:colOff>
      <xdr:row>85</xdr:row>
      <xdr:rowOff>182175</xdr:rowOff>
    </xdr:to>
    <xdr:sp macro="" textlink="">
      <xdr:nvSpPr>
        <xdr:cNvPr id="163" name="線吹き出し 1 (枠付き) 131">
          <a:extLst>
            <a:ext uri="{FF2B5EF4-FFF2-40B4-BE49-F238E27FC236}">
              <a16:creationId xmlns:a16="http://schemas.microsoft.com/office/drawing/2014/main" id="{C754A088-4EF4-4DC5-B9EC-DCC22046EAC1}"/>
            </a:ext>
          </a:extLst>
        </xdr:cNvPr>
        <xdr:cNvSpPr/>
      </xdr:nvSpPr>
      <xdr:spPr>
        <a:xfrm>
          <a:off x="47366464" y="16519072"/>
          <a:ext cx="5194015" cy="2699496"/>
        </a:xfrm>
        <a:prstGeom prst="borderCallout1">
          <a:avLst>
            <a:gd name="adj1" fmla="val -283"/>
            <a:gd name="adj2" fmla="val 2650"/>
            <a:gd name="adj3" fmla="val -25627"/>
            <a:gd name="adj4" fmla="val -224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Eng</a:t>
          </a:r>
          <a:r>
            <a:rPr kumimoji="1" lang="ja-JP" altLang="en-US" sz="1200" b="1">
              <a:solidFill>
                <a:sysClr val="windowText" lastClr="000000"/>
              </a:solidFill>
              <a:latin typeface="+mn-ea"/>
              <a:ea typeface="+mn-ea"/>
              <a:cs typeface="Meiryo UI" panose="020B0604030504040204" pitchFamily="50" charset="-128"/>
            </a:rPr>
            <a:t>型式信号</a:t>
          </a:r>
          <a:r>
            <a:rPr kumimoji="1" lang="en-US" altLang="ja-JP" sz="1200" b="1">
              <a:solidFill>
                <a:sysClr val="windowText" lastClr="000000"/>
              </a:solidFill>
              <a:latin typeface="+mn-ea"/>
              <a:ea typeface="+mn-ea"/>
              <a:cs typeface="Meiryo UI" panose="020B0604030504040204" pitchFamily="50" charset="-128"/>
            </a:rPr>
            <a:t>(ENG1F03/ENG1G13)</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M_ENG</a:t>
          </a:r>
          <a:r>
            <a:rPr kumimoji="1" lang="ja-JP" altLang="en-US" sz="1200" b="1">
              <a:solidFill>
                <a:sysClr val="windowText" lastClr="000000"/>
              </a:solidFill>
              <a:latin typeface="+mn-ea"/>
              <a:ea typeface="+mn-ea"/>
              <a:cs typeface="Meiryo UI" panose="020B0604030504040204" pitchFamily="50" charset="-128"/>
            </a:rPr>
            <a:t>の記載に従う（＋</a:t>
          </a:r>
          <a:r>
            <a:rPr kumimoji="1" lang="en-US" altLang="ja-JP" sz="1200" b="1">
              <a:solidFill>
                <a:sysClr val="windowText" lastClr="000000"/>
              </a:solidFill>
              <a:latin typeface="+mn-ea"/>
              <a:ea typeface="+mn-ea"/>
              <a:cs typeface="Meiryo UI" panose="020B0604030504040204" pitchFamily="50" charset="-128"/>
            </a:rPr>
            <a:t>B</a:t>
          </a:r>
          <a:r>
            <a:rPr kumimoji="1" lang="ja-JP" altLang="en-US" sz="1200" b="1">
              <a:solidFill>
                <a:sysClr val="windowText" lastClr="000000"/>
              </a:solidFill>
              <a:latin typeface="+mn-ea"/>
              <a:ea typeface="+mn-ea"/>
              <a:cs typeface="Meiryo UI" panose="020B0604030504040204" pitchFamily="50" charset="-128"/>
            </a:rPr>
            <a:t>保持）</a:t>
          </a:r>
          <a:br>
            <a:rPr kumimoji="1" lang="en-US" altLang="ja-JP" sz="1200" b="1">
              <a:solidFill>
                <a:sysClr val="windowText" lastClr="000000"/>
              </a:solidFill>
              <a:latin typeface="+mn-ea"/>
              <a:ea typeface="+mn-ea"/>
              <a:cs typeface="Meiryo UI" panose="020B0604030504040204" pitchFamily="50" charset="-128"/>
            </a:rPr>
          </a:b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https://aip01.dndev.net/wiki/x/1t2KC</a:t>
          </a:r>
          <a:br>
            <a:rPr kumimoji="1" lang="en-US" altLang="ja-JP" sz="1200" b="1">
              <a:solidFill>
                <a:sysClr val="windowText" lastClr="000000"/>
              </a:solidFill>
              <a:latin typeface="+mn-ea"/>
              <a:ea typeface="+mn-ea"/>
              <a:cs typeface="Meiryo UI" panose="020B0604030504040204" pitchFamily="50" charset="-128"/>
            </a:rPr>
          </a:br>
          <a:r>
            <a:rPr kumimoji="1" lang="en-US" altLang="ja-JP" sz="1200" b="1">
              <a:solidFill>
                <a:sysClr val="windowText" lastClr="000000"/>
              </a:solidFill>
              <a:latin typeface="+mn-ea"/>
              <a:ea typeface="+mn-ea"/>
              <a:cs typeface="Meiryo UI" panose="020B0604030504040204" pitchFamily="50" charset="-128"/>
            </a:rPr>
            <a:t>VardefIF</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u1_g_VardefEngTypRx</a:t>
          </a:r>
          <a:r>
            <a:rPr kumimoji="1" lang="ja-JP" altLang="en-US" sz="1200" b="1">
              <a:solidFill>
                <a:sysClr val="windowText" lastClr="000000"/>
              </a:solidFill>
              <a:latin typeface="+mn-ea"/>
              <a:ea typeface="+mn-ea"/>
              <a:cs typeface="Meiryo UI" panose="020B0604030504040204" pitchFamily="50" charset="-128"/>
            </a:rPr>
            <a:t>の戻り値</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通信状態</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に応じて、</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内部</a:t>
          </a:r>
          <a:r>
            <a:rPr kumimoji="1" lang="en-US" altLang="ja-JP" sz="1200" b="1">
              <a:solidFill>
                <a:sysClr val="windowText" lastClr="000000"/>
              </a:solidFill>
              <a:latin typeface="+mn-ea"/>
              <a:ea typeface="+mn-ea"/>
              <a:cs typeface="Meiryo UI" panose="020B0604030504040204" pitchFamily="50" charset="-128"/>
            </a:rPr>
            <a:t>IF</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u1_g_AlertCfgOilrpm</a:t>
          </a:r>
          <a:r>
            <a:rPr kumimoji="1" lang="ja-JP" altLang="en-US" sz="1200" b="1">
              <a:solidFill>
                <a:sysClr val="windowText" lastClr="000000"/>
              </a:solidFill>
              <a:latin typeface="+mn-ea"/>
              <a:ea typeface="+mn-ea"/>
              <a:cs typeface="Meiryo UI" panose="020B0604030504040204" pitchFamily="50" charset="-128"/>
            </a:rPr>
            <a:t>の戻り値を決定し、</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通信判定有りの場合、</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信号を取得し、真理値表判定を行う。</a:t>
          </a:r>
          <a:br>
            <a:rPr kumimoji="1" lang="ja-JP" altLang="en-US" sz="1200" b="1">
              <a:solidFill>
                <a:sysClr val="windowText" lastClr="000000"/>
              </a:solidFill>
              <a:latin typeface="+mn-ea"/>
              <a:ea typeface="+mn-ea"/>
              <a:cs typeface="Meiryo UI" panose="020B0604030504040204" pitchFamily="50" charset="-128"/>
            </a:rPr>
          </a:b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通信判定無しの場合、</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信号を取得せず、</a:t>
          </a:r>
          <a:r>
            <a:rPr kumimoji="1" lang="en-US" altLang="ja-JP" sz="1200" b="1">
              <a:solidFill>
                <a:sysClr val="windowText" lastClr="000000"/>
              </a:solidFill>
              <a:latin typeface="+mn-ea"/>
              <a:ea typeface="+mn-ea"/>
              <a:cs typeface="Meiryo UI" panose="020B0604030504040204" pitchFamily="50" charset="-128"/>
            </a:rPr>
            <a:t>0h</a:t>
          </a:r>
          <a:r>
            <a:rPr kumimoji="1" lang="ja-JP" altLang="en-US" sz="1200" b="1">
              <a:solidFill>
                <a:sysClr val="windowText" lastClr="000000"/>
              </a:solidFill>
              <a:latin typeface="+mn-ea"/>
              <a:ea typeface="+mn-ea"/>
              <a:cs typeface="Meiryo UI" panose="020B0604030504040204" pitchFamily="50" charset="-128"/>
            </a:rPr>
            <a:t>として真理値表判定を行う。</a:t>
          </a:r>
          <a:br>
            <a:rPr kumimoji="1" lang="ja-JP" altLang="en-US" sz="1200" b="1">
              <a:solidFill>
                <a:sysClr val="windowText" lastClr="000000"/>
              </a:solidFill>
              <a:latin typeface="+mn-ea"/>
              <a:ea typeface="+mn-ea"/>
              <a:cs typeface="Meiryo UI" panose="020B0604030504040204" pitchFamily="50" charset="-128"/>
            </a:rPr>
          </a:br>
          <a:r>
            <a:rPr kumimoji="1" lang="ja-JP" altLang="en-US" sz="1200" b="1">
              <a:solidFill>
                <a:sysClr val="windowText" lastClr="000000"/>
              </a:solidFill>
              <a:latin typeface="+mn-ea"/>
              <a:ea typeface="+mn-ea"/>
              <a:cs typeface="Meiryo UI" panose="020B0604030504040204" pitchFamily="50" charset="-128"/>
            </a:rPr>
            <a:t>ジカ線判定有りの場合、直線信号を取得し、真理値表判定を行う。</a:t>
          </a:r>
          <a:br>
            <a:rPr kumimoji="1" lang="en-US" altLang="ja-JP" sz="1200" b="1">
              <a:solidFill>
                <a:sysClr val="windowText" lastClr="000000"/>
              </a:solidFill>
              <a:latin typeface="+mn-ea"/>
              <a:ea typeface="+mn-ea"/>
              <a:cs typeface="Meiryo UI" panose="020B0604030504040204" pitchFamily="50" charset="-128"/>
            </a:rPr>
          </a:br>
          <a:r>
            <a:rPr kumimoji="1" lang="ja-JP" altLang="en-US" sz="1200" b="1">
              <a:solidFill>
                <a:sysClr val="windowText" lastClr="000000"/>
              </a:solidFill>
              <a:latin typeface="+mn-ea"/>
              <a:ea typeface="+mn-ea"/>
              <a:cs typeface="Meiryo UI" panose="020B0604030504040204" pitchFamily="50" charset="-128"/>
            </a:rPr>
            <a:t>ジカ線判定無しの場合、直線信号を取得せず、</a:t>
          </a:r>
          <a:r>
            <a:rPr kumimoji="1" lang="en-US" altLang="ja-JP" sz="1200" b="1">
              <a:solidFill>
                <a:sysClr val="windowText" lastClr="000000"/>
              </a:solidFill>
              <a:latin typeface="+mn-ea"/>
              <a:ea typeface="+mn-ea"/>
              <a:cs typeface="Meiryo UI" panose="020B0604030504040204" pitchFamily="50" charset="-128"/>
            </a:rPr>
            <a:t>INACT</a:t>
          </a:r>
          <a:r>
            <a:rPr kumimoji="1" lang="ja-JP" altLang="en-US" sz="1200" b="1">
              <a:solidFill>
                <a:sysClr val="windowText" lastClr="000000"/>
              </a:solidFill>
              <a:latin typeface="+mn-ea"/>
              <a:ea typeface="+mn-ea"/>
              <a:cs typeface="Meiryo UI" panose="020B0604030504040204" pitchFamily="50" charset="-128"/>
            </a:rPr>
            <a:t>として真理値表判定を行う。</a:t>
          </a:r>
          <a:br>
            <a:rPr kumimoji="1" lang="en-US" altLang="ja-JP" sz="1200" b="1">
              <a:solidFill>
                <a:sysClr val="windowText" lastClr="000000"/>
              </a:solidFill>
              <a:latin typeface="+mn-ea"/>
              <a:ea typeface="+mn-ea"/>
              <a:cs typeface="Meiryo UI" panose="020B0604030504040204" pitchFamily="50" charset="-128"/>
            </a:rPr>
          </a:b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通信途絶時前回値保持、および、指定外</a:t>
          </a:r>
          <a:r>
            <a:rPr kumimoji="1" lang="en-US" altLang="ja-JP" sz="1200" b="1">
              <a:solidFill>
                <a:sysClr val="windowText" lastClr="000000"/>
              </a:solidFill>
              <a:latin typeface="+mn-ea"/>
              <a:ea typeface="+mn-ea"/>
              <a:cs typeface="Meiryo UI" panose="020B0604030504040204" pitchFamily="50" charset="-128"/>
            </a:rPr>
            <a:t>ENG</a:t>
          </a:r>
          <a:r>
            <a:rPr kumimoji="1" lang="ja-JP" altLang="en-US" sz="1200" b="1">
              <a:solidFill>
                <a:sysClr val="windowText" lastClr="000000"/>
              </a:solidFill>
              <a:latin typeface="+mn-ea"/>
              <a:ea typeface="+mn-ea"/>
              <a:cs typeface="Meiryo UI" panose="020B0604030504040204" pitchFamily="50" charset="-128"/>
            </a:rPr>
            <a:t>型式受信・</a:t>
          </a:r>
          <a:r>
            <a:rPr kumimoji="1" lang="en-US" altLang="ja-JP" sz="1200" b="1">
              <a:solidFill>
                <a:sysClr val="windowText" lastClr="000000"/>
              </a:solidFill>
              <a:latin typeface="+mn-ea"/>
              <a:ea typeface="+mn-ea"/>
              <a:cs typeface="Meiryo UI" panose="020B0604030504040204" pitchFamily="50" charset="-128"/>
            </a:rPr>
            <a:t>ENG</a:t>
          </a:r>
          <a:r>
            <a:rPr kumimoji="1" lang="ja-JP" altLang="en-US" sz="1200" b="1">
              <a:solidFill>
                <a:sysClr val="windowText" lastClr="000000"/>
              </a:solidFill>
              <a:latin typeface="+mn-ea"/>
              <a:ea typeface="+mn-ea"/>
              <a:cs typeface="Meiryo UI" panose="020B0604030504040204" pitchFamily="50" charset="-128"/>
            </a:rPr>
            <a:t>型式未受信時は</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の判定が明記された。</a:t>
          </a:r>
          <a:r>
            <a:rPr kumimoji="1" lang="en-US" altLang="ja-JP" sz="1200" b="1">
              <a:solidFill>
                <a:sysClr val="windowText" lastClr="000000"/>
              </a:solidFill>
              <a:latin typeface="+mn-ea"/>
              <a:ea typeface="+mn-ea"/>
              <a:cs typeface="Meiryo UI" panose="020B0604030504040204" pitchFamily="50" charset="-128"/>
            </a:rPr>
            <a:t>Alert</a:t>
          </a:r>
          <a:r>
            <a:rPr kumimoji="1" lang="ja-JP" altLang="en-US" sz="1200" b="1">
              <a:solidFill>
                <a:sysClr val="windowText" lastClr="000000"/>
              </a:solidFill>
              <a:latin typeface="+mn-ea"/>
              <a:ea typeface="+mn-ea"/>
              <a:cs typeface="Meiryo UI" panose="020B0604030504040204" pitchFamily="50" charset="-128"/>
            </a:rPr>
            <a:t>実装通りであり、影響無し。</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295947</xdr:colOff>
      <xdr:row>4</xdr:row>
      <xdr:rowOff>169208</xdr:rowOff>
    </xdr:from>
    <xdr:to>
      <xdr:col>21</xdr:col>
      <xdr:colOff>212336</xdr:colOff>
      <xdr:row>8</xdr:row>
      <xdr:rowOff>436133</xdr:rowOff>
    </xdr:to>
    <xdr:sp macro="" textlink="">
      <xdr:nvSpPr>
        <xdr:cNvPr id="2" name="線吹き出し 1 (枠付き) 16">
          <a:extLst>
            <a:ext uri="{FF2B5EF4-FFF2-40B4-BE49-F238E27FC236}">
              <a16:creationId xmlns:a16="http://schemas.microsoft.com/office/drawing/2014/main" id="{00000000-0008-0000-0800-000002000000}"/>
            </a:ext>
          </a:extLst>
        </xdr:cNvPr>
        <xdr:cNvSpPr/>
      </xdr:nvSpPr>
      <xdr:spPr>
        <a:xfrm>
          <a:off x="20298447" y="1067279"/>
          <a:ext cx="5359246" cy="1137783"/>
        </a:xfrm>
        <a:prstGeom prst="borderCallout1">
          <a:avLst>
            <a:gd name="adj1" fmla="val 45766"/>
            <a:gd name="adj2" fmla="val -1033"/>
            <a:gd name="adj3" fmla="val 41747"/>
            <a:gd name="adj4" fmla="val -2605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u1_g_VardefEngTypRx</a:t>
          </a:r>
          <a:r>
            <a:rPr kumimoji="1" lang="ja-JP" altLang="en-US" sz="1200" b="1">
              <a:solidFill>
                <a:schemeClr val="tx1"/>
              </a:solidFill>
              <a:latin typeface="+mn-ea"/>
              <a:ea typeface="+mn-ea"/>
              <a:cs typeface="Meiryo UI" panose="020B0604030504040204" pitchFamily="50" charset="-128"/>
            </a:rPr>
            <a:t>の戻り値</a:t>
          </a:r>
          <a:br>
            <a:rPr kumimoji="1" lang="ja-JP" altLang="en-US"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UNKNOWN</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BON</a:t>
          </a:r>
          <a:r>
            <a:rPr kumimoji="1" lang="ja-JP" altLang="en-US" sz="1200" b="1">
              <a:solidFill>
                <a:schemeClr val="tx1"/>
              </a:solidFill>
              <a:latin typeface="+mn-ea"/>
              <a:ea typeface="+mn-ea"/>
              <a:cs typeface="Meiryo UI" panose="020B0604030504040204" pitchFamily="50" charset="-128"/>
            </a:rPr>
            <a:t>後未受信</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VALID</a:t>
          </a:r>
          <a:r>
            <a:rPr kumimoji="1" lang="ja-JP" altLang="en-US" sz="1200" b="1">
              <a:solidFill>
                <a:schemeClr val="tx1"/>
              </a:solidFill>
              <a:latin typeface="+mn-ea"/>
              <a:ea typeface="+mn-ea"/>
              <a:cs typeface="Meiryo UI" panose="020B0604030504040204" pitchFamily="50" charset="-128"/>
            </a:rPr>
            <a:t>：通常又は途絶</a:t>
          </a:r>
          <a:br>
            <a:rPr kumimoji="1" lang="ja-JP" altLang="en-US"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INVALID</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BON</a:t>
          </a:r>
          <a:r>
            <a:rPr kumimoji="1" lang="ja-JP" altLang="en-US" sz="1200" b="1">
              <a:solidFill>
                <a:schemeClr val="tx1"/>
              </a:solidFill>
              <a:latin typeface="+mn-ea"/>
              <a:ea typeface="+mn-ea"/>
              <a:cs typeface="Meiryo UI" panose="020B0604030504040204" pitchFamily="50" charset="-128"/>
            </a:rPr>
            <a:t>後未受信通信途絶</a:t>
          </a:r>
        </a:p>
      </xdr:txBody>
    </xdr:sp>
    <xdr:clientData/>
  </xdr:twoCellAnchor>
  <xdr:twoCellAnchor>
    <xdr:from>
      <xdr:col>1</xdr:col>
      <xdr:colOff>9301</xdr:colOff>
      <xdr:row>145</xdr:row>
      <xdr:rowOff>7395</xdr:rowOff>
    </xdr:from>
    <xdr:to>
      <xdr:col>13</xdr:col>
      <xdr:colOff>9301</xdr:colOff>
      <xdr:row>147</xdr:row>
      <xdr:rowOff>14294</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flipV="1">
          <a:off x="625625" y="27080807"/>
          <a:ext cx="12270441" cy="343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13</xdr:col>
      <xdr:colOff>457103</xdr:colOff>
      <xdr:row>55</xdr:row>
      <xdr:rowOff>135338</xdr:rowOff>
    </xdr:from>
    <xdr:to>
      <xdr:col>21</xdr:col>
      <xdr:colOff>363967</xdr:colOff>
      <xdr:row>62</xdr:row>
      <xdr:rowOff>13111</xdr:rowOff>
    </xdr:to>
    <xdr:sp macro="" textlink="">
      <xdr:nvSpPr>
        <xdr:cNvPr id="8" name="線吹き出し 1 (枠付き) 12">
          <a:extLst>
            <a:ext uri="{FF2B5EF4-FFF2-40B4-BE49-F238E27FC236}">
              <a16:creationId xmlns:a16="http://schemas.microsoft.com/office/drawing/2014/main" id="{00000000-0008-0000-0800-000008000000}"/>
            </a:ext>
          </a:extLst>
        </xdr:cNvPr>
        <xdr:cNvSpPr/>
      </xdr:nvSpPr>
      <xdr:spPr>
        <a:xfrm>
          <a:off x="20459603" y="13973802"/>
          <a:ext cx="5349721" cy="1279309"/>
        </a:xfrm>
        <a:prstGeom prst="borderCallout1">
          <a:avLst>
            <a:gd name="adj1" fmla="val 4649"/>
            <a:gd name="adj2" fmla="val -284"/>
            <a:gd name="adj3" fmla="val -26251"/>
            <a:gd name="adj4" fmla="val -88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14</xdr:col>
      <xdr:colOff>30034</xdr:colOff>
      <xdr:row>98</xdr:row>
      <xdr:rowOff>13896</xdr:rowOff>
    </xdr:from>
    <xdr:to>
      <xdr:col>21</xdr:col>
      <xdr:colOff>541791</xdr:colOff>
      <xdr:row>104</xdr:row>
      <xdr:rowOff>54125</xdr:rowOff>
    </xdr:to>
    <xdr:sp macro="" textlink="">
      <xdr:nvSpPr>
        <xdr:cNvPr id="9" name="線吹き出し 1 (枠付き) 21">
          <a:extLst>
            <a:ext uri="{FF2B5EF4-FFF2-40B4-BE49-F238E27FC236}">
              <a16:creationId xmlns:a16="http://schemas.microsoft.com/office/drawing/2014/main" id="{00000000-0008-0000-0800-000009000000}"/>
            </a:ext>
          </a:extLst>
        </xdr:cNvPr>
        <xdr:cNvSpPr/>
      </xdr:nvSpPr>
      <xdr:spPr>
        <a:xfrm>
          <a:off x="13533122" y="19859514"/>
          <a:ext cx="4826022" cy="1048758"/>
        </a:xfrm>
        <a:prstGeom prst="borderCallout1">
          <a:avLst>
            <a:gd name="adj1" fmla="val 64212"/>
            <a:gd name="adj2" fmla="val -538"/>
            <a:gd name="adj3" fmla="val 31978"/>
            <a:gd name="adj4" fmla="val -140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13</xdr:col>
      <xdr:colOff>579024</xdr:colOff>
      <xdr:row>144</xdr:row>
      <xdr:rowOff>154597</xdr:rowOff>
    </xdr:from>
    <xdr:to>
      <xdr:col>22</xdr:col>
      <xdr:colOff>60304</xdr:colOff>
      <xdr:row>149</xdr:row>
      <xdr:rowOff>80683</xdr:rowOff>
    </xdr:to>
    <xdr:sp macro="" textlink="">
      <xdr:nvSpPr>
        <xdr:cNvPr id="10" name="線吹き出し 1 (枠付き) 23">
          <a:extLst>
            <a:ext uri="{FF2B5EF4-FFF2-40B4-BE49-F238E27FC236}">
              <a16:creationId xmlns:a16="http://schemas.microsoft.com/office/drawing/2014/main" id="{00000000-0008-0000-0800-00000A000000}"/>
            </a:ext>
          </a:extLst>
        </xdr:cNvPr>
        <xdr:cNvSpPr/>
      </xdr:nvSpPr>
      <xdr:spPr>
        <a:xfrm>
          <a:off x="13465789" y="27059921"/>
          <a:ext cx="5028191" cy="766527"/>
        </a:xfrm>
        <a:prstGeom prst="borderCallout1">
          <a:avLst>
            <a:gd name="adj1" fmla="val 64212"/>
            <a:gd name="adj2" fmla="val -538"/>
            <a:gd name="adj3" fmla="val 24663"/>
            <a:gd name="adj4" fmla="val -120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13</xdr:col>
      <xdr:colOff>542700</xdr:colOff>
      <xdr:row>66</xdr:row>
      <xdr:rowOff>125506</xdr:rowOff>
    </xdr:from>
    <xdr:to>
      <xdr:col>21</xdr:col>
      <xdr:colOff>520049</xdr:colOff>
      <xdr:row>71</xdr:row>
      <xdr:rowOff>27566</xdr:rowOff>
    </xdr:to>
    <xdr:sp macro="" textlink="">
      <xdr:nvSpPr>
        <xdr:cNvPr id="11" name="線吹き出し 1 (枠付き) 28">
          <a:extLst>
            <a:ext uri="{FF2B5EF4-FFF2-40B4-BE49-F238E27FC236}">
              <a16:creationId xmlns:a16="http://schemas.microsoft.com/office/drawing/2014/main" id="{00000000-0008-0000-0800-00000B000000}"/>
            </a:ext>
          </a:extLst>
        </xdr:cNvPr>
        <xdr:cNvSpPr/>
      </xdr:nvSpPr>
      <xdr:spPr>
        <a:xfrm>
          <a:off x="20545200" y="16073077"/>
          <a:ext cx="5420206" cy="786525"/>
        </a:xfrm>
        <a:prstGeom prst="borderCallout1">
          <a:avLst>
            <a:gd name="adj1" fmla="val 5391"/>
            <a:gd name="adj2" fmla="val -789"/>
            <a:gd name="adj3" fmla="val -42967"/>
            <a:gd name="adj4" fmla="val -103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エンジン形式信号未受信の場合は、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13</xdr:col>
      <xdr:colOff>556484</xdr:colOff>
      <xdr:row>112</xdr:row>
      <xdr:rowOff>36756</xdr:rowOff>
    </xdr:from>
    <xdr:to>
      <xdr:col>21</xdr:col>
      <xdr:colOff>533833</xdr:colOff>
      <xdr:row>116</xdr:row>
      <xdr:rowOff>26447</xdr:rowOff>
    </xdr:to>
    <xdr:sp macro="" textlink="">
      <xdr:nvSpPr>
        <xdr:cNvPr id="12" name="線吹き出し 1 (枠付き) 30">
          <a:extLst>
            <a:ext uri="{FF2B5EF4-FFF2-40B4-BE49-F238E27FC236}">
              <a16:creationId xmlns:a16="http://schemas.microsoft.com/office/drawing/2014/main" id="{00000000-0008-0000-0800-00000C000000}"/>
            </a:ext>
          </a:extLst>
        </xdr:cNvPr>
        <xdr:cNvSpPr/>
      </xdr:nvSpPr>
      <xdr:spPr>
        <a:xfrm>
          <a:off x="13443249" y="22235609"/>
          <a:ext cx="4907937" cy="662044"/>
        </a:xfrm>
        <a:prstGeom prst="borderCallout1">
          <a:avLst>
            <a:gd name="adj1" fmla="val 64212"/>
            <a:gd name="adj2" fmla="val -538"/>
            <a:gd name="adj3" fmla="val 31425"/>
            <a:gd name="adj4" fmla="val -139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エンジン形式信号未受信通信途絶の場合は、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22</xdr:col>
      <xdr:colOff>571501</xdr:colOff>
      <xdr:row>8</xdr:row>
      <xdr:rowOff>3399188</xdr:rowOff>
    </xdr:from>
    <xdr:to>
      <xdr:col>30</xdr:col>
      <xdr:colOff>168089</xdr:colOff>
      <xdr:row>74</xdr:row>
      <xdr:rowOff>0</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flipV="1">
          <a:off x="23866930" y="5168117"/>
          <a:ext cx="10904123" cy="1203131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1</xdr:colOff>
      <xdr:row>26</xdr:row>
      <xdr:rowOff>171669</xdr:rowOff>
    </xdr:from>
    <xdr:to>
      <xdr:col>13</xdr:col>
      <xdr:colOff>0</xdr:colOff>
      <xdr:row>31</xdr:row>
      <xdr:rowOff>3805</xdr:rowOff>
    </xdr:to>
    <xdr:sp macro="" textlink="">
      <xdr:nvSpPr>
        <xdr:cNvPr id="16" name="正方形/長方形 15">
          <a:extLst>
            <a:ext uri="{FF2B5EF4-FFF2-40B4-BE49-F238E27FC236}">
              <a16:creationId xmlns:a16="http://schemas.microsoft.com/office/drawing/2014/main" id="{00000000-0008-0000-0800-000010000000}"/>
            </a:ext>
          </a:extLst>
        </xdr:cNvPr>
        <xdr:cNvSpPr/>
      </xdr:nvSpPr>
      <xdr:spPr>
        <a:xfrm flipV="1">
          <a:off x="680358" y="8880240"/>
          <a:ext cx="19322142" cy="7166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13</xdr:col>
      <xdr:colOff>502665</xdr:colOff>
      <xdr:row>8</xdr:row>
      <xdr:rowOff>3945270</xdr:rowOff>
    </xdr:from>
    <xdr:to>
      <xdr:col>20</xdr:col>
      <xdr:colOff>571500</xdr:colOff>
      <xdr:row>13</xdr:row>
      <xdr:rowOff>95249</xdr:rowOff>
    </xdr:to>
    <xdr:sp macro="" textlink="">
      <xdr:nvSpPr>
        <xdr:cNvPr id="17" name="線吹き出し 1 (枠付き) 12">
          <a:extLst>
            <a:ext uri="{FF2B5EF4-FFF2-40B4-BE49-F238E27FC236}">
              <a16:creationId xmlns:a16="http://schemas.microsoft.com/office/drawing/2014/main" id="{00000000-0008-0000-0800-000011000000}"/>
            </a:ext>
          </a:extLst>
        </xdr:cNvPr>
        <xdr:cNvSpPr/>
      </xdr:nvSpPr>
      <xdr:spPr>
        <a:xfrm>
          <a:off x="20505165" y="5714199"/>
          <a:ext cx="4831335" cy="817229"/>
        </a:xfrm>
        <a:prstGeom prst="borderCallout1">
          <a:avLst>
            <a:gd name="adj1" fmla="val 64212"/>
            <a:gd name="adj2" fmla="val -538"/>
            <a:gd name="adj3" fmla="val 260909"/>
            <a:gd name="adj4" fmla="val -705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P_OILLEV</a:t>
          </a:r>
          <a:r>
            <a:rPr kumimoji="1" lang="ja-JP" altLang="en-US" sz="1200" b="1">
              <a:solidFill>
                <a:sysClr val="windowText" lastClr="000000"/>
              </a:solidFill>
              <a:latin typeface="+mn-ea"/>
              <a:ea typeface="+mn-ea"/>
              <a:cs typeface="Meiryo UI" panose="020B0604030504040204" pitchFamily="50" charset="-128"/>
            </a:rPr>
            <a:t>定数仕様にないエンジン型式のタイプの場合、</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信号判定のみ有効として扱う。（</a:t>
          </a:r>
          <a:r>
            <a:rPr kumimoji="1" lang="en-US" altLang="ja-JP" sz="1200" b="1">
              <a:solidFill>
                <a:sysClr val="windowText" lastClr="000000"/>
              </a:solidFill>
              <a:latin typeface="+mn-ea"/>
              <a:ea typeface="+mn-ea"/>
              <a:cs typeface="Meiryo UI" panose="020B0604030504040204" pitchFamily="50" charset="-128"/>
            </a:rPr>
            <a:t>909F(M15A-FKS))</a:t>
          </a:r>
        </a:p>
        <a:p>
          <a:pPr algn="l"/>
          <a:r>
            <a:rPr kumimoji="1" lang="en-US" altLang="ja-JP" sz="1200" b="1">
              <a:solidFill>
                <a:srgbClr val="FF0000"/>
              </a:solidFill>
              <a:latin typeface="+mn-ea"/>
              <a:ea typeface="+mn-ea"/>
              <a:cs typeface="Meiryo UI" panose="020B0604030504040204" pitchFamily="50" charset="-128"/>
            </a:rPr>
            <a:t>TYPE7(909F(M15A-FKS))</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448D/396D</a:t>
          </a:r>
          <a:r>
            <a:rPr kumimoji="1" lang="ja-JP" altLang="en-US" sz="1200" b="1">
              <a:solidFill>
                <a:srgbClr val="FF0000"/>
              </a:solidFill>
              <a:latin typeface="+mn-ea"/>
              <a:ea typeface="+mn-ea"/>
              <a:cs typeface="Meiryo UI" panose="020B0604030504040204" pitchFamily="50" charset="-128"/>
            </a:rPr>
            <a:t>では </a:t>
          </a:r>
          <a:r>
            <a:rPr kumimoji="1" lang="en-US" altLang="ja-JP" sz="1200" b="1">
              <a:solidFill>
                <a:srgbClr val="FF0000"/>
              </a:solidFill>
              <a:latin typeface="+mn-ea"/>
              <a:ea typeface="+mn-ea"/>
              <a:cs typeface="Meiryo UI" panose="020B0604030504040204" pitchFamily="50" charset="-128"/>
            </a:rPr>
            <a:t>CAN </a:t>
          </a:r>
          <a:r>
            <a:rPr kumimoji="1" lang="ja-JP" altLang="en-US" sz="1200" b="1">
              <a:solidFill>
                <a:srgbClr val="FF0000"/>
              </a:solidFill>
              <a:latin typeface="+mn-ea"/>
              <a:ea typeface="+mn-ea"/>
              <a:cs typeface="Meiryo UI" panose="020B0604030504040204" pitchFamily="50" charset="-128"/>
            </a:rPr>
            <a:t>有り、</a:t>
          </a:r>
          <a:r>
            <a:rPr kumimoji="1" lang="en-US" altLang="ja-JP" sz="1200" b="1">
              <a:solidFill>
                <a:srgbClr val="FF0000"/>
              </a:solidFill>
              <a:latin typeface="+mn-ea"/>
              <a:ea typeface="+mn-ea"/>
              <a:cs typeface="Meiryo UI" panose="020B0604030504040204" pitchFamily="50" charset="-128"/>
            </a:rPr>
            <a:t>IOHW </a:t>
          </a:r>
          <a:r>
            <a:rPr kumimoji="1" lang="ja-JP" altLang="en-US" sz="1200" b="1">
              <a:solidFill>
                <a:srgbClr val="FF0000"/>
              </a:solidFill>
              <a:latin typeface="+mn-ea"/>
              <a:ea typeface="+mn-ea"/>
              <a:cs typeface="Meiryo UI" panose="020B0604030504040204" pitchFamily="50" charset="-128"/>
            </a:rPr>
            <a:t>有り。</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13</xdr:col>
      <xdr:colOff>381001</xdr:colOff>
      <xdr:row>31</xdr:row>
      <xdr:rowOff>145677</xdr:rowOff>
    </xdr:from>
    <xdr:to>
      <xdr:col>21</xdr:col>
      <xdr:colOff>275105</xdr:colOff>
      <xdr:row>36</xdr:row>
      <xdr:rowOff>136071</xdr:rowOff>
    </xdr:to>
    <xdr:sp macro="" textlink="">
      <xdr:nvSpPr>
        <xdr:cNvPr id="18" name="線吹き出し 1 (枠付き) 12">
          <a:extLst>
            <a:ext uri="{FF2B5EF4-FFF2-40B4-BE49-F238E27FC236}">
              <a16:creationId xmlns:a16="http://schemas.microsoft.com/office/drawing/2014/main" id="{00000000-0008-0000-0800-000012000000}"/>
            </a:ext>
          </a:extLst>
        </xdr:cNvPr>
        <xdr:cNvSpPr/>
      </xdr:nvSpPr>
      <xdr:spPr>
        <a:xfrm>
          <a:off x="20383501" y="9738713"/>
          <a:ext cx="5336961" cy="874858"/>
        </a:xfrm>
        <a:prstGeom prst="borderCallout1">
          <a:avLst>
            <a:gd name="adj1" fmla="val 29911"/>
            <a:gd name="adj2" fmla="val -830"/>
            <a:gd name="adj3" fmla="val -20409"/>
            <a:gd name="adj4" fmla="val -67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P_OILLEV</a:t>
          </a:r>
          <a:r>
            <a:rPr kumimoji="1" lang="ja-JP" altLang="en-US" sz="1200" b="1">
              <a:solidFill>
                <a:sysClr val="windowText" lastClr="000000"/>
              </a:solidFill>
              <a:latin typeface="+mn-ea"/>
              <a:ea typeface="+mn-ea"/>
              <a:cs typeface="Meiryo UI" panose="020B0604030504040204" pitchFamily="50" charset="-128"/>
            </a:rPr>
            <a:t>定数仕様にないエンジン型式のタイプの場合、</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信号判定のみ有効として扱う。（</a:t>
          </a:r>
          <a:r>
            <a:rPr kumimoji="1" lang="en-US" altLang="ja-JP" sz="1200" b="1">
              <a:solidFill>
                <a:sysClr val="windowText" lastClr="000000"/>
              </a:solidFill>
              <a:latin typeface="+mn-ea"/>
              <a:ea typeface="+mn-ea"/>
              <a:cs typeface="Meiryo UI" panose="020B0604030504040204" pitchFamily="50" charset="-128"/>
            </a:rPr>
            <a:t>166E(G16E-GTS)</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948F(M20A-FKS))</a:t>
          </a:r>
        </a:p>
        <a:p>
          <a:pPr algn="l"/>
          <a:r>
            <a:rPr kumimoji="1" lang="en-US" altLang="ja-JP" sz="1200" b="1">
              <a:solidFill>
                <a:srgbClr val="FF0000"/>
              </a:solidFill>
              <a:latin typeface="+mn-ea"/>
              <a:ea typeface="+mn-ea"/>
              <a:cs typeface="Meiryo UI" panose="020B0604030504040204" pitchFamily="50" charset="-128"/>
            </a:rPr>
            <a:t>TYPE11</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948F(M20A-FKS))</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448D/396D</a:t>
          </a:r>
          <a:r>
            <a:rPr kumimoji="1" lang="ja-JP" altLang="en-US" sz="1200" b="1">
              <a:solidFill>
                <a:srgbClr val="FF0000"/>
              </a:solidFill>
              <a:latin typeface="+mn-ea"/>
              <a:ea typeface="+mn-ea"/>
              <a:cs typeface="Meiryo UI" panose="020B0604030504040204" pitchFamily="50" charset="-128"/>
            </a:rPr>
            <a:t>では </a:t>
          </a:r>
          <a:r>
            <a:rPr kumimoji="1" lang="en-US" altLang="ja-JP" sz="1200" b="1">
              <a:solidFill>
                <a:srgbClr val="FF0000"/>
              </a:solidFill>
              <a:latin typeface="+mn-ea"/>
              <a:ea typeface="+mn-ea"/>
              <a:cs typeface="Meiryo UI" panose="020B0604030504040204" pitchFamily="50" charset="-128"/>
            </a:rPr>
            <a:t>CAN </a:t>
          </a:r>
          <a:r>
            <a:rPr kumimoji="1" lang="ja-JP" altLang="en-US" sz="1200" b="1">
              <a:solidFill>
                <a:srgbClr val="FF0000"/>
              </a:solidFill>
              <a:latin typeface="+mn-ea"/>
              <a:ea typeface="+mn-ea"/>
              <a:cs typeface="Meiryo UI" panose="020B0604030504040204" pitchFamily="50" charset="-128"/>
            </a:rPr>
            <a:t>有り、</a:t>
          </a:r>
          <a:r>
            <a:rPr kumimoji="1" lang="en-US" altLang="ja-JP" sz="1200" b="1">
              <a:solidFill>
                <a:srgbClr val="FF0000"/>
              </a:solidFill>
              <a:latin typeface="+mn-ea"/>
              <a:ea typeface="+mn-ea"/>
              <a:cs typeface="Meiryo UI" panose="020B0604030504040204" pitchFamily="50" charset="-128"/>
            </a:rPr>
            <a:t>IOHW </a:t>
          </a:r>
          <a:r>
            <a:rPr kumimoji="1" lang="ja-JP" altLang="en-US" sz="1200" b="1">
              <a:solidFill>
                <a:srgbClr val="FF0000"/>
              </a:solidFill>
              <a:latin typeface="+mn-ea"/>
              <a:ea typeface="+mn-ea"/>
              <a:cs typeface="Meiryo UI" panose="020B0604030504040204" pitchFamily="50" charset="-128"/>
            </a:rPr>
            <a:t>有り。</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1</xdr:col>
      <xdr:colOff>2</xdr:colOff>
      <xdr:row>20</xdr:row>
      <xdr:rowOff>167367</xdr:rowOff>
    </xdr:from>
    <xdr:to>
      <xdr:col>11</xdr:col>
      <xdr:colOff>1</xdr:colOff>
      <xdr:row>22</xdr:row>
      <xdr:rowOff>167366</xdr:rowOff>
    </xdr:to>
    <xdr:sp macro="" textlink="">
      <xdr:nvSpPr>
        <xdr:cNvPr id="21" name="正方形/長方形 20">
          <a:extLst>
            <a:ext uri="{FF2B5EF4-FFF2-40B4-BE49-F238E27FC236}">
              <a16:creationId xmlns:a16="http://schemas.microsoft.com/office/drawing/2014/main" id="{00000000-0008-0000-0800-000015000000}"/>
            </a:ext>
          </a:extLst>
        </xdr:cNvPr>
        <xdr:cNvSpPr/>
      </xdr:nvSpPr>
      <xdr:spPr>
        <a:xfrm flipV="1">
          <a:off x="680359" y="7814581"/>
          <a:ext cx="16491856" cy="3537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24</xdr:col>
      <xdr:colOff>0</xdr:colOff>
      <xdr:row>28</xdr:row>
      <xdr:rowOff>168087</xdr:rowOff>
    </xdr:from>
    <xdr:to>
      <xdr:col>30</xdr:col>
      <xdr:colOff>0</xdr:colOff>
      <xdr:row>30</xdr:row>
      <xdr:rowOff>168087</xdr:rowOff>
    </xdr:to>
    <xdr:sp macro="" textlink="">
      <xdr:nvSpPr>
        <xdr:cNvPr id="24" name="正方形/長方形 23">
          <a:extLst>
            <a:ext uri="{FF2B5EF4-FFF2-40B4-BE49-F238E27FC236}">
              <a16:creationId xmlns:a16="http://schemas.microsoft.com/office/drawing/2014/main" id="{00000000-0008-0000-0800-000018000000}"/>
            </a:ext>
          </a:extLst>
        </xdr:cNvPr>
        <xdr:cNvSpPr/>
      </xdr:nvSpPr>
      <xdr:spPr>
        <a:xfrm flipV="1">
          <a:off x="19050000" y="7978587"/>
          <a:ext cx="9934575" cy="3429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414617</xdr:colOff>
      <xdr:row>28</xdr:row>
      <xdr:rowOff>33617</xdr:rowOff>
    </xdr:from>
    <xdr:to>
      <xdr:col>38</xdr:col>
      <xdr:colOff>313765</xdr:colOff>
      <xdr:row>33</xdr:row>
      <xdr:rowOff>0</xdr:rowOff>
    </xdr:to>
    <xdr:sp macro="" textlink="">
      <xdr:nvSpPr>
        <xdr:cNvPr id="25" name="線吹き出し 1 (枠付き) 12">
          <a:extLst>
            <a:ext uri="{FF2B5EF4-FFF2-40B4-BE49-F238E27FC236}">
              <a16:creationId xmlns:a16="http://schemas.microsoft.com/office/drawing/2014/main" id="{00000000-0008-0000-0800-000019000000}"/>
            </a:ext>
          </a:extLst>
        </xdr:cNvPr>
        <xdr:cNvSpPr/>
      </xdr:nvSpPr>
      <xdr:spPr>
        <a:xfrm>
          <a:off x="29399192" y="7844117"/>
          <a:ext cx="5385548" cy="823633"/>
        </a:xfrm>
        <a:prstGeom prst="borderCallout1">
          <a:avLst>
            <a:gd name="adj1" fmla="val 22107"/>
            <a:gd name="adj2" fmla="val -246"/>
            <a:gd name="adj3" fmla="val 40001"/>
            <a:gd name="adj4" fmla="val -96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以下のエンジンタイプは</a:t>
          </a:r>
          <a:r>
            <a:rPr kumimoji="1" lang="en-US" altLang="ja-JP" sz="1200" b="1">
              <a:solidFill>
                <a:sysClr val="windowText" lastClr="000000"/>
              </a:solidFill>
              <a:latin typeface="+mn-ea"/>
              <a:ea typeface="+mn-ea"/>
              <a:cs typeface="Meiryo UI" panose="020B0604030504040204" pitchFamily="50" charset="-128"/>
            </a:rPr>
            <a:t>TAG V2.4</a:t>
          </a:r>
          <a:r>
            <a:rPr kumimoji="1" lang="ja-JP" altLang="en-US" sz="1200" b="1">
              <a:solidFill>
                <a:sysClr val="windowText" lastClr="000000"/>
              </a:solidFill>
              <a:latin typeface="+mn-ea"/>
              <a:ea typeface="+mn-ea"/>
              <a:cs typeface="Meiryo UI" panose="020B0604030504040204" pitchFamily="50" charset="-128"/>
            </a:rPr>
            <a:t>で対応済み</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M20C-FKS</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M20A-FKS(151E) </a:t>
          </a:r>
          <a:r>
            <a:rPr kumimoji="1" lang="ja-JP" altLang="en-US" sz="1200" b="1">
              <a:solidFill>
                <a:sysClr val="windowText" lastClr="000000"/>
              </a:solidFill>
              <a:latin typeface="+mn-ea"/>
              <a:ea typeface="+mn-ea"/>
              <a:cs typeface="Meiryo UI" panose="020B0604030504040204" pitchFamily="50" charset="-128"/>
            </a:rPr>
            <a:t>と同一のエンジン型式</a:t>
          </a:r>
        </a:p>
        <a:p>
          <a:pPr algn="l"/>
          <a:r>
            <a:rPr kumimoji="1" lang="en-US" altLang="ja-JP" sz="1200" b="1">
              <a:solidFill>
                <a:sysClr val="windowText" lastClr="000000"/>
              </a:solidFill>
              <a:latin typeface="+mn-ea"/>
              <a:ea typeface="+mn-ea"/>
              <a:cs typeface="Meiryo UI" panose="020B0604030504040204" pitchFamily="50" charset="-128"/>
            </a:rPr>
            <a:t>M20F-FXS</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M20A-FXS(134E)</a:t>
          </a:r>
          <a:r>
            <a:rPr kumimoji="1" lang="ja-JP" altLang="en-US" sz="1200" b="1">
              <a:solidFill>
                <a:sysClr val="windowText" lastClr="000000"/>
              </a:solidFill>
              <a:latin typeface="+mn-ea"/>
              <a:ea typeface="+mn-ea"/>
              <a:cs typeface="Meiryo UI" panose="020B0604030504040204" pitchFamily="50" charset="-128"/>
            </a:rPr>
            <a:t>と同一のエンジン型式</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13</xdr:col>
      <xdr:colOff>239134</xdr:colOff>
      <xdr:row>8</xdr:row>
      <xdr:rowOff>784410</xdr:rowOff>
    </xdr:from>
    <xdr:to>
      <xdr:col>21</xdr:col>
      <xdr:colOff>170764</xdr:colOff>
      <xdr:row>8</xdr:row>
      <xdr:rowOff>2299110</xdr:rowOff>
    </xdr:to>
    <xdr:sp macro="" textlink="">
      <xdr:nvSpPr>
        <xdr:cNvPr id="26" name="線吹き出し 1 (枠付き) 31">
          <a:extLst>
            <a:ext uri="{FF2B5EF4-FFF2-40B4-BE49-F238E27FC236}">
              <a16:creationId xmlns:a16="http://schemas.microsoft.com/office/drawing/2014/main" id="{00000000-0008-0000-0800-00001A000000}"/>
            </a:ext>
          </a:extLst>
        </xdr:cNvPr>
        <xdr:cNvSpPr/>
      </xdr:nvSpPr>
      <xdr:spPr>
        <a:xfrm>
          <a:off x="20241634" y="2553339"/>
          <a:ext cx="5374487" cy="1514700"/>
        </a:xfrm>
        <a:prstGeom prst="borderCallout1">
          <a:avLst>
            <a:gd name="adj1" fmla="val 15203"/>
            <a:gd name="adj2" fmla="val -2094"/>
            <a:gd name="adj3" fmla="val 41215"/>
            <a:gd name="adj4" fmla="val -2342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エンジンタイプと実際のエンジン型式は</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参照</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エンジン型式設定</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シートを参照</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・面企画</a:t>
          </a:r>
          <a:r>
            <a:rPr kumimoji="1" lang="en-US" altLang="ja-JP" sz="1200" b="1">
              <a:solidFill>
                <a:sysClr val="windowText" lastClr="000000"/>
              </a:solidFill>
              <a:latin typeface="+mn-ea"/>
              <a:ea typeface="+mn-ea"/>
              <a:cs typeface="Meiryo UI" panose="020B0604030504040204" pitchFamily="50" charset="-128"/>
            </a:rPr>
            <a:t>#2</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TYPE22</a:t>
          </a:r>
          <a:r>
            <a:rPr kumimoji="1" lang="ja-JP" altLang="en-US" sz="1200" b="1">
              <a:solidFill>
                <a:sysClr val="windowText" lastClr="000000"/>
              </a:solidFill>
              <a:latin typeface="+mn-ea"/>
              <a:ea typeface="+mn-ea"/>
              <a:cs typeface="Meiryo UI" panose="020B0604030504040204" pitchFamily="50" charset="-128"/>
            </a:rPr>
            <a:t>までを使用。</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・面企画</a:t>
          </a:r>
          <a:r>
            <a:rPr kumimoji="1" lang="en-US" altLang="ja-JP" sz="1200" b="1">
              <a:solidFill>
                <a:sysClr val="windowText" lastClr="000000"/>
              </a:solidFill>
              <a:latin typeface="+mn-ea"/>
              <a:ea typeface="+mn-ea"/>
              <a:cs typeface="Meiryo UI" panose="020B0604030504040204" pitchFamily="50" charset="-128"/>
            </a:rPr>
            <a:t>#2.5</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TYPE3,</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TYPE_12,</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TYPE14</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TYPE20</a:t>
          </a:r>
          <a:r>
            <a:rPr kumimoji="1" lang="ja-JP" altLang="en-US" sz="1200" b="1">
              <a:solidFill>
                <a:sysClr val="windowText" lastClr="000000"/>
              </a:solidFill>
              <a:latin typeface="+mn-ea"/>
              <a:ea typeface="+mn-ea"/>
              <a:cs typeface="Meiryo UI" panose="020B0604030504040204" pitchFamily="50" charset="-128"/>
            </a:rPr>
            <a:t>を使用する。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rgbClr val="FF0000"/>
              </a:solidFill>
              <a:latin typeface="+mn-ea"/>
              <a:ea typeface="+mn-ea"/>
              <a:cs typeface="Meiryo UI" panose="020B0604030504040204" pitchFamily="50" charset="-128"/>
            </a:rPr>
            <a:t>・面企画</a:t>
          </a:r>
          <a:r>
            <a:rPr kumimoji="1" lang="en-US" altLang="ja-JP" sz="1200" b="1">
              <a:solidFill>
                <a:srgbClr val="FF0000"/>
              </a:solidFill>
              <a:latin typeface="+mn-ea"/>
              <a:ea typeface="+mn-ea"/>
              <a:cs typeface="Meiryo UI" panose="020B0604030504040204" pitchFamily="50" charset="-128"/>
            </a:rPr>
            <a:t>#1</a:t>
          </a:r>
          <a:r>
            <a:rPr kumimoji="1" lang="ja-JP" altLang="en-US" sz="1200" b="1">
              <a:solidFill>
                <a:srgbClr val="FF0000"/>
              </a:solidFill>
              <a:latin typeface="+mn-ea"/>
              <a:ea typeface="+mn-ea"/>
              <a:cs typeface="Meiryo UI" panose="020B0604030504040204" pitchFamily="50" charset="-128"/>
            </a:rPr>
            <a:t>○カでは、</a:t>
          </a:r>
          <a:r>
            <a:rPr kumimoji="1" lang="en-US" altLang="ja-JP" sz="1200" b="1">
              <a:solidFill>
                <a:srgbClr val="FF0000"/>
              </a:solidFill>
              <a:latin typeface="+mn-ea"/>
              <a:ea typeface="+mn-ea"/>
              <a:cs typeface="Meiryo UI" panose="020B0604030504040204" pitchFamily="50" charset="-128"/>
            </a:rPr>
            <a:t>TYPE7</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TYPE11,</a:t>
          </a:r>
          <a:r>
            <a:rPr kumimoji="1" lang="en-US" altLang="ja-JP" sz="1200" b="1" baseline="0">
              <a:solidFill>
                <a:srgbClr val="FF0000"/>
              </a:solidFill>
              <a:latin typeface="+mn-ea"/>
              <a:ea typeface="+mn-ea"/>
              <a:cs typeface="Meiryo UI" panose="020B0604030504040204" pitchFamily="50" charset="-128"/>
            </a:rPr>
            <a:t> TYPE13 </a:t>
          </a:r>
          <a:r>
            <a:rPr kumimoji="1" lang="ja-JP" altLang="en-US" sz="1200" b="1" baseline="0">
              <a:solidFill>
                <a:srgbClr val="FF0000"/>
              </a:solidFill>
              <a:latin typeface="+mn-ea"/>
              <a:ea typeface="+mn-ea"/>
              <a:cs typeface="Meiryo UI" panose="020B0604030504040204" pitchFamily="50" charset="-128"/>
            </a:rPr>
            <a:t>を使用する。</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30</xdr:col>
      <xdr:colOff>492274</xdr:colOff>
      <xdr:row>16</xdr:row>
      <xdr:rowOff>137711</xdr:rowOff>
    </xdr:from>
    <xdr:to>
      <xdr:col>38</xdr:col>
      <xdr:colOff>389517</xdr:colOff>
      <xdr:row>21</xdr:row>
      <xdr:rowOff>19050</xdr:rowOff>
    </xdr:to>
    <xdr:sp macro="" textlink="">
      <xdr:nvSpPr>
        <xdr:cNvPr id="27" name="線吹き出し 1 (枠付き) 12">
          <a:extLst>
            <a:ext uri="{FF2B5EF4-FFF2-40B4-BE49-F238E27FC236}">
              <a16:creationId xmlns:a16="http://schemas.microsoft.com/office/drawing/2014/main" id="{00000000-0008-0000-0800-00001B000000}"/>
            </a:ext>
          </a:extLst>
        </xdr:cNvPr>
        <xdr:cNvSpPr/>
      </xdr:nvSpPr>
      <xdr:spPr>
        <a:xfrm>
          <a:off x="31667599" y="6929036"/>
          <a:ext cx="4850243" cy="738589"/>
        </a:xfrm>
        <a:prstGeom prst="borderCallout1">
          <a:avLst>
            <a:gd name="adj1" fmla="val 22107"/>
            <a:gd name="adj2" fmla="val -246"/>
            <a:gd name="adj3" fmla="val 181621"/>
            <a:gd name="adj4" fmla="val -12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ja-JP" altLang="en-US" sz="1200" b="1">
              <a:solidFill>
                <a:sysClr val="windowText" lastClr="000000"/>
              </a:solidFill>
              <a:effectLst/>
              <a:latin typeface="+mn-ea"/>
              <a:ea typeface="+mn-ea"/>
              <a:cs typeface="+mn-cs"/>
            </a:rPr>
            <a:t>で削除。</a:t>
          </a:r>
          <a:endParaRPr kumimoji="1" lang="en-US" altLang="ja-JP" sz="1200" b="1">
            <a:solidFill>
              <a:sysClr val="windowText" lastClr="000000"/>
            </a:solidFill>
            <a:effectLst/>
            <a:latin typeface="+mn-ea"/>
            <a:ea typeface="+mn-ea"/>
            <a:cs typeface="+mn-cs"/>
          </a:endParaRPr>
        </a:p>
        <a:p>
          <a:pPr algn="l"/>
          <a:r>
            <a:rPr kumimoji="1" lang="en-US" altLang="ja-JP" sz="1200" b="1" baseline="0">
              <a:solidFill>
                <a:sysClr val="windowText" lastClr="000000"/>
              </a:solidFill>
              <a:effectLst/>
              <a:latin typeface="+mn-ea"/>
              <a:ea typeface="+mn-ea"/>
              <a:cs typeface="+mn-cs"/>
            </a:rPr>
            <a:t>TYPE7</a:t>
          </a:r>
          <a:r>
            <a:rPr kumimoji="1" lang="ja-JP" altLang="en-US"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TYPE10</a:t>
          </a:r>
          <a:r>
            <a:rPr kumimoji="1" lang="ja-JP" altLang="en-US"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TYPE11</a:t>
          </a:r>
          <a:r>
            <a:rPr kumimoji="1" lang="ja-JP" altLang="en-US" sz="1200" b="1" baseline="0">
              <a:solidFill>
                <a:sysClr val="windowText" lastClr="000000"/>
              </a:solidFill>
              <a:effectLst/>
              <a:latin typeface="+mn-ea"/>
              <a:ea typeface="+mn-ea"/>
              <a:cs typeface="+mn-cs"/>
            </a:rPr>
            <a:t>は未定義と同様に</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信号判定のみ有効として扱う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24</xdr:col>
      <xdr:colOff>0</xdr:colOff>
      <xdr:row>23</xdr:row>
      <xdr:rowOff>0</xdr:rowOff>
    </xdr:from>
    <xdr:to>
      <xdr:col>30</xdr:col>
      <xdr:colOff>0</xdr:colOff>
      <xdr:row>26</xdr:row>
      <xdr:rowOff>0</xdr:rowOff>
    </xdr:to>
    <xdr:sp macro="" textlink="">
      <xdr:nvSpPr>
        <xdr:cNvPr id="28" name="正方形/長方形 27">
          <a:extLst>
            <a:ext uri="{FF2B5EF4-FFF2-40B4-BE49-F238E27FC236}">
              <a16:creationId xmlns:a16="http://schemas.microsoft.com/office/drawing/2014/main" id="{00000000-0008-0000-0800-00001C000000}"/>
            </a:ext>
          </a:extLst>
        </xdr:cNvPr>
        <xdr:cNvSpPr/>
      </xdr:nvSpPr>
      <xdr:spPr>
        <a:xfrm flipV="1">
          <a:off x="19050000" y="6943725"/>
          <a:ext cx="9934575" cy="5143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24</xdr:col>
      <xdr:colOff>0</xdr:colOff>
      <xdr:row>32</xdr:row>
      <xdr:rowOff>0</xdr:rowOff>
    </xdr:from>
    <xdr:to>
      <xdr:col>30</xdr:col>
      <xdr:colOff>0</xdr:colOff>
      <xdr:row>35</xdr:row>
      <xdr:rowOff>0</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flipV="1">
          <a:off x="22198853" y="9424147"/>
          <a:ext cx="8942294" cy="504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409575</xdr:colOff>
      <xdr:row>33</xdr:row>
      <xdr:rowOff>104775</xdr:rowOff>
    </xdr:from>
    <xdr:to>
      <xdr:col>38</xdr:col>
      <xdr:colOff>308723</xdr:colOff>
      <xdr:row>38</xdr:row>
      <xdr:rowOff>104774</xdr:rowOff>
    </xdr:to>
    <xdr:sp macro="" textlink="">
      <xdr:nvSpPr>
        <xdr:cNvPr id="30" name="線吹き出し 1 (枠付き) 12">
          <a:extLst>
            <a:ext uri="{FF2B5EF4-FFF2-40B4-BE49-F238E27FC236}">
              <a16:creationId xmlns:a16="http://schemas.microsoft.com/office/drawing/2014/main" id="{00000000-0008-0000-0800-00001E000000}"/>
            </a:ext>
          </a:extLst>
        </xdr:cNvPr>
        <xdr:cNvSpPr/>
      </xdr:nvSpPr>
      <xdr:spPr>
        <a:xfrm>
          <a:off x="31584900" y="9810750"/>
          <a:ext cx="4852148" cy="857249"/>
        </a:xfrm>
        <a:prstGeom prst="borderCallout1">
          <a:avLst>
            <a:gd name="adj1" fmla="val 22107"/>
            <a:gd name="adj2" fmla="val -246"/>
            <a:gd name="adj3" fmla="val 2782"/>
            <a:gd name="adj4" fmla="val -82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ja-JP" altLang="ja-JP" sz="1200" b="1">
              <a:solidFill>
                <a:sysClr val="windowText" lastClr="000000"/>
              </a:solidFill>
              <a:effectLst/>
              <a:latin typeface="+mn-ea"/>
              <a:ea typeface="+mn-ea"/>
              <a:cs typeface="+mn-cs"/>
            </a:rPr>
            <a:t>で削除。</a:t>
          </a:r>
          <a:endParaRPr lang="ja-JP" altLang="ja-JP" sz="1200">
            <a:solidFill>
              <a:sysClr val="windowText" lastClr="000000"/>
            </a:solidFill>
            <a:effectLst/>
            <a:latin typeface="+mn-ea"/>
            <a:ea typeface="+mn-ea"/>
          </a:endParaRPr>
        </a:p>
        <a:p>
          <a:r>
            <a:rPr kumimoji="1" lang="en-US" altLang="ja-JP" sz="1200" b="1" baseline="0">
              <a:solidFill>
                <a:sysClr val="windowText" lastClr="000000"/>
              </a:solidFill>
              <a:effectLst/>
              <a:latin typeface="+mn-ea"/>
              <a:ea typeface="+mn-ea"/>
              <a:cs typeface="+mn-cs"/>
            </a:rPr>
            <a:t>TYPE7</a:t>
          </a:r>
          <a:r>
            <a:rPr kumimoji="1" lang="ja-JP" altLang="ja-JP"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TYPE10</a:t>
          </a:r>
          <a:r>
            <a:rPr kumimoji="1" lang="ja-JP" altLang="ja-JP"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TYPE11</a:t>
          </a:r>
          <a:r>
            <a:rPr kumimoji="1" lang="ja-JP" altLang="ja-JP" sz="1200" b="1" baseline="0">
              <a:solidFill>
                <a:sysClr val="windowText" lastClr="000000"/>
              </a:solidFill>
              <a:effectLst/>
              <a:latin typeface="+mn-ea"/>
              <a:ea typeface="+mn-ea"/>
              <a:cs typeface="+mn-cs"/>
            </a:rPr>
            <a:t>は未定義と同様に</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信号判定のみ有効として扱う</a:t>
          </a:r>
          <a:endParaRPr lang="ja-JP" altLang="ja-JP" sz="1200">
            <a:solidFill>
              <a:sysClr val="windowText" lastClr="000000"/>
            </a:solidFill>
            <a:effectLst/>
            <a:latin typeface="+mn-ea"/>
            <a:ea typeface="+mn-ea"/>
          </a:endParaRPr>
        </a:p>
      </xdr:txBody>
    </xdr:sp>
    <xdr:clientData/>
  </xdr:twoCellAnchor>
  <xdr:twoCellAnchor>
    <xdr:from>
      <xdr:col>13</xdr:col>
      <xdr:colOff>511982</xdr:colOff>
      <xdr:row>22</xdr:row>
      <xdr:rowOff>37620</xdr:rowOff>
    </xdr:from>
    <xdr:to>
      <xdr:col>19</xdr:col>
      <xdr:colOff>253014</xdr:colOff>
      <xdr:row>28</xdr:row>
      <xdr:rowOff>65866</xdr:rowOff>
    </xdr:to>
    <xdr:sp macro="" textlink="">
      <xdr:nvSpPr>
        <xdr:cNvPr id="32" name="線吹き出し 1 (枠付き) 12">
          <a:extLst>
            <a:ext uri="{FF2B5EF4-FFF2-40B4-BE49-F238E27FC236}">
              <a16:creationId xmlns:a16="http://schemas.microsoft.com/office/drawing/2014/main" id="{00000000-0008-0000-0800-000020000000}"/>
            </a:ext>
          </a:extLst>
        </xdr:cNvPr>
        <xdr:cNvSpPr/>
      </xdr:nvSpPr>
      <xdr:spPr>
        <a:xfrm>
          <a:off x="20514482" y="8038620"/>
          <a:ext cx="3823175" cy="1089603"/>
        </a:xfrm>
        <a:prstGeom prst="borderCallout1">
          <a:avLst>
            <a:gd name="adj1" fmla="val 73355"/>
            <a:gd name="adj2" fmla="val -1542"/>
            <a:gd name="adj3" fmla="val 47958"/>
            <a:gd name="adj4" fmla="val -917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115D</a:t>
          </a:r>
          <a:r>
            <a:rPr kumimoji="1" lang="ja-JP" altLang="en-US" sz="1200" b="1">
              <a:solidFill>
                <a:sysClr val="windowText" lastClr="000000"/>
              </a:solidFill>
              <a:latin typeface="+mn-ea"/>
              <a:ea typeface="+mn-ea"/>
              <a:cs typeface="Meiryo UI" panose="020B0604030504040204" pitchFamily="50" charset="-128"/>
            </a:rPr>
            <a:t>では　</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　無し</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117D</a:t>
          </a:r>
          <a:r>
            <a:rPr kumimoji="1" lang="ja-JP" altLang="en-US" sz="1200" b="1">
              <a:solidFill>
                <a:sysClr val="windowText" lastClr="000000"/>
              </a:solidFill>
              <a:latin typeface="+mn-ea"/>
              <a:ea typeface="+mn-ea"/>
              <a:cs typeface="Meiryo UI" panose="020B0604030504040204" pitchFamily="50" charset="-128"/>
            </a:rPr>
            <a:t>の定数仕様では</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ありになっているが、</a:t>
          </a:r>
          <a:r>
            <a:rPr kumimoji="1" lang="en-US" altLang="ja-JP" sz="1200" b="1">
              <a:solidFill>
                <a:sysClr val="windowText" lastClr="000000"/>
              </a:solidFill>
              <a:latin typeface="+mn-ea"/>
              <a:ea typeface="+mn-ea"/>
              <a:cs typeface="Meiryo UI" panose="020B0604030504040204" pitchFamily="50" charset="-128"/>
            </a:rPr>
            <a:t>IOHW </a:t>
          </a:r>
          <a:r>
            <a:rPr kumimoji="1" lang="ja-JP" altLang="en-US" sz="1200" b="1">
              <a:solidFill>
                <a:sysClr val="windowText" lastClr="000000"/>
              </a:solidFill>
              <a:latin typeface="+mn-ea"/>
              <a:ea typeface="+mn-ea"/>
              <a:cs typeface="Meiryo UI" panose="020B0604030504040204" pitchFamily="50" charset="-128"/>
            </a:rPr>
            <a:t>なしで対応（</a:t>
          </a:r>
          <a:r>
            <a:rPr kumimoji="1" lang="en-US" altLang="ja-JP" sz="1200" b="1">
              <a:solidFill>
                <a:sysClr val="windowText" lastClr="000000"/>
              </a:solidFill>
              <a:latin typeface="+mn-ea"/>
              <a:ea typeface="+mn-ea"/>
              <a:cs typeface="Meiryo UI" panose="020B0604030504040204" pitchFamily="50" charset="-128"/>
            </a:rPr>
            <a:t>24FGM22-13718</a:t>
          </a:r>
          <a:r>
            <a:rPr kumimoji="1" lang="ja-JP" altLang="en-US" sz="1200" b="1">
              <a:solidFill>
                <a:sysClr val="windowText" lastClr="000000"/>
              </a:solidFill>
              <a:latin typeface="+mn-ea"/>
              <a:ea typeface="+mn-ea"/>
              <a:cs typeface="Meiryo UI" panose="020B0604030504040204" pitchFamily="50" charset="-128"/>
            </a:rPr>
            <a:t>）</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130D</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　無し、</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有り。</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9</xdr:col>
      <xdr:colOff>0</xdr:colOff>
      <xdr:row>2</xdr:row>
      <xdr:rowOff>1452</xdr:rowOff>
    </xdr:from>
    <xdr:to>
      <xdr:col>11</xdr:col>
      <xdr:colOff>0</xdr:colOff>
      <xdr:row>147</xdr:row>
      <xdr:rowOff>168518</xdr:rowOff>
    </xdr:to>
    <xdr:sp macro="" textlink="">
      <xdr:nvSpPr>
        <xdr:cNvPr id="34" name="正方形/長方形 33">
          <a:extLst>
            <a:ext uri="{FF2B5EF4-FFF2-40B4-BE49-F238E27FC236}">
              <a16:creationId xmlns:a16="http://schemas.microsoft.com/office/drawing/2014/main" id="{00000000-0008-0000-0800-000022000000}"/>
            </a:ext>
          </a:extLst>
        </xdr:cNvPr>
        <xdr:cNvSpPr/>
      </xdr:nvSpPr>
      <xdr:spPr>
        <a:xfrm flipV="1">
          <a:off x="14324135" y="353144"/>
          <a:ext cx="2813538" cy="289911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8</xdr:col>
      <xdr:colOff>194309</xdr:colOff>
      <xdr:row>149</xdr:row>
      <xdr:rowOff>18601</xdr:rowOff>
    </xdr:from>
    <xdr:to>
      <xdr:col>9</xdr:col>
      <xdr:colOff>192068</xdr:colOff>
      <xdr:row>150</xdr:row>
      <xdr:rowOff>145675</xdr:rowOff>
    </xdr:to>
    <xdr:sp macro="" textlink="">
      <xdr:nvSpPr>
        <xdr:cNvPr id="36" name="線吹き出し 1 (枠付き) 42">
          <a:extLst>
            <a:ext uri="{FF2B5EF4-FFF2-40B4-BE49-F238E27FC236}">
              <a16:creationId xmlns:a16="http://schemas.microsoft.com/office/drawing/2014/main" id="{00000000-0008-0000-0800-000024000000}"/>
            </a:ext>
          </a:extLst>
        </xdr:cNvPr>
        <xdr:cNvSpPr/>
      </xdr:nvSpPr>
      <xdr:spPr>
        <a:xfrm>
          <a:off x="9282280" y="27764366"/>
          <a:ext cx="1264023" cy="295162"/>
        </a:xfrm>
        <a:prstGeom prst="borderCallout1">
          <a:avLst>
            <a:gd name="adj1" fmla="val -3491"/>
            <a:gd name="adj2" fmla="val 94075"/>
            <a:gd name="adj3" fmla="val -70284"/>
            <a:gd name="adj4" fmla="val 111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none">
              <a:solidFill>
                <a:sysClr val="windowText" lastClr="000000"/>
              </a:solidFill>
              <a:latin typeface="+mn-ea"/>
              <a:ea typeface="+mn-ea"/>
              <a:cs typeface="Meiryo UI" panose="020B0604030504040204" pitchFamily="50" charset="-128"/>
            </a:rPr>
            <a:t>「</a:t>
          </a:r>
          <a:r>
            <a:rPr kumimoji="1" lang="en-US" altLang="ja-JP" sz="1200" b="1" u="none">
              <a:solidFill>
                <a:sysClr val="windowText" lastClr="000000"/>
              </a:solidFill>
              <a:latin typeface="+mn-ea"/>
              <a:ea typeface="+mn-ea"/>
              <a:cs typeface="Meiryo UI" panose="020B0604030504040204" pitchFamily="50" charset="-128"/>
            </a:rPr>
            <a:t>130D</a:t>
          </a:r>
          <a:r>
            <a:rPr kumimoji="1" lang="ja-JP" altLang="en-US" sz="1200" b="1" u="none">
              <a:solidFill>
                <a:sysClr val="windowText" lastClr="000000"/>
              </a:solidFill>
              <a:latin typeface="+mn-ea"/>
              <a:ea typeface="+mn-ea"/>
              <a:cs typeface="Meiryo UI" panose="020B0604030504040204" pitchFamily="50" charset="-128"/>
            </a:rPr>
            <a:t>」追加</a:t>
          </a:r>
          <a:endParaRPr kumimoji="1" lang="en-US" altLang="ja-JP" sz="1200" b="1" u="none">
            <a:solidFill>
              <a:sysClr val="windowText" lastClr="000000"/>
            </a:solidFill>
            <a:latin typeface="+mn-ea"/>
            <a:ea typeface="+mn-ea"/>
            <a:cs typeface="Meiryo UI" panose="020B0604030504040204" pitchFamily="50" charset="-128"/>
          </a:endParaRPr>
        </a:p>
      </xdr:txBody>
    </xdr:sp>
    <xdr:clientData/>
  </xdr:twoCellAnchor>
  <xdr:twoCellAnchor>
    <xdr:from>
      <xdr:col>9</xdr:col>
      <xdr:colOff>0</xdr:colOff>
      <xdr:row>24</xdr:row>
      <xdr:rowOff>0</xdr:rowOff>
    </xdr:from>
    <xdr:to>
      <xdr:col>11</xdr:col>
      <xdr:colOff>0</xdr:colOff>
      <xdr:row>25</xdr:row>
      <xdr:rowOff>8805</xdr:rowOff>
    </xdr:to>
    <xdr:sp macro="" textlink="">
      <xdr:nvSpPr>
        <xdr:cNvPr id="37" name="正方形/長方形 36">
          <a:extLst>
            <a:ext uri="{FF2B5EF4-FFF2-40B4-BE49-F238E27FC236}">
              <a16:creationId xmlns:a16="http://schemas.microsoft.com/office/drawing/2014/main" id="{00000000-0008-0000-0800-000025000000}"/>
            </a:ext>
          </a:extLst>
        </xdr:cNvPr>
        <xdr:cNvSpPr/>
      </xdr:nvSpPr>
      <xdr:spPr>
        <a:xfrm flipV="1">
          <a:off x="14341929" y="8354786"/>
          <a:ext cx="2830285" cy="185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13</xdr:col>
      <xdr:colOff>302559</xdr:colOff>
      <xdr:row>1</xdr:row>
      <xdr:rowOff>0</xdr:rowOff>
    </xdr:from>
    <xdr:to>
      <xdr:col>21</xdr:col>
      <xdr:colOff>209150</xdr:colOff>
      <xdr:row>4</xdr:row>
      <xdr:rowOff>11206</xdr:rowOff>
    </xdr:to>
    <xdr:sp macro="" textlink="">
      <xdr:nvSpPr>
        <xdr:cNvPr id="40" name="線吹き出し 1 (枠付き) 42">
          <a:extLst>
            <a:ext uri="{FF2B5EF4-FFF2-40B4-BE49-F238E27FC236}">
              <a16:creationId xmlns:a16="http://schemas.microsoft.com/office/drawing/2014/main" id="{00000000-0008-0000-0800-000028000000}"/>
            </a:ext>
          </a:extLst>
        </xdr:cNvPr>
        <xdr:cNvSpPr/>
      </xdr:nvSpPr>
      <xdr:spPr>
        <a:xfrm>
          <a:off x="20305059" y="176893"/>
          <a:ext cx="5349448" cy="732384"/>
        </a:xfrm>
        <a:prstGeom prst="borderCallout1">
          <a:avLst>
            <a:gd name="adj1" fmla="val 26831"/>
            <a:gd name="adj2" fmla="val -296"/>
            <a:gd name="adj3" fmla="val 35347"/>
            <a:gd name="adj4" fmla="val -9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none">
              <a:solidFill>
                <a:sysClr val="windowText" lastClr="000000"/>
              </a:solidFill>
              <a:latin typeface="+mn-ea"/>
              <a:ea typeface="+mn-ea"/>
              <a:cs typeface="Meiryo UI" panose="020B0604030504040204" pitchFamily="50" charset="-128"/>
            </a:rPr>
            <a:t>　使用する</a:t>
          </a:r>
          <a:r>
            <a:rPr kumimoji="1" lang="en-US" altLang="ja-JP" sz="1200" b="1" u="none">
              <a:solidFill>
                <a:sysClr val="windowText" lastClr="000000"/>
              </a:solidFill>
              <a:latin typeface="+mn-ea"/>
              <a:ea typeface="+mn-ea"/>
              <a:cs typeface="Meiryo UI" panose="020B0604030504040204" pitchFamily="50" charset="-128"/>
            </a:rPr>
            <a:t>Config</a:t>
          </a:r>
          <a:r>
            <a:rPr kumimoji="1" lang="ja-JP" altLang="en-US" sz="1200" b="1" u="none">
              <a:solidFill>
                <a:sysClr val="windowText" lastClr="000000"/>
              </a:solidFill>
              <a:latin typeface="+mn-ea"/>
              <a:ea typeface="+mn-ea"/>
              <a:cs typeface="Meiryo UI" panose="020B0604030504040204" pitchFamily="50" charset="-128"/>
            </a:rPr>
            <a:t>によって切り替える</a:t>
          </a:r>
          <a:br>
            <a:rPr kumimoji="1" lang="en-US" altLang="ja-JP" sz="1200" b="1" u="none">
              <a:solidFill>
                <a:sysClr val="windowText" lastClr="000000"/>
              </a:solidFill>
              <a:latin typeface="+mn-ea"/>
              <a:ea typeface="+mn-ea"/>
              <a:cs typeface="Meiryo UI" panose="020B0604030504040204" pitchFamily="50" charset="-128"/>
            </a:rPr>
          </a:br>
          <a:r>
            <a:rPr kumimoji="1" lang="ja-JP" altLang="en-US" sz="1200" b="1" u="none">
              <a:solidFill>
                <a:sysClr val="windowText" lastClr="000000"/>
              </a:solidFill>
              <a:latin typeface="+mn-ea"/>
              <a:ea typeface="+mn-ea"/>
              <a:cs typeface="Meiryo UI" panose="020B0604030504040204" pitchFamily="50" charset="-128"/>
            </a:rPr>
            <a:t>　太字は、</a:t>
          </a:r>
          <a:r>
            <a:rPr kumimoji="1" lang="en-US" altLang="ja-JP" sz="1200" b="1" u="none">
              <a:solidFill>
                <a:sysClr val="windowText" lastClr="000000"/>
              </a:solidFill>
              <a:latin typeface="+mn-ea"/>
              <a:ea typeface="+mn-ea"/>
              <a:cs typeface="Meiryo UI" panose="020B0604030504040204" pitchFamily="50" charset="-128"/>
            </a:rPr>
            <a:t>115D/117D</a:t>
          </a:r>
          <a:r>
            <a:rPr kumimoji="1" lang="ja-JP" altLang="en-US" sz="1200" b="1" u="none">
              <a:solidFill>
                <a:sysClr val="windowText" lastClr="000000"/>
              </a:solidFill>
              <a:latin typeface="+mn-ea"/>
              <a:ea typeface="+mn-ea"/>
              <a:cs typeface="Meiryo UI" panose="020B0604030504040204" pitchFamily="50" charset="-128"/>
            </a:rPr>
            <a:t>との差分箇所</a:t>
          </a:r>
          <a:endParaRPr kumimoji="1" lang="en-US" altLang="ja-JP" sz="1200" b="1" u="none">
            <a:solidFill>
              <a:sysClr val="windowText" lastClr="000000"/>
            </a:solidFill>
            <a:latin typeface="+mn-ea"/>
            <a:ea typeface="+mn-ea"/>
            <a:cs typeface="Meiryo UI" panose="020B0604030504040204" pitchFamily="50" charset="-128"/>
          </a:endParaRPr>
        </a:p>
        <a:p>
          <a:pPr algn="l"/>
          <a:endParaRPr kumimoji="1" lang="en-US" altLang="ja-JP" sz="1200" b="1" u="none">
            <a:solidFill>
              <a:sysClr val="windowText" lastClr="000000"/>
            </a:solidFill>
            <a:latin typeface="+mn-ea"/>
            <a:ea typeface="+mn-ea"/>
            <a:cs typeface="Meiryo UI" panose="020B0604030504040204" pitchFamily="50" charset="-128"/>
          </a:endParaRPr>
        </a:p>
        <a:p>
          <a:pPr algn="l"/>
          <a:endParaRPr kumimoji="1" lang="en-US" altLang="ja-JP" sz="1200" b="1" u="none">
            <a:solidFill>
              <a:sysClr val="windowText" lastClr="000000"/>
            </a:solidFill>
            <a:latin typeface="+mn-ea"/>
            <a:ea typeface="+mn-ea"/>
            <a:cs typeface="Meiryo UI" panose="020B0604030504040204" pitchFamily="50" charset="-128"/>
          </a:endParaRPr>
        </a:p>
      </xdr:txBody>
    </xdr:sp>
    <xdr:clientData/>
  </xdr:twoCellAnchor>
  <xdr:twoCellAnchor>
    <xdr:from>
      <xdr:col>3</xdr:col>
      <xdr:colOff>0</xdr:colOff>
      <xdr:row>7</xdr:row>
      <xdr:rowOff>149675</xdr:rowOff>
    </xdr:from>
    <xdr:to>
      <xdr:col>4</xdr:col>
      <xdr:colOff>0</xdr:colOff>
      <xdr:row>9</xdr:row>
      <xdr:rowOff>22410</xdr:rowOff>
    </xdr:to>
    <xdr:sp macro="" textlink="">
      <xdr:nvSpPr>
        <xdr:cNvPr id="35" name="正方形/長方形 34">
          <a:extLst>
            <a:ext uri="{FF2B5EF4-FFF2-40B4-BE49-F238E27FC236}">
              <a16:creationId xmlns:a16="http://schemas.microsoft.com/office/drawing/2014/main" id="{00000000-0008-0000-0800-000023000000}"/>
            </a:ext>
          </a:extLst>
        </xdr:cNvPr>
        <xdr:cNvSpPr/>
      </xdr:nvSpPr>
      <xdr:spPr>
        <a:xfrm flipV="1">
          <a:off x="5771029" y="1494381"/>
          <a:ext cx="1288677" cy="3906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0</xdr:colOff>
      <xdr:row>53</xdr:row>
      <xdr:rowOff>-1</xdr:rowOff>
    </xdr:from>
    <xdr:to>
      <xdr:col>11</xdr:col>
      <xdr:colOff>0</xdr:colOff>
      <xdr:row>55</xdr:row>
      <xdr:rowOff>1116</xdr:rowOff>
    </xdr:to>
    <xdr:sp macro="" textlink="">
      <xdr:nvSpPr>
        <xdr:cNvPr id="13" name="正方形/長方形 12">
          <a:extLst>
            <a:ext uri="{FF2B5EF4-FFF2-40B4-BE49-F238E27FC236}">
              <a16:creationId xmlns:a16="http://schemas.microsoft.com/office/drawing/2014/main" id="{00000000-0008-0000-0800-00000D000000}"/>
            </a:ext>
          </a:extLst>
        </xdr:cNvPr>
        <xdr:cNvSpPr/>
      </xdr:nvSpPr>
      <xdr:spPr>
        <a:xfrm flipV="1">
          <a:off x="616324" y="12281646"/>
          <a:ext cx="12270441" cy="337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13109</xdr:colOff>
      <xdr:row>98</xdr:row>
      <xdr:rowOff>162593</xdr:rowOff>
    </xdr:from>
    <xdr:to>
      <xdr:col>13</xdr:col>
      <xdr:colOff>0</xdr:colOff>
      <xdr:row>100</xdr:row>
      <xdr:rowOff>171448</xdr:rowOff>
    </xdr:to>
    <xdr:sp macro="" textlink="">
      <xdr:nvSpPr>
        <xdr:cNvPr id="22" name="正方形/長方形 21">
          <a:extLst>
            <a:ext uri="{FF2B5EF4-FFF2-40B4-BE49-F238E27FC236}">
              <a16:creationId xmlns:a16="http://schemas.microsoft.com/office/drawing/2014/main" id="{00000000-0008-0000-0800-000016000000}"/>
            </a:ext>
          </a:extLst>
        </xdr:cNvPr>
        <xdr:cNvSpPr/>
      </xdr:nvSpPr>
      <xdr:spPr>
        <a:xfrm flipV="1">
          <a:off x="693466" y="21770736"/>
          <a:ext cx="19309034" cy="3626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4993</xdr:colOff>
      <xdr:row>55</xdr:row>
      <xdr:rowOff>0</xdr:rowOff>
    </xdr:from>
    <xdr:to>
      <xdr:col>13</xdr:col>
      <xdr:colOff>0</xdr:colOff>
      <xdr:row>98</xdr:row>
      <xdr:rowOff>166686</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flipV="1">
          <a:off x="685350" y="13838464"/>
          <a:ext cx="19317150" cy="79363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2930</xdr:colOff>
      <xdr:row>101</xdr:row>
      <xdr:rowOff>7169</xdr:rowOff>
    </xdr:from>
    <xdr:to>
      <xdr:col>13</xdr:col>
      <xdr:colOff>0</xdr:colOff>
      <xdr:row>144</xdr:row>
      <xdr:rowOff>163828</xdr:rowOff>
    </xdr:to>
    <xdr:sp macro="" textlink="">
      <xdr:nvSpPr>
        <xdr:cNvPr id="31" name="正方形/長方形 30">
          <a:extLst>
            <a:ext uri="{FF2B5EF4-FFF2-40B4-BE49-F238E27FC236}">
              <a16:creationId xmlns:a16="http://schemas.microsoft.com/office/drawing/2014/main" id="{00000000-0008-0000-0800-00001F000000}"/>
            </a:ext>
          </a:extLst>
        </xdr:cNvPr>
        <xdr:cNvSpPr/>
      </xdr:nvSpPr>
      <xdr:spPr>
        <a:xfrm flipV="1">
          <a:off x="683287" y="22145990"/>
          <a:ext cx="19319213" cy="77630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xdr:col>
      <xdr:colOff>834257</xdr:colOff>
      <xdr:row>23</xdr:row>
      <xdr:rowOff>170792</xdr:rowOff>
    </xdr:from>
    <xdr:to>
      <xdr:col>7</xdr:col>
      <xdr:colOff>0</xdr:colOff>
      <xdr:row>24</xdr:row>
      <xdr:rowOff>170792</xdr:rowOff>
    </xdr:to>
    <xdr:sp macro="" textlink="">
      <xdr:nvSpPr>
        <xdr:cNvPr id="33" name="正方形/長方形 32">
          <a:extLst>
            <a:ext uri="{FF2B5EF4-FFF2-40B4-BE49-F238E27FC236}">
              <a16:creationId xmlns:a16="http://schemas.microsoft.com/office/drawing/2014/main" id="{00000000-0008-0000-0800-000021000000}"/>
            </a:ext>
          </a:extLst>
        </xdr:cNvPr>
        <xdr:cNvSpPr/>
      </xdr:nvSpPr>
      <xdr:spPr>
        <a:xfrm flipV="1">
          <a:off x="8671033" y="8322878"/>
          <a:ext cx="2837795" cy="170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23</xdr:col>
      <xdr:colOff>676603</xdr:colOff>
      <xdr:row>25</xdr:row>
      <xdr:rowOff>170793</xdr:rowOff>
    </xdr:from>
    <xdr:to>
      <xdr:col>29</xdr:col>
      <xdr:colOff>2607879</xdr:colOff>
      <xdr:row>26</xdr:row>
      <xdr:rowOff>183929</xdr:rowOff>
    </xdr:to>
    <xdr:sp macro="" textlink="">
      <xdr:nvSpPr>
        <xdr:cNvPr id="39" name="正方形/長方形 38">
          <a:extLst>
            <a:ext uri="{FF2B5EF4-FFF2-40B4-BE49-F238E27FC236}">
              <a16:creationId xmlns:a16="http://schemas.microsoft.com/office/drawing/2014/main" id="{00000000-0008-0000-0800-000027000000}"/>
            </a:ext>
          </a:extLst>
        </xdr:cNvPr>
        <xdr:cNvSpPr/>
      </xdr:nvSpPr>
      <xdr:spPr>
        <a:xfrm flipV="1">
          <a:off x="24666465" y="8664465"/>
          <a:ext cx="9932276" cy="1839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437029</xdr:colOff>
      <xdr:row>24</xdr:row>
      <xdr:rowOff>0</xdr:rowOff>
    </xdr:from>
    <xdr:to>
      <xdr:col>38</xdr:col>
      <xdr:colOff>401587</xdr:colOff>
      <xdr:row>26</xdr:row>
      <xdr:rowOff>48633</xdr:rowOff>
    </xdr:to>
    <xdr:sp macro="" textlink="">
      <xdr:nvSpPr>
        <xdr:cNvPr id="41" name="線吹き出し 1 (枠付き) 12">
          <a:extLst>
            <a:ext uri="{FF2B5EF4-FFF2-40B4-BE49-F238E27FC236}">
              <a16:creationId xmlns:a16="http://schemas.microsoft.com/office/drawing/2014/main" id="{00000000-0008-0000-0800-000029000000}"/>
            </a:ext>
          </a:extLst>
        </xdr:cNvPr>
        <xdr:cNvSpPr/>
      </xdr:nvSpPr>
      <xdr:spPr>
        <a:xfrm>
          <a:off x="31578176" y="8079441"/>
          <a:ext cx="4895146" cy="384810"/>
        </a:xfrm>
        <a:prstGeom prst="borderCallout1">
          <a:avLst>
            <a:gd name="adj1" fmla="val 22107"/>
            <a:gd name="adj2" fmla="val -246"/>
            <a:gd name="adj3" fmla="val 102855"/>
            <a:gd name="adj4" fmla="val -102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対応にて、追加</a:t>
          </a:r>
          <a:endParaRPr lang="ja-JP" altLang="ja-JP" sz="1200" b="1">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683171</xdr:colOff>
      <xdr:row>34</xdr:row>
      <xdr:rowOff>164223</xdr:rowOff>
    </xdr:from>
    <xdr:to>
      <xdr:col>29</xdr:col>
      <xdr:colOff>2607878</xdr:colOff>
      <xdr:row>35</xdr:row>
      <xdr:rowOff>183930</xdr:rowOff>
    </xdr:to>
    <xdr:sp macro="" textlink="">
      <xdr:nvSpPr>
        <xdr:cNvPr id="42" name="正方形/長方形 41">
          <a:extLst>
            <a:ext uri="{FF2B5EF4-FFF2-40B4-BE49-F238E27FC236}">
              <a16:creationId xmlns:a16="http://schemas.microsoft.com/office/drawing/2014/main" id="{00000000-0008-0000-0800-00002A000000}"/>
            </a:ext>
          </a:extLst>
        </xdr:cNvPr>
        <xdr:cNvSpPr/>
      </xdr:nvSpPr>
      <xdr:spPr>
        <a:xfrm flipV="1">
          <a:off x="24673033" y="10208171"/>
          <a:ext cx="9925707"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24</xdr:col>
      <xdr:colOff>0</xdr:colOff>
      <xdr:row>40</xdr:row>
      <xdr:rowOff>165192</xdr:rowOff>
    </xdr:from>
    <xdr:to>
      <xdr:col>30</xdr:col>
      <xdr:colOff>410</xdr:colOff>
      <xdr:row>42</xdr:row>
      <xdr:rowOff>0</xdr:rowOff>
    </xdr:to>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flipV="1">
          <a:off x="24681656" y="11249911"/>
          <a:ext cx="9936176" cy="1860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389871</xdr:colOff>
      <xdr:row>40</xdr:row>
      <xdr:rowOff>67166</xdr:rowOff>
    </xdr:from>
    <xdr:to>
      <xdr:col>38</xdr:col>
      <xdr:colOff>346809</xdr:colOff>
      <xdr:row>42</xdr:row>
      <xdr:rowOff>100560</xdr:rowOff>
    </xdr:to>
    <xdr:sp macro="" textlink="">
      <xdr:nvSpPr>
        <xdr:cNvPr id="44" name="線吹き出し 1 (枠付き) 12">
          <a:extLst>
            <a:ext uri="{FF2B5EF4-FFF2-40B4-BE49-F238E27FC236}">
              <a16:creationId xmlns:a16="http://schemas.microsoft.com/office/drawing/2014/main" id="{00000000-0008-0000-0800-00002C000000}"/>
            </a:ext>
          </a:extLst>
        </xdr:cNvPr>
        <xdr:cNvSpPr/>
      </xdr:nvSpPr>
      <xdr:spPr>
        <a:xfrm>
          <a:off x="35038890" y="11094185"/>
          <a:ext cx="5466784" cy="385087"/>
        </a:xfrm>
        <a:prstGeom prst="borderCallout1">
          <a:avLst>
            <a:gd name="adj1" fmla="val 22107"/>
            <a:gd name="adj2" fmla="val -246"/>
            <a:gd name="adj3" fmla="val -221057"/>
            <a:gd name="adj4" fmla="val -79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対応にて、追加</a:t>
          </a:r>
          <a:endParaRPr lang="ja-JP" altLang="ja-JP" sz="1200">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30</xdr:col>
      <xdr:colOff>410</xdr:colOff>
      <xdr:row>41</xdr:row>
      <xdr:rowOff>89923</xdr:rowOff>
    </xdr:from>
    <xdr:to>
      <xdr:col>30</xdr:col>
      <xdr:colOff>389871</xdr:colOff>
      <xdr:row>41</xdr:row>
      <xdr:rowOff>91191</xdr:rowOff>
    </xdr:to>
    <xdr:cxnSp macro="">
      <xdr:nvCxnSpPr>
        <xdr:cNvPr id="46" name="直線コネクタ 45">
          <a:extLst>
            <a:ext uri="{FF2B5EF4-FFF2-40B4-BE49-F238E27FC236}">
              <a16:creationId xmlns:a16="http://schemas.microsoft.com/office/drawing/2014/main" id="{00000000-0008-0000-0800-00002E000000}"/>
            </a:ext>
          </a:extLst>
        </xdr:cNvPr>
        <xdr:cNvCxnSpPr>
          <a:stCxn id="43" idx="3"/>
          <a:endCxn id="44" idx="2"/>
        </xdr:cNvCxnSpPr>
      </xdr:nvCxnSpPr>
      <xdr:spPr>
        <a:xfrm>
          <a:off x="34649429" y="11285461"/>
          <a:ext cx="389461" cy="1268"/>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5953</xdr:colOff>
      <xdr:row>43</xdr:row>
      <xdr:rowOff>159475</xdr:rowOff>
    </xdr:from>
    <xdr:to>
      <xdr:col>29</xdr:col>
      <xdr:colOff>2588172</xdr:colOff>
      <xdr:row>44</xdr:row>
      <xdr:rowOff>166688</xdr:rowOff>
    </xdr:to>
    <xdr:sp macro="" textlink="">
      <xdr:nvSpPr>
        <xdr:cNvPr id="50" name="正方形/長方形 49">
          <a:extLst>
            <a:ext uri="{FF2B5EF4-FFF2-40B4-BE49-F238E27FC236}">
              <a16:creationId xmlns:a16="http://schemas.microsoft.com/office/drawing/2014/main" id="{00000000-0008-0000-0800-000032000000}"/>
            </a:ext>
          </a:extLst>
        </xdr:cNvPr>
        <xdr:cNvSpPr/>
      </xdr:nvSpPr>
      <xdr:spPr>
        <a:xfrm flipV="1">
          <a:off x="24687609" y="11768069"/>
          <a:ext cx="9910516" cy="179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23</xdr:col>
      <xdr:colOff>678656</xdr:colOff>
      <xdr:row>41</xdr:row>
      <xdr:rowOff>172641</xdr:rowOff>
    </xdr:from>
    <xdr:to>
      <xdr:col>29</xdr:col>
      <xdr:colOff>2601309</xdr:colOff>
      <xdr:row>43</xdr:row>
      <xdr:rowOff>25307</xdr:rowOff>
    </xdr:to>
    <xdr:sp macro="" textlink="">
      <xdr:nvSpPr>
        <xdr:cNvPr id="53" name="正方形/長方形 52">
          <a:extLst>
            <a:ext uri="{FF2B5EF4-FFF2-40B4-BE49-F238E27FC236}">
              <a16:creationId xmlns:a16="http://schemas.microsoft.com/office/drawing/2014/main" id="{00000000-0008-0000-0800-000035000000}"/>
            </a:ext>
          </a:extLst>
        </xdr:cNvPr>
        <xdr:cNvSpPr/>
      </xdr:nvSpPr>
      <xdr:spPr>
        <a:xfrm flipV="1">
          <a:off x="24675703" y="11430000"/>
          <a:ext cx="9935559" cy="203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362398</xdr:colOff>
      <xdr:row>43</xdr:row>
      <xdr:rowOff>97042</xdr:rowOff>
    </xdr:from>
    <xdr:to>
      <xdr:col>38</xdr:col>
      <xdr:colOff>326956</xdr:colOff>
      <xdr:row>46</xdr:row>
      <xdr:rowOff>124817</xdr:rowOff>
    </xdr:to>
    <xdr:sp macro="" textlink="">
      <xdr:nvSpPr>
        <xdr:cNvPr id="54" name="線吹き出し 1 (枠付き) 12">
          <a:extLst>
            <a:ext uri="{FF2B5EF4-FFF2-40B4-BE49-F238E27FC236}">
              <a16:creationId xmlns:a16="http://schemas.microsoft.com/office/drawing/2014/main" id="{00000000-0008-0000-0800-000036000000}"/>
            </a:ext>
          </a:extLst>
        </xdr:cNvPr>
        <xdr:cNvSpPr/>
      </xdr:nvSpPr>
      <xdr:spPr>
        <a:xfrm>
          <a:off x="31503545" y="11370160"/>
          <a:ext cx="4895146" cy="532039"/>
        </a:xfrm>
        <a:prstGeom prst="borderCallout1">
          <a:avLst>
            <a:gd name="adj1" fmla="val 22107"/>
            <a:gd name="adj2" fmla="val -246"/>
            <a:gd name="adj3" fmla="val -26773"/>
            <a:gd name="adj4" fmla="val -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a:t>
          </a:r>
          <a:r>
            <a:rPr kumimoji="1" lang="en-US" altLang="ja-JP" sz="1200" b="1">
              <a:solidFill>
                <a:sysClr val="windowText" lastClr="000000"/>
              </a:solidFill>
              <a:effectLst/>
              <a:latin typeface="+mn-ea"/>
              <a:ea typeface="+mn-ea"/>
              <a:cs typeface="+mn-cs"/>
            </a:rPr>
            <a:t>TYPE9</a:t>
          </a:r>
          <a:r>
            <a:rPr kumimoji="1" lang="ja-JP" altLang="ja-JP" sz="1200" b="1">
              <a:solidFill>
                <a:sysClr val="windowText" lastClr="000000"/>
              </a:solidFill>
              <a:effectLst/>
              <a:latin typeface="+mn-ea"/>
              <a:ea typeface="+mn-ea"/>
              <a:cs typeface="+mn-cs"/>
            </a:rPr>
            <a:t>から</a:t>
          </a:r>
          <a:r>
            <a:rPr kumimoji="1" lang="en-US" altLang="ja-JP" sz="1200" b="1">
              <a:solidFill>
                <a:sysClr val="windowText" lastClr="000000"/>
              </a:solidFill>
              <a:effectLst/>
              <a:latin typeface="+mn-ea"/>
              <a:ea typeface="+mn-ea"/>
              <a:cs typeface="+mn-cs"/>
            </a:rPr>
            <a:t>TYPE21</a:t>
          </a:r>
          <a:r>
            <a:rPr kumimoji="1" lang="ja-JP" altLang="ja-JP" sz="1200" b="1">
              <a:solidFill>
                <a:sysClr val="windowText" lastClr="000000"/>
              </a:solidFill>
              <a:effectLst/>
              <a:latin typeface="+mn-ea"/>
              <a:ea typeface="+mn-ea"/>
              <a:cs typeface="+mn-cs"/>
            </a:rPr>
            <a:t>に変更</a:t>
          </a:r>
          <a:endParaRPr lang="ja-JP" altLang="ja-JP" sz="1200" b="1">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30</xdr:col>
      <xdr:colOff>349288</xdr:colOff>
      <xdr:row>47</xdr:row>
      <xdr:rowOff>130661</xdr:rowOff>
    </xdr:from>
    <xdr:to>
      <xdr:col>38</xdr:col>
      <xdr:colOff>304321</xdr:colOff>
      <xdr:row>50</xdr:row>
      <xdr:rowOff>9302</xdr:rowOff>
    </xdr:to>
    <xdr:sp macro="" textlink="">
      <xdr:nvSpPr>
        <xdr:cNvPr id="57" name="線吹き出し 1 (枠付き) 12">
          <a:extLst>
            <a:ext uri="{FF2B5EF4-FFF2-40B4-BE49-F238E27FC236}">
              <a16:creationId xmlns:a16="http://schemas.microsoft.com/office/drawing/2014/main" id="{00000000-0008-0000-0800-000039000000}"/>
            </a:ext>
          </a:extLst>
        </xdr:cNvPr>
        <xdr:cNvSpPr/>
      </xdr:nvSpPr>
      <xdr:spPr>
        <a:xfrm>
          <a:off x="31490435" y="12076132"/>
          <a:ext cx="4885621" cy="382905"/>
        </a:xfrm>
        <a:prstGeom prst="borderCallout1">
          <a:avLst>
            <a:gd name="adj1" fmla="val 22107"/>
            <a:gd name="adj2" fmla="val -246"/>
            <a:gd name="adj3" fmla="val -159599"/>
            <a:gd name="adj4" fmla="val -75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対応にて、追加</a:t>
          </a:r>
          <a:endParaRPr lang="ja-JP" altLang="ja-JP" sz="1200">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13</xdr:col>
      <xdr:colOff>430957</xdr:colOff>
      <xdr:row>44</xdr:row>
      <xdr:rowOff>24592</xdr:rowOff>
    </xdr:from>
    <xdr:to>
      <xdr:col>19</xdr:col>
      <xdr:colOff>465429</xdr:colOff>
      <xdr:row>47</xdr:row>
      <xdr:rowOff>98202</xdr:rowOff>
    </xdr:to>
    <xdr:sp macro="" textlink="">
      <xdr:nvSpPr>
        <xdr:cNvPr id="4" name="線吹き出し 1 (枠付き) 12">
          <a:extLst>
            <a:ext uri="{FF2B5EF4-FFF2-40B4-BE49-F238E27FC236}">
              <a16:creationId xmlns:a16="http://schemas.microsoft.com/office/drawing/2014/main" id="{00000000-0008-0000-0800-000004000000}"/>
            </a:ext>
          </a:extLst>
        </xdr:cNvPr>
        <xdr:cNvSpPr/>
      </xdr:nvSpPr>
      <xdr:spPr>
        <a:xfrm>
          <a:off x="20433457" y="11917235"/>
          <a:ext cx="4116615" cy="604288"/>
        </a:xfrm>
        <a:prstGeom prst="borderCallout1">
          <a:avLst>
            <a:gd name="adj1" fmla="val 85843"/>
            <a:gd name="adj2" fmla="val -830"/>
            <a:gd name="adj3" fmla="val 81203"/>
            <a:gd name="adj4" fmla="val -1507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345D</a:t>
          </a:r>
          <a:r>
            <a:rPr kumimoji="1" lang="ja-JP" altLang="en-US" sz="1200" b="1">
              <a:solidFill>
                <a:sysClr val="windowText" lastClr="000000"/>
              </a:solidFill>
              <a:latin typeface="+mn-ea"/>
              <a:ea typeface="+mn-ea"/>
              <a:cs typeface="Meiryo UI" panose="020B0604030504040204" pitchFamily="50" charset="-128"/>
            </a:rPr>
            <a:t>では　</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　無し、</a:t>
          </a:r>
          <a:r>
            <a:rPr kumimoji="1" lang="en-US" altLang="ja-JP" sz="1200" b="1">
              <a:solidFill>
                <a:sysClr val="windowText" lastClr="000000"/>
              </a:solidFill>
              <a:effectLst/>
              <a:latin typeface="+mn-ea"/>
              <a:ea typeface="+mn-ea"/>
              <a:cs typeface="+mn-cs"/>
            </a:rPr>
            <a:t>IOHW</a:t>
          </a:r>
          <a:r>
            <a:rPr kumimoji="1" lang="ja-JP" altLang="ja-JP" sz="1200" b="1">
              <a:solidFill>
                <a:sysClr val="windowText" lastClr="000000"/>
              </a:solidFill>
              <a:effectLst/>
              <a:latin typeface="+mn-ea"/>
              <a:ea typeface="+mn-ea"/>
              <a:cs typeface="+mn-cs"/>
            </a:rPr>
            <a:t>有り。</a:t>
          </a:r>
          <a:endParaRPr kumimoji="1" lang="en-US" altLang="ja-JP" sz="1200" b="1">
            <a:solidFill>
              <a:sysClr val="windowText" lastClr="000000"/>
            </a:solidFill>
            <a:latin typeface="+mn-ea"/>
            <a:ea typeface="+mn-ea"/>
            <a:cs typeface="Meiryo UI" panose="020B0604030504040204" pitchFamily="50" charset="-128"/>
          </a:endParaRPr>
        </a:p>
        <a:p>
          <a:r>
            <a:rPr kumimoji="1" lang="en-US" altLang="ja-JP" sz="1200" b="1">
              <a:solidFill>
                <a:sysClr val="windowText" lastClr="000000"/>
              </a:solidFill>
              <a:latin typeface="+mn-ea"/>
              <a:ea typeface="+mn-ea"/>
              <a:cs typeface="Meiryo UI" panose="020B0604030504040204" pitchFamily="50" charset="-128"/>
            </a:rPr>
            <a:t>115D/117D</a:t>
          </a:r>
          <a:r>
            <a:rPr kumimoji="1" lang="ja-JP" altLang="en-US" sz="1200" b="1">
              <a:solidFill>
                <a:sysClr val="windowText" lastClr="000000"/>
              </a:solidFill>
              <a:latin typeface="+mn-ea"/>
              <a:ea typeface="+mn-ea"/>
              <a:cs typeface="Meiryo UI" panose="020B0604030504040204" pitchFamily="50" charset="-128"/>
            </a:rPr>
            <a:t>では </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　有り、</a:t>
          </a:r>
          <a:r>
            <a:rPr kumimoji="1" lang="en-US" altLang="ja-JP" sz="1200" b="1">
              <a:solidFill>
                <a:sysClr val="windowText" lastClr="000000"/>
              </a:solidFill>
              <a:effectLst/>
              <a:latin typeface="+mn-ea"/>
              <a:ea typeface="+mn-ea"/>
              <a:cs typeface="+mn-cs"/>
            </a:rPr>
            <a:t>IOHW</a:t>
          </a:r>
          <a:r>
            <a:rPr kumimoji="1" lang="ja-JP" altLang="ja-JP" sz="1200" b="1">
              <a:solidFill>
                <a:sysClr val="windowText" lastClr="000000"/>
              </a:solidFill>
              <a:effectLst/>
              <a:latin typeface="+mn-ea"/>
              <a:ea typeface="+mn-ea"/>
              <a:cs typeface="+mn-cs"/>
            </a:rPr>
            <a:t>有り</a:t>
          </a:r>
          <a:r>
            <a:rPr kumimoji="1" lang="ja-JP" altLang="en-US" sz="1200" b="1">
              <a:solidFill>
                <a:sysClr val="windowText" lastClr="000000"/>
              </a:solidFill>
              <a:effectLst/>
              <a:latin typeface="+mn-ea"/>
              <a:ea typeface="+mn-ea"/>
              <a:cs typeface="+mn-cs"/>
            </a:rPr>
            <a:t>となっている</a:t>
          </a:r>
          <a:r>
            <a:rPr kumimoji="1" lang="ja-JP" altLang="ja-JP" sz="1200" b="1">
              <a:solidFill>
                <a:sysClr val="windowText" lastClr="000000"/>
              </a:solidFill>
              <a:effectLst/>
              <a:latin typeface="+mn-ea"/>
              <a:ea typeface="+mn-ea"/>
              <a:cs typeface="+mn-cs"/>
            </a:rPr>
            <a:t>。</a:t>
          </a:r>
          <a:endParaRPr lang="ja-JP" altLang="ja-JP" sz="1200">
            <a:solidFill>
              <a:sysClr val="windowText" lastClr="000000"/>
            </a:solidFill>
            <a:effectLst/>
            <a:latin typeface="+mn-ea"/>
            <a:ea typeface="+mn-ea"/>
          </a:endParaRPr>
        </a:p>
      </xdr:txBody>
    </xdr:sp>
    <xdr:clientData/>
  </xdr:twoCellAnchor>
  <xdr:twoCellAnchor>
    <xdr:from>
      <xdr:col>4</xdr:col>
      <xdr:colOff>829275</xdr:colOff>
      <xdr:row>45</xdr:row>
      <xdr:rowOff>168326</xdr:rowOff>
    </xdr:from>
    <xdr:to>
      <xdr:col>9</xdr:col>
      <xdr:colOff>0</xdr:colOff>
      <xdr:row>47</xdr:row>
      <xdr:rowOff>11475</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flipV="1">
          <a:off x="8666051" y="12143550"/>
          <a:ext cx="5667432" cy="197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11</xdr:col>
      <xdr:colOff>0</xdr:colOff>
      <xdr:row>2</xdr:row>
      <xdr:rowOff>1452</xdr:rowOff>
    </xdr:from>
    <xdr:to>
      <xdr:col>13</xdr:col>
      <xdr:colOff>0</xdr:colOff>
      <xdr:row>147</xdr:row>
      <xdr:rowOff>168518</xdr:rowOff>
    </xdr:to>
    <xdr:sp macro="" textlink="">
      <xdr:nvSpPr>
        <xdr:cNvPr id="3" name="正方形/長方形 2">
          <a:extLst>
            <a:ext uri="{FF2B5EF4-FFF2-40B4-BE49-F238E27FC236}">
              <a16:creationId xmlns:a16="http://schemas.microsoft.com/office/drawing/2014/main" id="{00000000-0008-0000-0800-000003000000}"/>
            </a:ext>
          </a:extLst>
        </xdr:cNvPr>
        <xdr:cNvSpPr/>
      </xdr:nvSpPr>
      <xdr:spPr>
        <a:xfrm flipV="1">
          <a:off x="14341929" y="355238"/>
          <a:ext cx="2830285" cy="300891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10</xdr:col>
      <xdr:colOff>988549</xdr:colOff>
      <xdr:row>150</xdr:row>
      <xdr:rowOff>66322</xdr:rowOff>
    </xdr:from>
    <xdr:to>
      <xdr:col>12</xdr:col>
      <xdr:colOff>91552</xdr:colOff>
      <xdr:row>152</xdr:row>
      <xdr:rowOff>142091</xdr:rowOff>
    </xdr:to>
    <xdr:sp macro="" textlink="">
      <xdr:nvSpPr>
        <xdr:cNvPr id="15" name="線吹き出し 1 (枠付き) 42">
          <a:extLst>
            <a:ext uri="{FF2B5EF4-FFF2-40B4-BE49-F238E27FC236}">
              <a16:creationId xmlns:a16="http://schemas.microsoft.com/office/drawing/2014/main" id="{00000000-0008-0000-0800-00000F000000}"/>
            </a:ext>
          </a:extLst>
        </xdr:cNvPr>
        <xdr:cNvSpPr/>
      </xdr:nvSpPr>
      <xdr:spPr>
        <a:xfrm>
          <a:off x="15141578" y="29504175"/>
          <a:ext cx="1635533" cy="411945"/>
        </a:xfrm>
        <a:prstGeom prst="borderCallout1">
          <a:avLst>
            <a:gd name="adj1" fmla="val -8931"/>
            <a:gd name="adj2" fmla="val 41447"/>
            <a:gd name="adj3" fmla="val -92456"/>
            <a:gd name="adj4" fmla="val 51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none">
              <a:solidFill>
                <a:srgbClr val="FF0000"/>
              </a:solidFill>
              <a:latin typeface="+mn-ea"/>
              <a:ea typeface="+mn-ea"/>
              <a:cs typeface="Meiryo UI" panose="020B0604030504040204" pitchFamily="50" charset="-128"/>
            </a:rPr>
            <a:t>「</a:t>
          </a:r>
          <a:r>
            <a:rPr kumimoji="1" lang="en-US" altLang="ja-JP" sz="1200" b="1" u="none">
              <a:solidFill>
                <a:srgbClr val="FF0000"/>
              </a:solidFill>
              <a:latin typeface="+mn-ea"/>
              <a:ea typeface="+mn-ea"/>
              <a:cs typeface="Meiryo UI" panose="020B0604030504040204" pitchFamily="50" charset="-128"/>
            </a:rPr>
            <a:t>448D/396D</a:t>
          </a:r>
          <a:r>
            <a:rPr kumimoji="1" lang="ja-JP" altLang="en-US" sz="1200" b="1" u="none">
              <a:solidFill>
                <a:srgbClr val="FF0000"/>
              </a:solidFill>
              <a:latin typeface="+mn-ea"/>
              <a:ea typeface="+mn-ea"/>
              <a:cs typeface="Meiryo UI" panose="020B0604030504040204" pitchFamily="50" charset="-128"/>
            </a:rPr>
            <a:t>」追加</a:t>
          </a:r>
          <a:endParaRPr kumimoji="1" lang="en-US" altLang="ja-JP" sz="1200" b="1" u="none">
            <a:solidFill>
              <a:srgbClr val="FF0000"/>
            </a:solidFill>
            <a:latin typeface="+mn-ea"/>
            <a:ea typeface="+mn-ea"/>
            <a:cs typeface="Meiryo UI" panose="020B0604030504040204" pitchFamily="50" charset="-128"/>
          </a:endParaRPr>
        </a:p>
      </xdr:txBody>
    </xdr:sp>
    <xdr:clientData/>
  </xdr:twoCellAnchor>
  <xdr:twoCellAnchor>
    <xdr:from>
      <xdr:col>13</xdr:col>
      <xdr:colOff>530678</xdr:colOff>
      <xdr:row>18</xdr:row>
      <xdr:rowOff>54428</xdr:rowOff>
    </xdr:from>
    <xdr:to>
      <xdr:col>19</xdr:col>
      <xdr:colOff>565150</xdr:colOff>
      <xdr:row>21</xdr:row>
      <xdr:rowOff>155252</xdr:rowOff>
    </xdr:to>
    <xdr:sp macro="" textlink="">
      <xdr:nvSpPr>
        <xdr:cNvPr id="19" name="線吹き出し 1 (枠付き) 12">
          <a:extLst>
            <a:ext uri="{FF2B5EF4-FFF2-40B4-BE49-F238E27FC236}">
              <a16:creationId xmlns:a16="http://schemas.microsoft.com/office/drawing/2014/main" id="{00000000-0008-0000-0800-000013000000}"/>
            </a:ext>
          </a:extLst>
        </xdr:cNvPr>
        <xdr:cNvSpPr/>
      </xdr:nvSpPr>
      <xdr:spPr>
        <a:xfrm>
          <a:off x="20533178" y="7375071"/>
          <a:ext cx="4116615" cy="604288"/>
        </a:xfrm>
        <a:prstGeom prst="borderCallout1">
          <a:avLst>
            <a:gd name="adj1" fmla="val 65577"/>
            <a:gd name="adj2" fmla="val -169"/>
            <a:gd name="adj3" fmla="val 169023"/>
            <a:gd name="adj4" fmla="val -142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n-ea"/>
              <a:ea typeface="+mn-ea"/>
              <a:cs typeface="Meiryo UI" panose="020B0604030504040204" pitchFamily="50" charset="-128"/>
            </a:rPr>
            <a:t>448D/396D</a:t>
          </a:r>
          <a:r>
            <a:rPr kumimoji="1" lang="ja-JP" altLang="en-US" sz="1200" b="1">
              <a:solidFill>
                <a:srgbClr val="FF0000"/>
              </a:solidFill>
              <a:latin typeface="+mn-ea"/>
              <a:ea typeface="+mn-ea"/>
              <a:cs typeface="Meiryo UI" panose="020B0604030504040204" pitchFamily="50" charset="-128"/>
            </a:rPr>
            <a:t>では</a:t>
          </a:r>
          <a:r>
            <a:rPr kumimoji="1" lang="ja-JP" altLang="en-US" sz="1200" b="1" baseline="0">
              <a:solidFill>
                <a:srgbClr val="FF0000"/>
              </a:solidFill>
              <a:latin typeface="+mn-ea"/>
              <a:ea typeface="+mn-ea"/>
              <a:cs typeface="Meiryo UI" panose="020B0604030504040204" pitchFamily="50" charset="-128"/>
            </a:rPr>
            <a:t> </a:t>
          </a:r>
          <a:r>
            <a:rPr kumimoji="1" lang="en-US" altLang="ja-JP" sz="1200" b="1">
              <a:solidFill>
                <a:srgbClr val="FF0000"/>
              </a:solidFill>
              <a:effectLst/>
              <a:latin typeface="+mn-ea"/>
              <a:ea typeface="+mn-ea"/>
              <a:cs typeface="+mn-cs"/>
            </a:rPr>
            <a:t>CAN</a:t>
          </a:r>
          <a:r>
            <a:rPr kumimoji="1" lang="en-US" altLang="ja-JP" sz="1200" b="1" baseline="0">
              <a:solidFill>
                <a:srgbClr val="FF0000"/>
              </a:solidFill>
              <a:effectLst/>
              <a:latin typeface="+mn-ea"/>
              <a:ea typeface="+mn-ea"/>
              <a:cs typeface="+mn-cs"/>
            </a:rPr>
            <a:t> </a:t>
          </a:r>
          <a:r>
            <a:rPr kumimoji="1" lang="ja-JP" altLang="en-US" sz="1200" b="1" baseline="0">
              <a:solidFill>
                <a:srgbClr val="FF0000"/>
              </a:solidFill>
              <a:effectLst/>
              <a:latin typeface="+mn-ea"/>
              <a:ea typeface="+mn-ea"/>
              <a:cs typeface="+mn-cs"/>
            </a:rPr>
            <a:t>有り</a:t>
          </a:r>
          <a:r>
            <a:rPr kumimoji="1" lang="ja-JP" altLang="ja-JP" sz="1200" b="1">
              <a:solidFill>
                <a:srgbClr val="FF0000"/>
              </a:solidFill>
              <a:effectLst/>
              <a:latin typeface="+mn-ea"/>
              <a:ea typeface="+mn-ea"/>
              <a:cs typeface="+mn-cs"/>
            </a:rPr>
            <a:t>、</a:t>
          </a:r>
          <a:r>
            <a:rPr kumimoji="1" lang="en-US" altLang="ja-JP" sz="1200" b="1">
              <a:solidFill>
                <a:srgbClr val="FF0000"/>
              </a:solidFill>
              <a:effectLst/>
              <a:latin typeface="+mn-ea"/>
              <a:ea typeface="+mn-ea"/>
              <a:cs typeface="+mn-cs"/>
            </a:rPr>
            <a:t>IOHW </a:t>
          </a:r>
          <a:r>
            <a:rPr kumimoji="1" lang="ja-JP" altLang="ja-JP" sz="1200" b="1">
              <a:solidFill>
                <a:srgbClr val="FF0000"/>
              </a:solidFill>
              <a:effectLst/>
              <a:latin typeface="+mn-ea"/>
              <a:ea typeface="+mn-ea"/>
              <a:cs typeface="+mn-cs"/>
            </a:rPr>
            <a:t>有り。</a:t>
          </a:r>
          <a:endParaRPr kumimoji="1" lang="en-US" altLang="ja-JP" sz="1200" b="1">
            <a:solidFill>
              <a:srgbClr val="FF0000"/>
            </a:solidFill>
            <a:latin typeface="+mn-ea"/>
            <a:ea typeface="+mn-ea"/>
            <a:cs typeface="Meiryo UI" panose="020B0604030504040204" pitchFamily="50" charset="-128"/>
          </a:endParaRPr>
        </a:p>
        <a:p>
          <a:r>
            <a:rPr kumimoji="1" lang="en-US" altLang="ja-JP" sz="1200" b="1">
              <a:solidFill>
                <a:srgbClr val="FF0000"/>
              </a:solidFill>
              <a:latin typeface="+mn-ea"/>
              <a:ea typeface="+mn-ea"/>
              <a:cs typeface="Meiryo UI" panose="020B0604030504040204" pitchFamily="50" charset="-128"/>
            </a:rPr>
            <a:t>115D/117D</a:t>
          </a:r>
          <a:r>
            <a:rPr kumimoji="1" lang="ja-JP" altLang="en-US" sz="1200" b="1">
              <a:solidFill>
                <a:srgbClr val="FF0000"/>
              </a:solidFill>
              <a:latin typeface="+mn-ea"/>
              <a:ea typeface="+mn-ea"/>
              <a:cs typeface="Meiryo UI" panose="020B0604030504040204" pitchFamily="50" charset="-128"/>
            </a:rPr>
            <a:t>では </a:t>
          </a:r>
          <a:r>
            <a:rPr kumimoji="1" lang="en-US" altLang="ja-JP" sz="1200" b="1">
              <a:solidFill>
                <a:srgbClr val="FF0000"/>
              </a:solidFill>
              <a:effectLst/>
              <a:latin typeface="+mn-ea"/>
              <a:ea typeface="+mn-ea"/>
              <a:cs typeface="+mn-cs"/>
            </a:rPr>
            <a:t>CAN</a:t>
          </a:r>
          <a:r>
            <a:rPr kumimoji="1" lang="en-US" altLang="ja-JP" sz="1200" b="1" baseline="0">
              <a:solidFill>
                <a:srgbClr val="FF0000"/>
              </a:solidFill>
              <a:effectLst/>
              <a:latin typeface="+mn-ea"/>
              <a:ea typeface="+mn-ea"/>
              <a:cs typeface="+mn-cs"/>
            </a:rPr>
            <a:t> </a:t>
          </a:r>
          <a:r>
            <a:rPr kumimoji="1" lang="ja-JP" altLang="ja-JP" sz="1200" b="1">
              <a:solidFill>
                <a:srgbClr val="FF0000"/>
              </a:solidFill>
              <a:effectLst/>
              <a:latin typeface="+mn-ea"/>
              <a:ea typeface="+mn-ea"/>
              <a:cs typeface="+mn-cs"/>
            </a:rPr>
            <a:t>有り、</a:t>
          </a:r>
          <a:r>
            <a:rPr kumimoji="1" lang="en-US" altLang="ja-JP" sz="1200" b="1">
              <a:solidFill>
                <a:srgbClr val="FF0000"/>
              </a:solidFill>
              <a:effectLst/>
              <a:latin typeface="+mn-ea"/>
              <a:ea typeface="+mn-ea"/>
              <a:cs typeface="+mn-cs"/>
            </a:rPr>
            <a:t>IOHW </a:t>
          </a:r>
          <a:r>
            <a:rPr kumimoji="1" lang="ja-JP" altLang="en-US" sz="1200" b="1">
              <a:solidFill>
                <a:srgbClr val="FF0000"/>
              </a:solidFill>
              <a:effectLst/>
              <a:latin typeface="+mn-ea"/>
              <a:ea typeface="+mn-ea"/>
              <a:cs typeface="+mn-cs"/>
            </a:rPr>
            <a:t>無し となっている</a:t>
          </a:r>
          <a:r>
            <a:rPr kumimoji="1" lang="ja-JP" altLang="ja-JP" sz="1200" b="1">
              <a:solidFill>
                <a:srgbClr val="FF0000"/>
              </a:solidFill>
              <a:effectLst/>
              <a:latin typeface="+mn-ea"/>
              <a:ea typeface="+mn-ea"/>
              <a:cs typeface="+mn-cs"/>
            </a:rPr>
            <a:t>。</a:t>
          </a:r>
          <a:endParaRPr lang="ja-JP" altLang="ja-JP" sz="1200">
            <a:solidFill>
              <a:srgbClr val="FF0000"/>
            </a:solidFill>
            <a:effectLst/>
            <a:latin typeface="+mn-ea"/>
            <a:ea typeface="+mn-ea"/>
          </a:endParaRPr>
        </a:p>
      </xdr:txBody>
    </xdr:sp>
    <xdr:clientData/>
  </xdr:twoCellAnchor>
  <xdr:twoCellAnchor>
    <xdr:from>
      <xdr:col>11</xdr:col>
      <xdr:colOff>1</xdr:colOff>
      <xdr:row>24</xdr:row>
      <xdr:rowOff>0</xdr:rowOff>
    </xdr:from>
    <xdr:to>
      <xdr:col>13</xdr:col>
      <xdr:colOff>0</xdr:colOff>
      <xdr:row>25</xdr:row>
      <xdr:rowOff>8805</xdr:rowOff>
    </xdr:to>
    <xdr:sp macro="" textlink="">
      <xdr:nvSpPr>
        <xdr:cNvPr id="20" name="正方形/長方形 19">
          <a:extLst>
            <a:ext uri="{FF2B5EF4-FFF2-40B4-BE49-F238E27FC236}">
              <a16:creationId xmlns:a16="http://schemas.microsoft.com/office/drawing/2014/main" id="{00000000-0008-0000-0800-000014000000}"/>
            </a:ext>
          </a:extLst>
        </xdr:cNvPr>
        <xdr:cNvSpPr/>
      </xdr:nvSpPr>
      <xdr:spPr>
        <a:xfrm flipV="1">
          <a:off x="17172215" y="8354786"/>
          <a:ext cx="2830285" cy="185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12</xdr:col>
      <xdr:colOff>1333500</xdr:colOff>
      <xdr:row>30</xdr:row>
      <xdr:rowOff>95250</xdr:rowOff>
    </xdr:from>
    <xdr:to>
      <xdr:col>13</xdr:col>
      <xdr:colOff>353786</xdr:colOff>
      <xdr:row>33</xdr:row>
      <xdr:rowOff>54429</xdr:rowOff>
    </xdr:to>
    <xdr:cxnSp macro="">
      <xdr:nvCxnSpPr>
        <xdr:cNvPr id="47" name="直線コネクタ 46">
          <a:extLst>
            <a:ext uri="{FF2B5EF4-FFF2-40B4-BE49-F238E27FC236}">
              <a16:creationId xmlns:a16="http://schemas.microsoft.com/office/drawing/2014/main" id="{00000000-0008-0000-0800-00002F000000}"/>
            </a:ext>
          </a:extLst>
        </xdr:cNvPr>
        <xdr:cNvCxnSpPr/>
      </xdr:nvCxnSpPr>
      <xdr:spPr>
        <a:xfrm>
          <a:off x="19920857" y="9511393"/>
          <a:ext cx="435429" cy="48985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xdr:colOff>
      <xdr:row>21</xdr:row>
      <xdr:rowOff>168088</xdr:rowOff>
    </xdr:from>
    <xdr:to>
      <xdr:col>13</xdr:col>
      <xdr:colOff>0</xdr:colOff>
      <xdr:row>23</xdr:row>
      <xdr:rowOff>0</xdr:rowOff>
    </xdr:to>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flipV="1">
          <a:off x="17172215" y="7992195"/>
          <a:ext cx="2830285" cy="185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12</xdr:col>
      <xdr:colOff>1170214</xdr:colOff>
      <xdr:row>11</xdr:row>
      <xdr:rowOff>81643</xdr:rowOff>
    </xdr:from>
    <xdr:to>
      <xdr:col>13</xdr:col>
      <xdr:colOff>503464</xdr:colOff>
      <xdr:row>22</xdr:row>
      <xdr:rowOff>0</xdr:rowOff>
    </xdr:to>
    <xdr:cxnSp macro="">
      <xdr:nvCxnSpPr>
        <xdr:cNvPr id="55" name="直線コネクタ 54">
          <a:extLst>
            <a:ext uri="{FF2B5EF4-FFF2-40B4-BE49-F238E27FC236}">
              <a16:creationId xmlns:a16="http://schemas.microsoft.com/office/drawing/2014/main" id="{00000000-0008-0000-0800-000037000000}"/>
            </a:ext>
          </a:extLst>
        </xdr:cNvPr>
        <xdr:cNvCxnSpPr/>
      </xdr:nvCxnSpPr>
      <xdr:spPr>
        <a:xfrm flipV="1">
          <a:off x="19757571" y="6164036"/>
          <a:ext cx="748393" cy="183696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571500</xdr:colOff>
      <xdr:row>0</xdr:row>
      <xdr:rowOff>71437</xdr:rowOff>
    </xdr:from>
    <xdr:to>
      <xdr:col>39</xdr:col>
      <xdr:colOff>342900</xdr:colOff>
      <xdr:row>154</xdr:row>
      <xdr:rowOff>71437</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571500" y="71437"/>
          <a:ext cx="43395900" cy="33528000"/>
        </a:xfrm>
        <a:prstGeom prst="rect">
          <a:avLst/>
        </a:prstGeom>
        <a:solidFill>
          <a:srgbClr val="4F81BD">
            <a:alpha val="50196"/>
          </a:srgb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647700</xdr:colOff>
      <xdr:row>8</xdr:row>
      <xdr:rowOff>304800</xdr:rowOff>
    </xdr:from>
    <xdr:to>
      <xdr:col>44</xdr:col>
      <xdr:colOff>333375</xdr:colOff>
      <xdr:row>8</xdr:row>
      <xdr:rowOff>923925</xdr:rowOff>
    </xdr:to>
    <xdr:sp macro="" textlink="">
      <xdr:nvSpPr>
        <xdr:cNvPr id="38" name="線吹き出し 1 (枠付き) 12">
          <a:extLst>
            <a:ext uri="{FF2B5EF4-FFF2-40B4-BE49-F238E27FC236}">
              <a16:creationId xmlns:a16="http://schemas.microsoft.com/office/drawing/2014/main" id="{00000000-0008-0000-0800-000026000000}"/>
            </a:ext>
          </a:extLst>
        </xdr:cNvPr>
        <xdr:cNvSpPr/>
      </xdr:nvSpPr>
      <xdr:spPr>
        <a:xfrm>
          <a:off x="44948475" y="2047875"/>
          <a:ext cx="2428875" cy="619125"/>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19PFv3</a:t>
          </a:r>
          <a:r>
            <a:rPr kumimoji="1" lang="ja-JP" altLang="en-US" sz="1200" b="1">
              <a:solidFill>
                <a:schemeClr val="accent2"/>
              </a:solidFill>
              <a:effectLst/>
              <a:latin typeface="+mn-ea"/>
              <a:ea typeface="+mn-ea"/>
              <a:cs typeface="+mn-cs"/>
            </a:rPr>
            <a:t> </a:t>
          </a:r>
          <a:r>
            <a:rPr kumimoji="1" lang="en-US" altLang="ja-JP" sz="1200" b="1">
              <a:solidFill>
                <a:schemeClr val="accent2"/>
              </a:solidFill>
              <a:effectLst/>
              <a:latin typeface="+mn-ea"/>
              <a:ea typeface="+mn-ea"/>
              <a:cs typeface="+mn-cs"/>
            </a:rPr>
            <a:t>CV</a:t>
          </a:r>
          <a:r>
            <a:rPr kumimoji="1" lang="ja-JP" altLang="en-US" sz="1200" b="1">
              <a:solidFill>
                <a:schemeClr val="accent2"/>
              </a:solidFill>
              <a:effectLst/>
              <a:latin typeface="+mn-ea"/>
              <a:ea typeface="+mn-ea"/>
              <a:cs typeface="+mn-cs"/>
            </a:rPr>
            <a:t>で参照しない。</a:t>
          </a:r>
          <a:endParaRPr kumimoji="1" lang="en-US" altLang="ja-JP" sz="1200" b="1">
            <a:solidFill>
              <a:schemeClr val="accent2"/>
            </a:solidFill>
            <a:effectLst/>
            <a:latin typeface="+mn-ea"/>
            <a:ea typeface="+mn-ea"/>
            <a:cs typeface="+mn-cs"/>
          </a:endParaRPr>
        </a:p>
        <a:p>
          <a:pPr algn="l"/>
          <a:r>
            <a:rPr kumimoji="1" lang="en-US" altLang="ja-JP" sz="1200" b="1">
              <a:solidFill>
                <a:schemeClr val="accent2"/>
              </a:solidFill>
              <a:effectLst/>
              <a:latin typeface="+mn-ea"/>
              <a:ea typeface="+mn-ea"/>
              <a:cs typeface="+mn-cs"/>
            </a:rPr>
            <a:t>CONSTSORT</a:t>
          </a:r>
          <a:r>
            <a:rPr kumimoji="1" lang="ja-JP" altLang="en-US" sz="1200" b="1">
              <a:solidFill>
                <a:schemeClr val="accent2"/>
              </a:solidFill>
              <a:effectLst/>
              <a:latin typeface="+mn-ea"/>
              <a:ea typeface="+mn-ea"/>
              <a:cs typeface="+mn-cs"/>
            </a:rPr>
            <a:t>制御書に参照する</a:t>
          </a:r>
          <a:endParaRPr kumimoji="1" lang="en-US" altLang="ja-JP" sz="1200" b="1">
            <a:solidFill>
              <a:schemeClr val="accent2"/>
            </a:solidFill>
            <a:latin typeface="+mn-ea"/>
            <a:ea typeface="+mn-ea"/>
            <a:cs typeface="Meiryo UI" panose="020B0604030504040204" pitchFamily="50" charset="-128"/>
          </a:endParaRPr>
        </a:p>
      </xdr:txBody>
    </xdr:sp>
    <xdr:clientData/>
  </xdr:twoCellAnchor>
  <xdr:twoCellAnchor editAs="oneCell">
    <xdr:from>
      <xdr:col>45</xdr:col>
      <xdr:colOff>44824</xdr:colOff>
      <xdr:row>8</xdr:row>
      <xdr:rowOff>268940</xdr:rowOff>
    </xdr:from>
    <xdr:to>
      <xdr:col>81</xdr:col>
      <xdr:colOff>168649</xdr:colOff>
      <xdr:row>8</xdr:row>
      <xdr:rowOff>1501587</xdr:rowOff>
    </xdr:to>
    <xdr:pic>
      <xdr:nvPicPr>
        <xdr:cNvPr id="45" name="図 44">
          <a:extLst>
            <a:ext uri="{FF2B5EF4-FFF2-40B4-BE49-F238E27FC236}">
              <a16:creationId xmlns:a16="http://schemas.microsoft.com/office/drawing/2014/main" id="{00000000-0008-0000-08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59471" y="1994646"/>
          <a:ext cx="24731943" cy="1232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44</xdr:col>
      <xdr:colOff>333375</xdr:colOff>
      <xdr:row>8</xdr:row>
      <xdr:rowOff>614363</xdr:rowOff>
    </xdr:from>
    <xdr:to>
      <xdr:col>45</xdr:col>
      <xdr:colOff>44824</xdr:colOff>
      <xdr:row>8</xdr:row>
      <xdr:rowOff>885264</xdr:rowOff>
    </xdr:to>
    <xdr:cxnSp macro="">
      <xdr:nvCxnSpPr>
        <xdr:cNvPr id="49" name="直線コネクタ 48">
          <a:extLst>
            <a:ext uri="{FF2B5EF4-FFF2-40B4-BE49-F238E27FC236}">
              <a16:creationId xmlns:a16="http://schemas.microsoft.com/office/drawing/2014/main" id="{00000000-0008-0000-0800-000031000000}"/>
            </a:ext>
          </a:extLst>
        </xdr:cNvPr>
        <xdr:cNvCxnSpPr>
          <a:stCxn id="38" idx="0"/>
          <a:endCxn id="45" idx="1"/>
        </xdr:cNvCxnSpPr>
      </xdr:nvCxnSpPr>
      <xdr:spPr>
        <a:xfrm>
          <a:off x="47364463" y="2340069"/>
          <a:ext cx="395008" cy="27090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258537</xdr:colOff>
      <xdr:row>8</xdr:row>
      <xdr:rowOff>27215</xdr:rowOff>
    </xdr:from>
    <xdr:to>
      <xdr:col>83</xdr:col>
      <xdr:colOff>624569</xdr:colOff>
      <xdr:row>8</xdr:row>
      <xdr:rowOff>612322</xdr:rowOff>
    </xdr:to>
    <xdr:sp macro="" textlink="">
      <xdr:nvSpPr>
        <xdr:cNvPr id="51" name="線吹き出し 1 (枠付き) 12">
          <a:extLst>
            <a:ext uri="{FF2B5EF4-FFF2-40B4-BE49-F238E27FC236}">
              <a16:creationId xmlns:a16="http://schemas.microsoft.com/office/drawing/2014/main" id="{00000000-0008-0000-0800-000033000000}"/>
            </a:ext>
          </a:extLst>
        </xdr:cNvPr>
        <xdr:cNvSpPr/>
      </xdr:nvSpPr>
      <xdr:spPr>
        <a:xfrm>
          <a:off x="71709644" y="1796144"/>
          <a:ext cx="2407104" cy="585107"/>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CAN</a:t>
          </a:r>
          <a:r>
            <a:rPr kumimoji="1" lang="ja-JP" altLang="en-US" sz="1200" b="1">
              <a:solidFill>
                <a:schemeClr val="accent2"/>
              </a:solidFill>
              <a:effectLst/>
              <a:latin typeface="+mn-ea"/>
              <a:ea typeface="+mn-ea"/>
              <a:cs typeface="+mn-cs"/>
            </a:rPr>
            <a:t>通信を使用している。</a:t>
          </a:r>
          <a:endParaRPr kumimoji="1" lang="en-US" altLang="ja-JP" sz="1200" b="1">
            <a:solidFill>
              <a:schemeClr val="accent2"/>
            </a:solidFill>
            <a:latin typeface="+mn-ea"/>
            <a:ea typeface="+mn-ea"/>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信息定义"/>
      <sheetName val="リスト"/>
      <sheetName val="1.概述"/>
      <sheetName val="Inf"/>
      <sheetName val="0.Definitions"/>
      <sheetName val="用語集"/>
      <sheetName val="パラメータ一覧(AXSS.AXCS)"/>
      <sheetName val="ガイド"/>
      <sheetName val="選択肢定義"/>
      <sheetName val="集計(1)"/>
      <sheetName val="前提書情報"/>
      <sheetName val="工数ｺｰﾄﾞﾌﾟﾙﾀﾞｳﾝﾘｽﾄ"/>
      <sheetName val="②P071中計　工数パターン1312更新"/>
      <sheetName val="发行控制"/>
      <sheetName val="パラメータ設定表"/>
      <sheetName val="設計・評価方針"/>
      <sheetName val="602B変更要件"/>
      <sheetName val="ドメイン一覧"/>
      <sheetName val="nearURL"/>
      <sheetName val="locaup_app"/>
      <sheetName val="mapReg(4)"/>
      <sheetName val="PullDown"/>
      <sheetName val="調査シート"/>
      <sheetName val="設定"/>
      <sheetName val="Data Definition"/>
      <sheetName val="main"/>
      <sheetName val="選定一覧"/>
      <sheetName val="会社情報"/>
      <sheetName val="Q&amp;A確認"/>
      <sheetName val="改訂履歴"/>
      <sheetName val="集計ﾘｽﾄ"/>
      <sheetName val="ユーザー選択肢定義"/>
      <sheetName val="追加検討（調光外部出力）"/>
      <sheetName val="format"/>
      <sheetName val="引言"/>
      <sheetName val="#REF!"/>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B745-3F0E-4A65-9FBF-1D7984FA987D}">
  <dimension ref="A1:AN42"/>
  <sheetViews>
    <sheetView tabSelected="1" view="pageBreakPreview" zoomScale="85" zoomScaleNormal="100" zoomScaleSheetLayoutView="85" workbookViewId="0">
      <selection activeCell="P16" sqref="P16"/>
    </sheetView>
  </sheetViews>
  <sheetFormatPr defaultColWidth="9" defaultRowHeight="15.75"/>
  <cols>
    <col min="1" max="40" width="2.25" style="370" customWidth="1"/>
    <col min="41" max="16384" width="9" style="370"/>
  </cols>
  <sheetData>
    <row r="1" spans="1:40" ht="13.5" customHeight="1">
      <c r="A1" s="367"/>
      <c r="B1" s="368"/>
      <c r="C1" s="368"/>
      <c r="D1" s="368"/>
      <c r="E1" s="368"/>
      <c r="F1" s="368"/>
      <c r="G1" s="368"/>
      <c r="H1" s="368"/>
      <c r="I1" s="368"/>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9"/>
    </row>
    <row r="2" spans="1:40" ht="13.5" customHeight="1">
      <c r="A2" s="371"/>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3"/>
    </row>
    <row r="3" spans="1:40" ht="13.5" customHeight="1">
      <c r="A3" s="371"/>
      <c r="B3" s="372"/>
      <c r="C3" s="372"/>
      <c r="D3" s="372"/>
      <c r="E3" s="372"/>
      <c r="F3" s="372"/>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3"/>
    </row>
    <row r="4" spans="1:40" ht="13.5" customHeight="1">
      <c r="A4" s="371"/>
      <c r="B4" s="372"/>
      <c r="C4" s="372"/>
      <c r="D4" s="372"/>
      <c r="E4" s="372"/>
      <c r="F4" s="372"/>
      <c r="G4" s="372"/>
      <c r="H4" s="372"/>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3"/>
    </row>
    <row r="5" spans="1:40" ht="13.5" customHeight="1">
      <c r="A5" s="371"/>
      <c r="B5" s="372"/>
      <c r="C5" s="372"/>
      <c r="D5" s="372"/>
      <c r="E5" s="372"/>
      <c r="F5" s="372"/>
      <c r="G5" s="372"/>
      <c r="H5" s="372"/>
      <c r="I5" s="372"/>
      <c r="J5" s="372"/>
      <c r="K5" s="372"/>
      <c r="L5" s="372"/>
      <c r="M5" s="372"/>
      <c r="N5" s="372"/>
      <c r="O5" s="372"/>
      <c r="P5" s="372"/>
      <c r="Q5" s="372"/>
      <c r="R5" s="372"/>
      <c r="S5" s="372"/>
      <c r="T5" s="372"/>
      <c r="U5" s="372"/>
      <c r="V5" s="372"/>
      <c r="W5" s="372"/>
      <c r="X5" s="372"/>
      <c r="Y5" s="372"/>
      <c r="Z5" s="372"/>
      <c r="AA5" s="372"/>
      <c r="AB5" s="372"/>
      <c r="AC5" s="372"/>
      <c r="AD5" s="372"/>
      <c r="AE5" s="372"/>
      <c r="AF5" s="372"/>
      <c r="AG5" s="372"/>
      <c r="AH5" s="372"/>
      <c r="AI5" s="372"/>
      <c r="AJ5" s="372"/>
      <c r="AK5" s="372"/>
      <c r="AL5" s="372"/>
      <c r="AM5" s="372"/>
      <c r="AN5" s="373"/>
    </row>
    <row r="6" spans="1:40" ht="13.5" customHeight="1">
      <c r="A6" s="371"/>
      <c r="B6" s="372"/>
      <c r="C6" s="372"/>
      <c r="D6" s="372"/>
      <c r="E6" s="372"/>
      <c r="F6" s="372"/>
      <c r="G6" s="372"/>
      <c r="H6" s="372"/>
      <c r="I6" s="372"/>
      <c r="J6" s="372"/>
      <c r="K6" s="372"/>
      <c r="L6" s="372"/>
      <c r="M6" s="372"/>
      <c r="N6" s="372"/>
      <c r="O6" s="372"/>
      <c r="P6" s="372"/>
      <c r="Q6" s="372"/>
      <c r="R6" s="372"/>
      <c r="S6" s="372"/>
      <c r="T6" s="372"/>
      <c r="U6" s="372"/>
      <c r="V6" s="372"/>
      <c r="W6" s="372"/>
      <c r="X6" s="372"/>
      <c r="Y6" s="372"/>
      <c r="Z6" s="372"/>
      <c r="AA6" s="372"/>
      <c r="AB6" s="372"/>
      <c r="AC6" s="372"/>
      <c r="AD6" s="372"/>
      <c r="AE6" s="372"/>
      <c r="AF6" s="372"/>
      <c r="AG6" s="372"/>
      <c r="AH6" s="372"/>
      <c r="AI6" s="372"/>
      <c r="AJ6" s="372"/>
      <c r="AK6" s="372"/>
      <c r="AL6" s="372"/>
      <c r="AM6" s="372"/>
      <c r="AN6" s="373"/>
    </row>
    <row r="7" spans="1:40" ht="13.5" customHeight="1">
      <c r="A7" s="371"/>
      <c r="B7" s="372"/>
      <c r="C7" s="372"/>
      <c r="D7" s="372"/>
      <c r="E7" s="372"/>
      <c r="F7" s="372"/>
      <c r="G7" s="372"/>
      <c r="H7" s="372"/>
      <c r="I7" s="372"/>
      <c r="J7" s="372"/>
      <c r="K7" s="372"/>
      <c r="L7" s="372"/>
      <c r="M7" s="372"/>
      <c r="N7" s="372"/>
      <c r="O7" s="372"/>
      <c r="P7" s="372"/>
      <c r="Q7" s="372"/>
      <c r="R7" s="372"/>
      <c r="S7" s="372"/>
      <c r="T7" s="372"/>
      <c r="U7" s="372"/>
      <c r="V7" s="372"/>
      <c r="W7" s="372"/>
      <c r="X7" s="372"/>
      <c r="Y7" s="372"/>
      <c r="Z7" s="372"/>
      <c r="AA7" s="372"/>
      <c r="AB7" s="372"/>
      <c r="AC7" s="372"/>
      <c r="AD7" s="372"/>
      <c r="AE7" s="372"/>
      <c r="AF7" s="372"/>
      <c r="AG7" s="372"/>
      <c r="AH7" s="372"/>
      <c r="AI7" s="372"/>
      <c r="AJ7" s="372"/>
      <c r="AK7" s="372"/>
      <c r="AL7" s="372"/>
      <c r="AM7" s="372"/>
      <c r="AN7" s="373"/>
    </row>
    <row r="8" spans="1:40" ht="13.5" customHeight="1">
      <c r="A8" s="371"/>
      <c r="B8" s="372"/>
      <c r="C8" s="372"/>
      <c r="D8" s="372"/>
      <c r="E8" s="372"/>
      <c r="F8" s="372"/>
      <c r="G8" s="372"/>
      <c r="H8" s="372"/>
      <c r="I8" s="372"/>
      <c r="J8" s="372"/>
      <c r="K8" s="372"/>
      <c r="L8" s="372"/>
      <c r="M8" s="372"/>
      <c r="N8" s="372"/>
      <c r="O8" s="372"/>
      <c r="P8" s="372"/>
      <c r="Q8" s="372"/>
      <c r="R8" s="372"/>
      <c r="S8" s="372"/>
      <c r="T8" s="372"/>
      <c r="U8" s="372"/>
      <c r="V8" s="372"/>
      <c r="W8" s="372"/>
      <c r="X8" s="372"/>
      <c r="Y8" s="372"/>
      <c r="Z8" s="372"/>
      <c r="AA8" s="372"/>
      <c r="AB8" s="372"/>
      <c r="AC8" s="372"/>
      <c r="AD8" s="372"/>
      <c r="AE8" s="372"/>
      <c r="AF8" s="372"/>
      <c r="AG8" s="372"/>
      <c r="AH8" s="372"/>
      <c r="AI8" s="372"/>
      <c r="AJ8" s="372"/>
      <c r="AK8" s="372"/>
      <c r="AL8" s="372"/>
      <c r="AM8" s="372"/>
      <c r="AN8" s="373"/>
    </row>
    <row r="9" spans="1:40" ht="28.5" customHeight="1">
      <c r="A9" s="408" t="str">
        <f ca="1">MID(CELL("filename",A1), FIND("[",CELL("filename",A1))+1, FIND("]",CELL("filename",A1))-FIND("[",CELL("filename",A1))-6)</f>
        <v>alert_P_OILLEV-CSTD-0-06-A-C2</v>
      </c>
      <c r="B9" s="409"/>
      <c r="C9" s="409"/>
      <c r="D9" s="409"/>
      <c r="E9" s="409"/>
      <c r="F9" s="409"/>
      <c r="G9" s="409"/>
      <c r="H9" s="409"/>
      <c r="I9" s="409"/>
      <c r="J9" s="409"/>
      <c r="K9" s="409"/>
      <c r="L9" s="409"/>
      <c r="M9" s="409"/>
      <c r="N9" s="409"/>
      <c r="O9" s="409"/>
      <c r="P9" s="409"/>
      <c r="Q9" s="409"/>
      <c r="R9" s="409"/>
      <c r="S9" s="409"/>
      <c r="T9" s="409"/>
      <c r="U9" s="409"/>
      <c r="V9" s="409"/>
      <c r="W9" s="409"/>
      <c r="X9" s="409"/>
      <c r="Y9" s="409"/>
      <c r="Z9" s="409"/>
      <c r="AA9" s="409"/>
      <c r="AB9" s="409"/>
      <c r="AC9" s="409"/>
      <c r="AD9" s="409"/>
      <c r="AE9" s="409"/>
      <c r="AF9" s="409"/>
      <c r="AG9" s="409"/>
      <c r="AH9" s="409"/>
      <c r="AI9" s="409"/>
      <c r="AJ9" s="409"/>
      <c r="AK9" s="409"/>
      <c r="AL9" s="409"/>
      <c r="AM9" s="409"/>
      <c r="AN9" s="410"/>
    </row>
    <row r="10" spans="1:40" ht="28.5" customHeight="1">
      <c r="A10" s="411"/>
      <c r="B10" s="412"/>
      <c r="C10" s="412"/>
      <c r="D10" s="412"/>
      <c r="E10" s="412"/>
      <c r="F10" s="412"/>
      <c r="G10" s="412"/>
      <c r="H10" s="412"/>
      <c r="I10" s="412"/>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3"/>
    </row>
    <row r="11" spans="1:40" ht="13.5" customHeight="1">
      <c r="A11" s="371"/>
      <c r="B11" s="372"/>
      <c r="C11" s="372"/>
      <c r="D11" s="372"/>
      <c r="E11" s="372"/>
      <c r="F11" s="372"/>
      <c r="G11" s="372"/>
      <c r="H11" s="372"/>
      <c r="I11" s="372"/>
      <c r="J11" s="372"/>
      <c r="K11" s="372"/>
      <c r="L11" s="372"/>
      <c r="M11" s="372"/>
      <c r="N11" s="372"/>
      <c r="O11" s="372"/>
      <c r="P11" s="372"/>
      <c r="Q11" s="372"/>
      <c r="R11" s="372"/>
      <c r="S11" s="372"/>
      <c r="T11" s="372"/>
      <c r="U11" s="372"/>
      <c r="V11" s="372"/>
      <c r="W11" s="372"/>
      <c r="X11" s="372"/>
      <c r="Y11" s="372"/>
      <c r="Z11" s="372"/>
      <c r="AA11" s="372"/>
      <c r="AB11" s="372"/>
      <c r="AC11" s="372"/>
      <c r="AD11" s="372"/>
      <c r="AE11" s="372"/>
      <c r="AF11" s="372"/>
      <c r="AG11" s="372"/>
      <c r="AH11" s="372"/>
      <c r="AI11" s="372"/>
      <c r="AJ11" s="372"/>
      <c r="AK11" s="372"/>
      <c r="AL11" s="372"/>
      <c r="AM11" s="372"/>
      <c r="AN11" s="373"/>
    </row>
    <row r="12" spans="1:40" ht="13.5" customHeight="1">
      <c r="A12" s="371"/>
      <c r="B12" s="372"/>
      <c r="C12" s="372"/>
      <c r="D12" s="372"/>
      <c r="E12" s="372"/>
      <c r="F12" s="372"/>
      <c r="G12" s="372"/>
      <c r="H12" s="372"/>
      <c r="I12" s="372"/>
      <c r="J12" s="372"/>
      <c r="K12" s="372"/>
      <c r="L12" s="372"/>
      <c r="M12" s="372"/>
      <c r="N12" s="372"/>
      <c r="O12" s="372"/>
      <c r="P12" s="372"/>
      <c r="Q12" s="372"/>
      <c r="R12" s="372"/>
      <c r="S12" s="372"/>
      <c r="T12" s="372"/>
      <c r="U12" s="372"/>
      <c r="V12" s="372"/>
      <c r="W12" s="372"/>
      <c r="X12" s="372"/>
      <c r="Y12" s="372"/>
      <c r="Z12" s="372"/>
      <c r="AA12" s="372"/>
      <c r="AB12" s="372"/>
      <c r="AC12" s="372"/>
      <c r="AD12" s="372"/>
      <c r="AE12" s="372"/>
      <c r="AF12" s="372"/>
      <c r="AG12" s="372"/>
      <c r="AH12" s="372"/>
      <c r="AI12" s="372"/>
      <c r="AJ12" s="372"/>
      <c r="AK12" s="372"/>
      <c r="AL12" s="372"/>
      <c r="AM12" s="372"/>
      <c r="AN12" s="373"/>
    </row>
    <row r="13" spans="1:40" ht="13.5" customHeight="1">
      <c r="A13" s="371"/>
      <c r="B13" s="372"/>
      <c r="C13" s="372"/>
      <c r="D13" s="372"/>
      <c r="E13" s="372"/>
      <c r="F13" s="372"/>
      <c r="G13" s="372"/>
      <c r="H13" s="372"/>
      <c r="I13" s="372"/>
      <c r="J13" s="372"/>
      <c r="K13" s="372"/>
      <c r="L13" s="372"/>
      <c r="M13" s="372"/>
      <c r="N13" s="372"/>
      <c r="O13" s="372"/>
      <c r="P13" s="372"/>
      <c r="Q13" s="372"/>
      <c r="R13" s="372"/>
      <c r="S13" s="372"/>
      <c r="T13" s="372"/>
      <c r="U13" s="372"/>
      <c r="V13" s="372"/>
      <c r="W13" s="372"/>
      <c r="X13" s="372"/>
      <c r="Y13" s="372"/>
      <c r="Z13" s="372"/>
      <c r="AA13" s="372"/>
      <c r="AB13" s="372"/>
      <c r="AC13" s="372"/>
      <c r="AD13" s="372"/>
      <c r="AE13" s="372"/>
      <c r="AF13" s="372"/>
      <c r="AG13" s="372"/>
      <c r="AH13" s="372"/>
      <c r="AI13" s="372"/>
      <c r="AJ13" s="372"/>
      <c r="AK13" s="372"/>
      <c r="AL13" s="372"/>
      <c r="AM13" s="372"/>
      <c r="AN13" s="373"/>
    </row>
    <row r="14" spans="1:40" ht="13.5" customHeight="1">
      <c r="A14" s="371"/>
      <c r="B14" s="372"/>
      <c r="C14" s="372"/>
      <c r="D14" s="372"/>
      <c r="E14" s="372"/>
      <c r="F14" s="372"/>
      <c r="G14" s="372"/>
      <c r="H14" s="372"/>
      <c r="I14" s="372"/>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I14" s="372"/>
      <c r="AJ14" s="372"/>
      <c r="AK14" s="372"/>
      <c r="AL14" s="372"/>
      <c r="AM14" s="372"/>
      <c r="AN14" s="373"/>
    </row>
    <row r="15" spans="1:40" ht="13.5" customHeight="1">
      <c r="A15" s="371"/>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372"/>
      <c r="AM15" s="372"/>
      <c r="AN15" s="373"/>
    </row>
    <row r="16" spans="1:40" ht="13.5" customHeight="1">
      <c r="A16" s="371"/>
      <c r="B16" s="372"/>
      <c r="C16" s="372"/>
      <c r="D16" s="372"/>
      <c r="E16" s="372"/>
      <c r="F16" s="372"/>
      <c r="G16" s="372"/>
      <c r="H16" s="372"/>
      <c r="I16" s="372"/>
      <c r="J16" s="372"/>
      <c r="K16" s="372"/>
      <c r="L16" s="372"/>
      <c r="M16" s="372"/>
      <c r="N16" s="372"/>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372"/>
      <c r="AM16" s="372"/>
      <c r="AN16" s="373"/>
    </row>
    <row r="17" spans="1:40" ht="13.5" customHeight="1">
      <c r="A17" s="371"/>
      <c r="B17" s="372"/>
      <c r="C17" s="372"/>
      <c r="D17" s="372"/>
      <c r="E17" s="372"/>
      <c r="F17" s="372"/>
      <c r="G17" s="372"/>
      <c r="H17" s="372"/>
      <c r="I17" s="372"/>
      <c r="J17" s="372"/>
      <c r="K17" s="372"/>
      <c r="L17" s="372"/>
      <c r="M17" s="372"/>
      <c r="N17" s="372"/>
      <c r="O17" s="372"/>
      <c r="P17" s="372"/>
      <c r="Q17" s="372"/>
      <c r="R17" s="372"/>
      <c r="S17" s="372"/>
      <c r="T17" s="372"/>
      <c r="U17" s="372"/>
      <c r="V17" s="372"/>
      <c r="W17" s="372"/>
      <c r="X17" s="372"/>
      <c r="Y17" s="372"/>
      <c r="Z17" s="372"/>
      <c r="AA17" s="372"/>
      <c r="AB17" s="372"/>
      <c r="AC17" s="372"/>
      <c r="AD17" s="372"/>
      <c r="AE17" s="372"/>
      <c r="AF17" s="372"/>
      <c r="AG17" s="372"/>
      <c r="AH17" s="372"/>
      <c r="AI17" s="372"/>
      <c r="AJ17" s="372"/>
      <c r="AK17" s="372"/>
      <c r="AL17" s="372"/>
      <c r="AM17" s="372"/>
      <c r="AN17" s="373"/>
    </row>
    <row r="18" spans="1:40" ht="13.5" customHeight="1">
      <c r="A18" s="371"/>
      <c r="B18" s="372"/>
      <c r="C18" s="372"/>
      <c r="D18" s="372"/>
      <c r="E18" s="372"/>
      <c r="F18" s="372"/>
      <c r="G18" s="372"/>
      <c r="H18" s="372"/>
      <c r="I18" s="372"/>
      <c r="J18" s="372"/>
      <c r="K18" s="372"/>
      <c r="L18" s="372"/>
      <c r="M18" s="372"/>
      <c r="N18" s="372"/>
      <c r="O18" s="372"/>
      <c r="P18" s="372"/>
      <c r="Q18" s="372"/>
      <c r="R18" s="372"/>
      <c r="S18" s="372"/>
      <c r="T18" s="372"/>
      <c r="U18" s="372"/>
      <c r="V18" s="372"/>
      <c r="W18" s="372"/>
      <c r="X18" s="372"/>
      <c r="Y18" s="374" t="s">
        <v>664</v>
      </c>
      <c r="Z18" s="375"/>
      <c r="AA18" s="375"/>
      <c r="AB18" s="375"/>
      <c r="AC18" s="375"/>
      <c r="AD18" s="375"/>
      <c r="AE18" s="375"/>
      <c r="AF18" s="375"/>
      <c r="AG18" s="375"/>
      <c r="AH18" s="375"/>
      <c r="AI18" s="375"/>
      <c r="AJ18" s="375"/>
      <c r="AK18" s="375"/>
      <c r="AL18" s="375"/>
      <c r="AM18" s="375"/>
      <c r="AN18" s="373"/>
    </row>
    <row r="19" spans="1:40" ht="13.5" customHeight="1">
      <c r="A19" s="371"/>
      <c r="B19" s="372"/>
      <c r="C19" s="372"/>
      <c r="D19" s="372"/>
      <c r="E19" s="372"/>
      <c r="F19" s="372"/>
      <c r="G19" s="372"/>
      <c r="H19" s="372"/>
      <c r="I19" s="372"/>
      <c r="J19" s="372"/>
      <c r="K19" s="372"/>
      <c r="L19" s="372"/>
      <c r="M19" s="372"/>
      <c r="N19" s="372"/>
      <c r="O19" s="372"/>
      <c r="P19" s="372"/>
      <c r="Q19" s="372"/>
      <c r="R19" s="372"/>
      <c r="S19" s="372"/>
      <c r="T19" s="372"/>
      <c r="U19" s="372"/>
      <c r="V19" s="372"/>
      <c r="W19" s="372"/>
      <c r="X19" s="372"/>
      <c r="Y19" s="405" t="s">
        <v>665</v>
      </c>
      <c r="Z19" s="406"/>
      <c r="AA19" s="406"/>
      <c r="AB19" s="406"/>
      <c r="AC19" s="407"/>
      <c r="AD19" s="405" t="s">
        <v>666</v>
      </c>
      <c r="AE19" s="406"/>
      <c r="AF19" s="406"/>
      <c r="AG19" s="406"/>
      <c r="AH19" s="407"/>
      <c r="AI19" s="414" t="s">
        <v>667</v>
      </c>
      <c r="AJ19" s="406"/>
      <c r="AK19" s="406"/>
      <c r="AL19" s="406"/>
      <c r="AM19" s="407"/>
      <c r="AN19" s="373"/>
    </row>
    <row r="20" spans="1:40" ht="13.5" customHeight="1">
      <c r="A20" s="371"/>
      <c r="B20" s="372"/>
      <c r="C20" s="372"/>
      <c r="D20" s="372"/>
      <c r="E20" s="372"/>
      <c r="F20" s="372"/>
      <c r="G20" s="372"/>
      <c r="H20" s="372"/>
      <c r="I20" s="372"/>
      <c r="J20" s="372"/>
      <c r="K20" s="372"/>
      <c r="L20" s="372"/>
      <c r="M20" s="372"/>
      <c r="N20" s="372"/>
      <c r="O20" s="372"/>
      <c r="P20" s="372"/>
      <c r="Q20" s="372"/>
      <c r="R20" s="372"/>
      <c r="S20" s="372"/>
      <c r="T20" s="372"/>
      <c r="U20" s="372"/>
      <c r="V20" s="372"/>
      <c r="W20" s="372"/>
      <c r="X20" s="372"/>
      <c r="Y20" s="376"/>
      <c r="Z20" s="377"/>
      <c r="AA20" s="377"/>
      <c r="AB20" s="377"/>
      <c r="AC20" s="378"/>
      <c r="AD20" s="376"/>
      <c r="AE20" s="377"/>
      <c r="AF20" s="377"/>
      <c r="AG20" s="377"/>
      <c r="AH20" s="377"/>
      <c r="AI20" s="379"/>
      <c r="AJ20" s="377"/>
      <c r="AK20" s="377"/>
      <c r="AL20" s="377"/>
      <c r="AM20" s="378"/>
      <c r="AN20" s="373"/>
    </row>
    <row r="21" spans="1:40" ht="13.5" customHeight="1">
      <c r="A21" s="371"/>
      <c r="B21" s="372"/>
      <c r="C21" s="372"/>
      <c r="D21" s="372"/>
      <c r="E21" s="372"/>
      <c r="F21" s="372"/>
      <c r="G21" s="372"/>
      <c r="H21" s="372"/>
      <c r="I21" s="372"/>
      <c r="J21" s="372"/>
      <c r="K21" s="372"/>
      <c r="L21" s="372"/>
      <c r="M21" s="372"/>
      <c r="N21" s="372"/>
      <c r="O21" s="372"/>
      <c r="P21" s="372"/>
      <c r="Q21" s="372"/>
      <c r="R21" s="372"/>
      <c r="S21" s="372"/>
      <c r="T21" s="372"/>
      <c r="U21" s="372"/>
      <c r="V21" s="372"/>
      <c r="W21" s="372"/>
      <c r="X21" s="372"/>
      <c r="Y21" s="380"/>
      <c r="Z21" s="375"/>
      <c r="AA21" s="375"/>
      <c r="AB21" s="375"/>
      <c r="AC21" s="381"/>
      <c r="AD21" s="380"/>
      <c r="AE21" s="375"/>
      <c r="AF21" s="375"/>
      <c r="AG21" s="375"/>
      <c r="AH21" s="381"/>
      <c r="AI21" s="380"/>
      <c r="AJ21" s="382"/>
      <c r="AK21" s="375"/>
      <c r="AL21" s="375"/>
      <c r="AM21" s="381"/>
      <c r="AN21" s="373"/>
    </row>
    <row r="22" spans="1:40" ht="13.5" customHeight="1">
      <c r="A22" s="371"/>
      <c r="B22" s="372"/>
      <c r="C22" s="372"/>
      <c r="D22" s="372"/>
      <c r="E22" s="372"/>
      <c r="F22" s="372"/>
      <c r="G22" s="372"/>
      <c r="H22" s="372"/>
      <c r="I22" s="372"/>
      <c r="J22" s="372"/>
      <c r="K22" s="372"/>
      <c r="L22" s="372"/>
      <c r="M22" s="372"/>
      <c r="N22" s="372"/>
      <c r="O22" s="372"/>
      <c r="P22" s="372"/>
      <c r="Q22" s="372"/>
      <c r="R22" s="372"/>
      <c r="S22" s="372"/>
      <c r="T22" s="372"/>
      <c r="U22" s="372"/>
      <c r="V22" s="372"/>
      <c r="W22" s="372"/>
      <c r="X22" s="372"/>
      <c r="Y22" s="380"/>
      <c r="Z22" s="375"/>
      <c r="AA22" s="383" t="s">
        <v>668</v>
      </c>
      <c r="AB22" s="375"/>
      <c r="AC22" s="381"/>
      <c r="AD22" s="380"/>
      <c r="AE22" s="375"/>
      <c r="AF22" s="383" t="s">
        <v>669</v>
      </c>
      <c r="AG22" s="375"/>
      <c r="AH22" s="381"/>
      <c r="AI22" s="380"/>
      <c r="AJ22" s="375"/>
      <c r="AK22" s="382"/>
      <c r="AL22" s="375"/>
      <c r="AM22" s="381"/>
      <c r="AN22" s="373"/>
    </row>
    <row r="23" spans="1:40" ht="13.5" customHeight="1">
      <c r="A23" s="371"/>
      <c r="B23" s="372"/>
      <c r="C23" s="372"/>
      <c r="D23" s="372"/>
      <c r="E23" s="372"/>
      <c r="F23" s="372"/>
      <c r="G23" s="372"/>
      <c r="H23" s="372"/>
      <c r="I23" s="372"/>
      <c r="J23" s="372"/>
      <c r="K23" s="372"/>
      <c r="L23" s="372"/>
      <c r="M23" s="372"/>
      <c r="N23" s="372"/>
      <c r="O23" s="372"/>
      <c r="P23" s="372"/>
      <c r="Q23" s="372"/>
      <c r="R23" s="372"/>
      <c r="S23" s="372"/>
      <c r="T23" s="372"/>
      <c r="U23" s="372"/>
      <c r="V23" s="372"/>
      <c r="W23" s="372"/>
      <c r="X23" s="372"/>
      <c r="Y23" s="380"/>
      <c r="Z23" s="375"/>
      <c r="AA23" s="375"/>
      <c r="AB23" s="375"/>
      <c r="AC23" s="381"/>
      <c r="AD23" s="380"/>
      <c r="AE23" s="375"/>
      <c r="AF23" s="375"/>
      <c r="AG23" s="375"/>
      <c r="AH23" s="381"/>
      <c r="AI23" s="380"/>
      <c r="AJ23" s="375"/>
      <c r="AK23" s="375"/>
      <c r="AL23" s="382"/>
      <c r="AM23" s="381"/>
      <c r="AN23" s="373"/>
    </row>
    <row r="24" spans="1:40" ht="13.5" customHeight="1">
      <c r="A24" s="371"/>
      <c r="B24" s="372"/>
      <c r="C24" s="372"/>
      <c r="D24" s="372"/>
      <c r="E24" s="372"/>
      <c r="F24" s="372"/>
      <c r="G24" s="372"/>
      <c r="H24" s="372"/>
      <c r="I24" s="372"/>
      <c r="J24" s="372"/>
      <c r="K24" s="372"/>
      <c r="L24" s="372"/>
      <c r="M24" s="372"/>
      <c r="N24" s="372"/>
      <c r="O24" s="372"/>
      <c r="P24" s="372"/>
      <c r="Q24" s="372"/>
      <c r="R24" s="372"/>
      <c r="S24" s="372"/>
      <c r="T24" s="372"/>
      <c r="U24" s="372"/>
      <c r="V24" s="372"/>
      <c r="W24" s="372"/>
      <c r="X24" s="372"/>
      <c r="Y24" s="384"/>
      <c r="Z24" s="385"/>
      <c r="AA24" s="385"/>
      <c r="AB24" s="385"/>
      <c r="AC24" s="386"/>
      <c r="AD24" s="384"/>
      <c r="AE24" s="385"/>
      <c r="AF24" s="385"/>
      <c r="AG24" s="385"/>
      <c r="AH24" s="386"/>
      <c r="AI24" s="384"/>
      <c r="AJ24" s="385"/>
      <c r="AK24" s="385"/>
      <c r="AL24" s="385"/>
      <c r="AM24" s="387"/>
      <c r="AN24" s="373"/>
    </row>
    <row r="25" spans="1:40" ht="13.5" customHeight="1">
      <c r="A25" s="371"/>
      <c r="B25" s="372"/>
      <c r="C25" s="372"/>
      <c r="D25" s="372"/>
      <c r="E25" s="372"/>
      <c r="F25" s="372"/>
      <c r="G25" s="372"/>
      <c r="H25" s="372"/>
      <c r="I25" s="372"/>
      <c r="J25" s="372"/>
      <c r="K25" s="372"/>
      <c r="L25" s="372"/>
      <c r="M25" s="372"/>
      <c r="N25" s="372"/>
      <c r="O25" s="372"/>
      <c r="P25" s="372"/>
      <c r="Q25" s="372"/>
      <c r="R25" s="372"/>
      <c r="S25" s="372"/>
      <c r="T25" s="372"/>
      <c r="U25" s="372"/>
      <c r="V25" s="372"/>
      <c r="W25" s="372"/>
      <c r="X25" s="372"/>
      <c r="Y25" s="375"/>
      <c r="Z25" s="375"/>
      <c r="AA25" s="375"/>
      <c r="AB25" s="375"/>
      <c r="AC25" s="375"/>
      <c r="AD25" s="375"/>
      <c r="AE25" s="375"/>
      <c r="AF25" s="375"/>
      <c r="AG25" s="375"/>
      <c r="AH25" s="375"/>
      <c r="AI25" s="375"/>
      <c r="AJ25" s="375"/>
      <c r="AK25" s="375"/>
      <c r="AL25" s="375"/>
      <c r="AM25" s="375"/>
      <c r="AN25" s="373"/>
    </row>
    <row r="26" spans="1:40" ht="13.5" customHeight="1">
      <c r="A26" s="371"/>
      <c r="B26" s="372"/>
      <c r="C26" s="372"/>
      <c r="D26" s="372"/>
      <c r="E26" s="372"/>
      <c r="F26" s="372"/>
      <c r="G26" s="372"/>
      <c r="H26" s="372"/>
      <c r="I26" s="372"/>
      <c r="J26" s="372"/>
      <c r="K26" s="372"/>
      <c r="L26" s="372"/>
      <c r="M26" s="372"/>
      <c r="N26" s="372"/>
      <c r="O26" s="372"/>
      <c r="P26" s="372"/>
      <c r="Q26" s="372"/>
      <c r="R26" s="372"/>
      <c r="S26" s="372"/>
      <c r="T26" s="372"/>
      <c r="U26" s="372"/>
      <c r="V26" s="372"/>
      <c r="W26" s="372"/>
      <c r="X26" s="372"/>
      <c r="Y26" s="374" t="s">
        <v>670</v>
      </c>
      <c r="Z26" s="375"/>
      <c r="AA26" s="375"/>
      <c r="AB26" s="375"/>
      <c r="AC26" s="375"/>
      <c r="AD26" s="375"/>
      <c r="AE26" s="375"/>
      <c r="AF26" s="375"/>
      <c r="AG26" s="375"/>
      <c r="AH26" s="375"/>
      <c r="AI26" s="375"/>
      <c r="AJ26" s="375"/>
      <c r="AK26" s="375"/>
      <c r="AL26" s="375"/>
      <c r="AM26" s="375"/>
      <c r="AN26" s="373"/>
    </row>
    <row r="27" spans="1:40" ht="13.5" customHeight="1">
      <c r="A27" s="371"/>
      <c r="B27" s="372"/>
      <c r="C27" s="372"/>
      <c r="D27" s="372"/>
      <c r="E27" s="372"/>
      <c r="F27" s="372"/>
      <c r="G27" s="372"/>
      <c r="H27" s="372"/>
      <c r="I27" s="372"/>
      <c r="J27" s="372"/>
      <c r="K27" s="372"/>
      <c r="L27" s="372"/>
      <c r="M27" s="372"/>
      <c r="N27" s="372"/>
      <c r="O27" s="372"/>
      <c r="P27" s="372"/>
      <c r="Q27" s="372"/>
      <c r="R27" s="372"/>
      <c r="S27" s="372"/>
      <c r="T27" s="372"/>
      <c r="U27" s="372"/>
      <c r="V27" s="372"/>
      <c r="W27" s="372"/>
      <c r="X27" s="372"/>
      <c r="Y27" s="405" t="s">
        <v>665</v>
      </c>
      <c r="Z27" s="406"/>
      <c r="AA27" s="406"/>
      <c r="AB27" s="406"/>
      <c r="AC27" s="407"/>
      <c r="AD27" s="405" t="s">
        <v>666</v>
      </c>
      <c r="AE27" s="406"/>
      <c r="AF27" s="406"/>
      <c r="AG27" s="406"/>
      <c r="AH27" s="407"/>
      <c r="AI27" s="414" t="s">
        <v>667</v>
      </c>
      <c r="AJ27" s="406"/>
      <c r="AK27" s="406"/>
      <c r="AL27" s="406"/>
      <c r="AM27" s="407"/>
      <c r="AN27" s="373"/>
    </row>
    <row r="28" spans="1:40" ht="13.5" customHeight="1">
      <c r="A28" s="371"/>
      <c r="B28" s="372"/>
      <c r="C28" s="372"/>
      <c r="D28" s="372"/>
      <c r="E28" s="372"/>
      <c r="F28" s="372"/>
      <c r="G28" s="372"/>
      <c r="H28" s="372"/>
      <c r="I28" s="372"/>
      <c r="J28" s="372"/>
      <c r="K28" s="372"/>
      <c r="L28" s="372"/>
      <c r="M28" s="372"/>
      <c r="N28" s="372"/>
      <c r="O28" s="372"/>
      <c r="P28" s="372"/>
      <c r="Q28" s="372"/>
      <c r="R28" s="372"/>
      <c r="S28" s="372"/>
      <c r="T28" s="372"/>
      <c r="U28" s="372"/>
      <c r="V28" s="372"/>
      <c r="W28" s="372"/>
      <c r="X28" s="372"/>
      <c r="Y28" s="376"/>
      <c r="Z28" s="377"/>
      <c r="AA28" s="377"/>
      <c r="AB28" s="377"/>
      <c r="AC28" s="378"/>
      <c r="AD28" s="376"/>
      <c r="AE28" s="377"/>
      <c r="AF28" s="377"/>
      <c r="AG28" s="377"/>
      <c r="AH28" s="377"/>
      <c r="AI28" s="379"/>
      <c r="AJ28" s="377"/>
      <c r="AK28" s="377"/>
      <c r="AL28" s="377"/>
      <c r="AM28" s="378"/>
      <c r="AN28" s="373"/>
    </row>
    <row r="29" spans="1:40" ht="13.5" customHeight="1">
      <c r="A29" s="371"/>
      <c r="B29" s="372"/>
      <c r="C29" s="372"/>
      <c r="D29" s="372"/>
      <c r="E29" s="372"/>
      <c r="F29" s="372"/>
      <c r="G29" s="372"/>
      <c r="H29" s="372"/>
      <c r="I29" s="372"/>
      <c r="J29" s="372"/>
      <c r="K29" s="372"/>
      <c r="L29" s="372"/>
      <c r="M29" s="372"/>
      <c r="N29" s="372"/>
      <c r="O29" s="372"/>
      <c r="P29" s="372"/>
      <c r="Q29" s="372"/>
      <c r="R29" s="372"/>
      <c r="S29" s="372"/>
      <c r="T29" s="372"/>
      <c r="U29" s="372"/>
      <c r="V29" s="372"/>
      <c r="W29" s="372"/>
      <c r="X29" s="372"/>
      <c r="Y29" s="380"/>
      <c r="Z29" s="375"/>
      <c r="AA29" s="375"/>
      <c r="AB29" s="375"/>
      <c r="AC29" s="381"/>
      <c r="AD29" s="380"/>
      <c r="AE29" s="375"/>
      <c r="AF29" s="375"/>
      <c r="AG29" s="375"/>
      <c r="AH29" s="381"/>
      <c r="AI29" s="380"/>
      <c r="AJ29" s="382"/>
      <c r="AK29" s="375"/>
      <c r="AL29" s="375"/>
      <c r="AM29" s="381"/>
      <c r="AN29" s="373"/>
    </row>
    <row r="30" spans="1:40" ht="13.5" customHeight="1">
      <c r="A30" s="371"/>
      <c r="B30" s="372"/>
      <c r="C30" s="372"/>
      <c r="D30" s="372"/>
      <c r="E30" s="372"/>
      <c r="F30" s="372"/>
      <c r="G30" s="372"/>
      <c r="H30" s="372"/>
      <c r="I30" s="372"/>
      <c r="J30" s="372"/>
      <c r="K30" s="372"/>
      <c r="L30" s="372"/>
      <c r="M30" s="372"/>
      <c r="N30" s="372"/>
      <c r="O30" s="372"/>
      <c r="P30" s="372"/>
      <c r="Q30" s="372"/>
      <c r="R30" s="372"/>
      <c r="S30" s="372"/>
      <c r="T30" s="372"/>
      <c r="U30" s="372"/>
      <c r="V30" s="372"/>
      <c r="W30" s="372"/>
      <c r="X30" s="372"/>
      <c r="Y30" s="380"/>
      <c r="Z30" s="375"/>
      <c r="AA30" s="383" t="s">
        <v>671</v>
      </c>
      <c r="AB30" s="375"/>
      <c r="AC30" s="381"/>
      <c r="AD30" s="380"/>
      <c r="AE30" s="375"/>
      <c r="AF30" s="383" t="s">
        <v>672</v>
      </c>
      <c r="AG30" s="375"/>
      <c r="AH30" s="381"/>
      <c r="AI30" s="380"/>
      <c r="AJ30" s="375"/>
      <c r="AK30" s="382"/>
      <c r="AL30" s="375"/>
      <c r="AM30" s="381"/>
      <c r="AN30" s="373"/>
    </row>
    <row r="31" spans="1:40" ht="13.5" customHeight="1">
      <c r="A31" s="371"/>
      <c r="B31" s="372"/>
      <c r="C31" s="372"/>
      <c r="D31" s="372"/>
      <c r="E31" s="372"/>
      <c r="F31" s="372"/>
      <c r="G31" s="372"/>
      <c r="H31" s="372"/>
      <c r="I31" s="372"/>
      <c r="J31" s="372"/>
      <c r="K31" s="372"/>
      <c r="L31" s="372"/>
      <c r="M31" s="372"/>
      <c r="N31" s="372"/>
      <c r="O31" s="372"/>
      <c r="P31" s="372"/>
      <c r="Q31" s="372"/>
      <c r="R31" s="372"/>
      <c r="S31" s="372"/>
      <c r="T31" s="372"/>
      <c r="U31" s="372"/>
      <c r="V31" s="372"/>
      <c r="W31" s="372"/>
      <c r="X31" s="372"/>
      <c r="Y31" s="380"/>
      <c r="Z31" s="375"/>
      <c r="AA31" s="375"/>
      <c r="AB31" s="375"/>
      <c r="AC31" s="381"/>
      <c r="AD31" s="380"/>
      <c r="AE31" s="375"/>
      <c r="AF31" s="375"/>
      <c r="AG31" s="375"/>
      <c r="AH31" s="381"/>
      <c r="AI31" s="380"/>
      <c r="AJ31" s="375"/>
      <c r="AK31" s="375"/>
      <c r="AL31" s="382"/>
      <c r="AM31" s="381"/>
      <c r="AN31" s="373"/>
    </row>
    <row r="32" spans="1:40" ht="13.5" customHeight="1">
      <c r="A32" s="371"/>
      <c r="B32" s="372"/>
      <c r="C32" s="372"/>
      <c r="D32" s="372"/>
      <c r="E32" s="372"/>
      <c r="F32" s="372"/>
      <c r="G32" s="372"/>
      <c r="H32" s="372"/>
      <c r="I32" s="372"/>
      <c r="J32" s="372"/>
      <c r="K32" s="372"/>
      <c r="L32" s="372"/>
      <c r="M32" s="372"/>
      <c r="N32" s="372"/>
      <c r="O32" s="372"/>
      <c r="P32" s="372"/>
      <c r="Q32" s="372"/>
      <c r="R32" s="372"/>
      <c r="S32" s="372"/>
      <c r="T32" s="372"/>
      <c r="U32" s="372"/>
      <c r="V32" s="372"/>
      <c r="W32" s="372"/>
      <c r="X32" s="372"/>
      <c r="Y32" s="384"/>
      <c r="Z32" s="385"/>
      <c r="AA32" s="385"/>
      <c r="AB32" s="385"/>
      <c r="AC32" s="386"/>
      <c r="AD32" s="384"/>
      <c r="AE32" s="385"/>
      <c r="AF32" s="385"/>
      <c r="AG32" s="385"/>
      <c r="AH32" s="386"/>
      <c r="AI32" s="384"/>
      <c r="AJ32" s="385"/>
      <c r="AK32" s="385"/>
      <c r="AL32" s="385"/>
      <c r="AM32" s="387"/>
      <c r="AN32" s="373"/>
    </row>
    <row r="33" spans="1:40" ht="13.5" customHeight="1">
      <c r="A33" s="371"/>
      <c r="B33" s="372"/>
      <c r="C33" s="372"/>
      <c r="D33" s="372"/>
      <c r="E33" s="372"/>
      <c r="F33" s="372"/>
      <c r="G33" s="372"/>
      <c r="H33" s="372"/>
      <c r="I33" s="372"/>
      <c r="J33" s="372"/>
      <c r="K33" s="372"/>
      <c r="L33" s="372"/>
      <c r="M33" s="372"/>
      <c r="N33" s="372"/>
      <c r="O33" s="372"/>
      <c r="P33" s="372"/>
      <c r="Q33" s="372"/>
      <c r="R33" s="372"/>
      <c r="S33" s="372"/>
      <c r="T33" s="372"/>
      <c r="U33" s="372"/>
      <c r="V33" s="372"/>
      <c r="W33" s="372"/>
      <c r="X33" s="372"/>
      <c r="Y33" s="375"/>
      <c r="Z33" s="375"/>
      <c r="AA33" s="375"/>
      <c r="AB33" s="375"/>
      <c r="AC33" s="375"/>
      <c r="AD33" s="375"/>
      <c r="AE33" s="375"/>
      <c r="AF33" s="375"/>
      <c r="AG33" s="375"/>
      <c r="AH33" s="375"/>
      <c r="AI33" s="375"/>
      <c r="AJ33" s="375"/>
      <c r="AK33" s="375"/>
      <c r="AL33" s="375"/>
      <c r="AM33" s="375"/>
      <c r="AN33" s="373"/>
    </row>
    <row r="34" spans="1:40" ht="13.5" customHeight="1">
      <c r="A34" s="371"/>
      <c r="B34" s="372"/>
      <c r="C34" s="372"/>
      <c r="D34" s="372"/>
      <c r="E34" s="372"/>
      <c r="F34" s="372"/>
      <c r="G34" s="372"/>
      <c r="H34" s="372"/>
      <c r="I34" s="372"/>
      <c r="J34" s="372"/>
      <c r="K34" s="372"/>
      <c r="L34" s="372"/>
      <c r="M34" s="372"/>
      <c r="N34" s="372"/>
      <c r="O34" s="372"/>
      <c r="P34" s="372"/>
      <c r="Q34" s="372"/>
      <c r="R34" s="372"/>
      <c r="S34" s="372"/>
      <c r="T34" s="372"/>
      <c r="U34" s="372"/>
      <c r="V34" s="372"/>
      <c r="W34" s="372"/>
      <c r="X34" s="372"/>
      <c r="Y34" s="374" t="s">
        <v>673</v>
      </c>
      <c r="Z34" s="375"/>
      <c r="AA34" s="375"/>
      <c r="AB34" s="375"/>
      <c r="AC34" s="375"/>
      <c r="AD34" s="375"/>
      <c r="AE34" s="375"/>
      <c r="AF34" s="375"/>
      <c r="AG34" s="375"/>
      <c r="AH34" s="375"/>
      <c r="AI34" s="375"/>
      <c r="AJ34" s="375"/>
      <c r="AK34" s="375"/>
      <c r="AL34" s="375"/>
      <c r="AM34" s="375"/>
      <c r="AN34" s="373"/>
    </row>
    <row r="35" spans="1:40" ht="13.5" customHeight="1">
      <c r="A35" s="371"/>
      <c r="B35" s="372"/>
      <c r="C35" s="372"/>
      <c r="D35" s="372"/>
      <c r="E35" s="372"/>
      <c r="F35" s="372"/>
      <c r="G35" s="372"/>
      <c r="H35" s="372"/>
      <c r="I35" s="372"/>
      <c r="J35" s="372"/>
      <c r="K35" s="372"/>
      <c r="L35" s="372"/>
      <c r="M35" s="372"/>
      <c r="N35" s="372"/>
      <c r="O35" s="372"/>
      <c r="P35" s="372"/>
      <c r="Q35" s="372"/>
      <c r="R35" s="372"/>
      <c r="S35" s="372"/>
      <c r="T35" s="372"/>
      <c r="U35" s="372"/>
      <c r="V35" s="372"/>
      <c r="W35" s="372"/>
      <c r="X35" s="372"/>
      <c r="Y35" s="405" t="s">
        <v>665</v>
      </c>
      <c r="Z35" s="406"/>
      <c r="AA35" s="406"/>
      <c r="AB35" s="406"/>
      <c r="AC35" s="407"/>
      <c r="AD35" s="405" t="s">
        <v>666</v>
      </c>
      <c r="AE35" s="406"/>
      <c r="AF35" s="406"/>
      <c r="AG35" s="406"/>
      <c r="AH35" s="407"/>
      <c r="AI35" s="405" t="s">
        <v>667</v>
      </c>
      <c r="AJ35" s="406"/>
      <c r="AK35" s="406"/>
      <c r="AL35" s="406"/>
      <c r="AM35" s="407"/>
      <c r="AN35" s="373"/>
    </row>
    <row r="36" spans="1:40" ht="13.5" customHeight="1">
      <c r="A36" s="371"/>
      <c r="B36" s="372"/>
      <c r="C36" s="372"/>
      <c r="D36" s="372"/>
      <c r="E36" s="372"/>
      <c r="F36" s="372"/>
      <c r="G36" s="372"/>
      <c r="H36" s="372"/>
      <c r="I36" s="372"/>
      <c r="J36" s="372"/>
      <c r="K36" s="372"/>
      <c r="L36" s="372"/>
      <c r="M36" s="372"/>
      <c r="N36" s="372"/>
      <c r="O36" s="372"/>
      <c r="P36" s="372"/>
      <c r="Q36" s="372"/>
      <c r="R36" s="372"/>
      <c r="S36" s="372"/>
      <c r="T36" s="372"/>
      <c r="U36" s="372"/>
      <c r="V36" s="372"/>
      <c r="W36" s="372"/>
      <c r="X36" s="372"/>
      <c r="Y36" s="379"/>
      <c r="Z36" s="377"/>
      <c r="AA36" s="377"/>
      <c r="AB36" s="377"/>
      <c r="AC36" s="378"/>
      <c r="AD36" s="379"/>
      <c r="AE36" s="377"/>
      <c r="AF36" s="377"/>
      <c r="AG36" s="377"/>
      <c r="AH36" s="378"/>
      <c r="AI36" s="376"/>
      <c r="AJ36" s="377"/>
      <c r="AK36" s="377"/>
      <c r="AL36" s="377"/>
      <c r="AM36" s="378"/>
      <c r="AN36" s="373"/>
    </row>
    <row r="37" spans="1:40" ht="13.5" customHeight="1">
      <c r="A37" s="371"/>
      <c r="B37" s="372"/>
      <c r="C37" s="372"/>
      <c r="D37" s="372"/>
      <c r="E37" s="372"/>
      <c r="F37" s="372"/>
      <c r="G37" s="372"/>
      <c r="H37" s="372"/>
      <c r="I37" s="372"/>
      <c r="J37" s="372"/>
      <c r="K37" s="372"/>
      <c r="L37" s="372"/>
      <c r="M37" s="372"/>
      <c r="N37" s="372"/>
      <c r="O37" s="372"/>
      <c r="P37" s="372"/>
      <c r="Q37" s="372"/>
      <c r="R37" s="372"/>
      <c r="S37" s="372"/>
      <c r="T37" s="372"/>
      <c r="U37" s="372"/>
      <c r="V37" s="372"/>
      <c r="W37" s="372"/>
      <c r="X37" s="372"/>
      <c r="Y37" s="380"/>
      <c r="Z37" s="382"/>
      <c r="AA37" s="375"/>
      <c r="AB37" s="375"/>
      <c r="AC37" s="381"/>
      <c r="AD37" s="380"/>
      <c r="AE37" s="382"/>
      <c r="AF37" s="375"/>
      <c r="AG37" s="375"/>
      <c r="AH37" s="381"/>
      <c r="AI37" s="380"/>
      <c r="AJ37" s="391"/>
      <c r="AK37" s="391"/>
      <c r="AL37" s="391"/>
      <c r="AM37" s="381"/>
      <c r="AN37" s="373"/>
    </row>
    <row r="38" spans="1:40" ht="13.5" customHeight="1">
      <c r="A38" s="371"/>
      <c r="B38" s="372"/>
      <c r="C38" s="372"/>
      <c r="D38" s="372"/>
      <c r="E38" s="372"/>
      <c r="F38" s="372"/>
      <c r="G38" s="372"/>
      <c r="H38" s="372"/>
      <c r="I38" s="372"/>
      <c r="J38" s="372"/>
      <c r="K38" s="372"/>
      <c r="L38" s="372"/>
      <c r="M38" s="372"/>
      <c r="N38" s="372"/>
      <c r="O38" s="372"/>
      <c r="P38" s="372"/>
      <c r="Q38" s="372"/>
      <c r="R38" s="372"/>
      <c r="S38" s="372"/>
      <c r="T38" s="372"/>
      <c r="U38" s="372"/>
      <c r="V38" s="372"/>
      <c r="W38" s="372"/>
      <c r="X38" s="372"/>
      <c r="Y38" s="380"/>
      <c r="Z38" s="375"/>
      <c r="AA38" s="382"/>
      <c r="AB38" s="375"/>
      <c r="AC38" s="381"/>
      <c r="AD38" s="380"/>
      <c r="AE38" s="375"/>
      <c r="AF38" s="382"/>
      <c r="AG38" s="375"/>
      <c r="AH38" s="381"/>
      <c r="AI38" s="380"/>
      <c r="AJ38" s="391"/>
      <c r="AK38" s="391"/>
      <c r="AL38" s="391"/>
      <c r="AM38" s="381"/>
      <c r="AN38" s="373"/>
    </row>
    <row r="39" spans="1:40" ht="13.5" customHeight="1">
      <c r="A39" s="371"/>
      <c r="B39" s="372"/>
      <c r="C39" s="372"/>
      <c r="D39" s="372"/>
      <c r="E39" s="372"/>
      <c r="F39" s="372"/>
      <c r="G39" s="372"/>
      <c r="H39" s="372"/>
      <c r="I39" s="372"/>
      <c r="J39" s="372"/>
      <c r="K39" s="372"/>
      <c r="L39" s="372"/>
      <c r="M39" s="372"/>
      <c r="N39" s="372"/>
      <c r="O39" s="372"/>
      <c r="P39" s="372"/>
      <c r="Q39" s="372"/>
      <c r="R39" s="372"/>
      <c r="S39" s="372"/>
      <c r="T39" s="372"/>
      <c r="U39" s="372"/>
      <c r="V39" s="372"/>
      <c r="W39" s="372"/>
      <c r="X39" s="372"/>
      <c r="Y39" s="380"/>
      <c r="Z39" s="375"/>
      <c r="AA39" s="375"/>
      <c r="AB39" s="382"/>
      <c r="AC39" s="381"/>
      <c r="AD39" s="380"/>
      <c r="AE39" s="375"/>
      <c r="AF39" s="375"/>
      <c r="AG39" s="382"/>
      <c r="AH39" s="381"/>
      <c r="AI39" s="380"/>
      <c r="AJ39" s="391"/>
      <c r="AK39" s="391"/>
      <c r="AL39" s="391"/>
      <c r="AM39" s="381"/>
      <c r="AN39" s="373"/>
    </row>
    <row r="40" spans="1:40" ht="13.5" customHeight="1">
      <c r="A40" s="371"/>
      <c r="B40" s="372"/>
      <c r="C40" s="372"/>
      <c r="D40" s="372"/>
      <c r="E40" s="372"/>
      <c r="F40" s="372"/>
      <c r="G40" s="372"/>
      <c r="H40" s="372"/>
      <c r="I40" s="372"/>
      <c r="J40" s="372"/>
      <c r="K40" s="372"/>
      <c r="L40" s="372"/>
      <c r="M40" s="372"/>
      <c r="N40" s="372"/>
      <c r="O40" s="372"/>
      <c r="P40" s="372"/>
      <c r="Q40" s="372"/>
      <c r="R40" s="372"/>
      <c r="S40" s="372"/>
      <c r="T40" s="372"/>
      <c r="U40" s="372"/>
      <c r="V40" s="372"/>
      <c r="W40" s="372"/>
      <c r="X40" s="372"/>
      <c r="Y40" s="384"/>
      <c r="Z40" s="385"/>
      <c r="AA40" s="385"/>
      <c r="AB40" s="385"/>
      <c r="AC40" s="387"/>
      <c r="AD40" s="384"/>
      <c r="AE40" s="385"/>
      <c r="AF40" s="385"/>
      <c r="AG40" s="385"/>
      <c r="AH40" s="387"/>
      <c r="AI40" s="384"/>
      <c r="AJ40" s="385"/>
      <c r="AK40" s="385"/>
      <c r="AL40" s="385"/>
      <c r="AM40" s="386"/>
      <c r="AN40" s="373"/>
    </row>
    <row r="41" spans="1:40" ht="13.5" customHeight="1">
      <c r="A41" s="371"/>
      <c r="B41" s="372"/>
      <c r="C41" s="372"/>
      <c r="D41" s="372"/>
      <c r="E41" s="372"/>
      <c r="F41" s="372"/>
      <c r="G41" s="372"/>
      <c r="H41" s="372"/>
      <c r="I41" s="372"/>
      <c r="J41" s="372"/>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3"/>
    </row>
    <row r="42" spans="1:40" ht="13.5" customHeight="1">
      <c r="A42" s="388"/>
      <c r="B42" s="389"/>
      <c r="C42" s="389"/>
      <c r="D42" s="389"/>
      <c r="E42" s="389"/>
      <c r="F42" s="389"/>
      <c r="G42" s="389"/>
      <c r="H42" s="389"/>
      <c r="I42" s="389"/>
      <c r="J42" s="389"/>
      <c r="K42" s="389"/>
      <c r="L42" s="389"/>
      <c r="M42" s="389"/>
      <c r="N42" s="389"/>
      <c r="O42" s="389"/>
      <c r="P42" s="389"/>
      <c r="Q42" s="389"/>
      <c r="R42" s="389"/>
      <c r="S42" s="389"/>
      <c r="T42" s="389"/>
      <c r="U42" s="389"/>
      <c r="V42" s="389"/>
      <c r="W42" s="389"/>
      <c r="X42" s="389"/>
      <c r="Y42" s="389"/>
      <c r="Z42" s="389"/>
      <c r="AA42" s="389"/>
      <c r="AB42" s="389"/>
      <c r="AC42" s="389"/>
      <c r="AD42" s="389"/>
      <c r="AE42" s="389"/>
      <c r="AF42" s="389"/>
      <c r="AG42" s="389"/>
      <c r="AH42" s="389"/>
      <c r="AI42" s="389"/>
      <c r="AJ42" s="389"/>
      <c r="AK42" s="389"/>
      <c r="AL42" s="389"/>
      <c r="AM42" s="389"/>
      <c r="AN42" s="390"/>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33"/>
  <sheetViews>
    <sheetView showGridLines="0" topLeftCell="F1" zoomScale="85" zoomScaleNormal="85" workbookViewId="0">
      <selection activeCell="AA10" sqref="AA10"/>
    </sheetView>
  </sheetViews>
  <sheetFormatPr defaultRowHeight="13.5"/>
  <cols>
    <col min="1" max="1" width="4.375" customWidth="1"/>
    <col min="2" max="2" width="9" style="8" hidden="1" customWidth="1"/>
    <col min="4" max="4" width="69.375" customWidth="1"/>
    <col min="5" max="6" width="12.75" customWidth="1"/>
    <col min="7" max="22" width="13.125" hidden="1" customWidth="1"/>
    <col min="23" max="24" width="13.125" customWidth="1"/>
  </cols>
  <sheetData>
    <row r="2" spans="2:24" ht="25.5" customHeight="1">
      <c r="C2" s="5"/>
      <c r="D2" s="5"/>
      <c r="E2" s="5"/>
      <c r="F2" s="5"/>
      <c r="H2" s="6" t="s">
        <v>13</v>
      </c>
      <c r="I2" s="415" t="s">
        <v>14</v>
      </c>
      <c r="J2" s="415"/>
      <c r="K2" s="415"/>
      <c r="L2" s="415"/>
      <c r="M2" s="415"/>
      <c r="N2" s="415"/>
      <c r="O2" s="415"/>
      <c r="P2" s="415"/>
      <c r="Q2" s="415"/>
      <c r="R2" s="415"/>
      <c r="S2" s="359"/>
      <c r="T2" s="359"/>
      <c r="U2" s="359"/>
      <c r="V2" s="359"/>
      <c r="W2" s="359"/>
      <c r="X2" s="359"/>
    </row>
    <row r="3" spans="2:24" ht="25.5" customHeight="1">
      <c r="C3" s="5"/>
      <c r="D3" s="9" t="str">
        <f ca="1">REPLACE(LEFT(CELL("filename",$B$1),FIND(".xls",CELL("filename",$B$1))-1),1,FIND("[",CELL("filename",$B$1)),)</f>
        <v>alert_P_OILLEV-CSTD-0-06-A-C2</v>
      </c>
      <c r="E3" s="5"/>
      <c r="F3" s="5"/>
      <c r="H3" s="7" t="s">
        <v>161</v>
      </c>
      <c r="I3" s="416" t="s">
        <v>160</v>
      </c>
      <c r="J3" s="417"/>
      <c r="K3" s="417"/>
      <c r="L3" s="417"/>
      <c r="M3" s="417"/>
      <c r="N3" s="417"/>
      <c r="O3" s="417"/>
      <c r="P3" s="417"/>
      <c r="Q3" s="417"/>
      <c r="R3" s="417"/>
      <c r="S3" s="359"/>
      <c r="T3" s="359"/>
      <c r="U3" s="359"/>
      <c r="V3" s="359"/>
      <c r="W3" s="359"/>
      <c r="X3" s="359"/>
    </row>
    <row r="4" spans="2:24" ht="25.5" customHeight="1">
      <c r="C4" s="5"/>
      <c r="D4" s="5"/>
      <c r="E4" s="21" t="str">
        <f>DGET(B8:C37,"Ver.",H4:H5)</f>
        <v>1.19.１</v>
      </c>
      <c r="F4" s="5"/>
      <c r="H4" s="8" t="s">
        <v>15</v>
      </c>
    </row>
    <row r="5" spans="2:24" ht="25.5" customHeight="1">
      <c r="C5" s="5"/>
      <c r="D5" s="5"/>
      <c r="E5" s="5"/>
      <c r="F5" s="5"/>
      <c r="H5" s="10">
        <f>MAX(B9:B37)</f>
        <v>24</v>
      </c>
    </row>
    <row r="6" spans="2:24" ht="14.25" thickBot="1"/>
    <row r="7" spans="2:24">
      <c r="C7" s="420" t="s">
        <v>0</v>
      </c>
      <c r="D7" s="421"/>
      <c r="E7" s="422" t="s">
        <v>2</v>
      </c>
      <c r="F7" s="422"/>
      <c r="G7" s="423" t="s">
        <v>5</v>
      </c>
      <c r="H7" s="423"/>
      <c r="I7" s="423"/>
      <c r="J7" s="423"/>
      <c r="K7" s="423"/>
      <c r="L7" s="423"/>
      <c r="M7" s="424" t="s">
        <v>12</v>
      </c>
      <c r="N7" s="424"/>
      <c r="O7" s="424"/>
      <c r="P7" s="424"/>
      <c r="Q7" s="424"/>
      <c r="R7" s="424"/>
      <c r="S7" s="418" t="s">
        <v>687</v>
      </c>
      <c r="T7" s="418"/>
      <c r="U7" s="418"/>
      <c r="V7" s="418"/>
      <c r="W7" s="418"/>
      <c r="X7" s="419"/>
    </row>
    <row r="8" spans="2:24" ht="27.75" thickBot="1">
      <c r="B8" s="8" t="s">
        <v>85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15" t="s">
        <v>688</v>
      </c>
      <c r="T8" s="15" t="s">
        <v>7</v>
      </c>
      <c r="U8" s="15" t="s">
        <v>8</v>
      </c>
      <c r="V8" s="15" t="s">
        <v>9</v>
      </c>
      <c r="W8" s="15" t="s">
        <v>10</v>
      </c>
      <c r="X8" s="404" t="s">
        <v>11</v>
      </c>
    </row>
    <row r="9" spans="2:24" ht="14.25" thickTop="1">
      <c r="B9" s="8">
        <f>IF(C9=0,0,ROW()-ROW($B$8))</f>
        <v>1</v>
      </c>
      <c r="C9" s="11" t="s">
        <v>206</v>
      </c>
      <c r="D9" s="172" t="s">
        <v>19</v>
      </c>
      <c r="E9" s="12" t="s">
        <v>193</v>
      </c>
      <c r="F9" s="12" t="s">
        <v>207</v>
      </c>
      <c r="G9" s="12" t="s">
        <v>193</v>
      </c>
      <c r="H9" s="12" t="s">
        <v>193</v>
      </c>
      <c r="I9" s="12" t="s">
        <v>193</v>
      </c>
      <c r="J9" s="12" t="s">
        <v>193</v>
      </c>
      <c r="K9" s="12" t="s">
        <v>193</v>
      </c>
      <c r="L9" s="12" t="s">
        <v>193</v>
      </c>
      <c r="M9" s="12" t="s">
        <v>208</v>
      </c>
      <c r="N9" s="169">
        <v>43913</v>
      </c>
      <c r="O9" s="12" t="s">
        <v>225</v>
      </c>
      <c r="P9" s="169">
        <v>43914</v>
      </c>
      <c r="Q9" s="12" t="s">
        <v>209</v>
      </c>
      <c r="R9" s="363">
        <v>43914</v>
      </c>
      <c r="S9" s="360" t="s">
        <v>165</v>
      </c>
      <c r="T9" s="169" t="s">
        <v>193</v>
      </c>
      <c r="U9" s="12" t="s">
        <v>193</v>
      </c>
      <c r="V9" s="169" t="s">
        <v>193</v>
      </c>
      <c r="W9" s="12" t="s">
        <v>193</v>
      </c>
      <c r="X9" s="152" t="s">
        <v>193</v>
      </c>
    </row>
    <row r="10" spans="2:24" ht="135">
      <c r="B10" s="8">
        <f t="shared" ref="B10:B17" si="0">IF(C10=0,0,ROW()-ROW($B$8))</f>
        <v>2</v>
      </c>
      <c r="C10" s="11" t="s">
        <v>210</v>
      </c>
      <c r="D10" s="153" t="s">
        <v>226</v>
      </c>
      <c r="E10" s="12" t="s">
        <v>193</v>
      </c>
      <c r="F10" s="12" t="s">
        <v>207</v>
      </c>
      <c r="G10" s="12" t="s">
        <v>193</v>
      </c>
      <c r="H10" s="12" t="s">
        <v>193</v>
      </c>
      <c r="I10" s="12" t="s">
        <v>193</v>
      </c>
      <c r="J10" s="12" t="s">
        <v>193</v>
      </c>
      <c r="K10" s="12" t="s">
        <v>193</v>
      </c>
      <c r="L10" s="12" t="s">
        <v>193</v>
      </c>
      <c r="M10" s="12" t="s">
        <v>227</v>
      </c>
      <c r="N10" s="169">
        <v>44041</v>
      </c>
      <c r="O10" s="12" t="s">
        <v>225</v>
      </c>
      <c r="P10" s="169">
        <v>44041</v>
      </c>
      <c r="Q10" s="12" t="s">
        <v>228</v>
      </c>
      <c r="R10" s="363">
        <v>44041</v>
      </c>
      <c r="S10" s="360" t="s">
        <v>193</v>
      </c>
      <c r="T10" s="169" t="s">
        <v>193</v>
      </c>
      <c r="U10" s="12" t="s">
        <v>193</v>
      </c>
      <c r="V10" s="169" t="s">
        <v>193</v>
      </c>
      <c r="W10" s="12" t="s">
        <v>193</v>
      </c>
      <c r="X10" s="152" t="s">
        <v>193</v>
      </c>
    </row>
    <row r="11" spans="2:24" ht="40.5">
      <c r="B11" s="8">
        <f t="shared" si="0"/>
        <v>3</v>
      </c>
      <c r="C11" s="2" t="s">
        <v>229</v>
      </c>
      <c r="D11" s="172" t="s">
        <v>230</v>
      </c>
      <c r="E11" s="12" t="s">
        <v>193</v>
      </c>
      <c r="F11" s="12" t="s">
        <v>207</v>
      </c>
      <c r="G11" s="12" t="s">
        <v>193</v>
      </c>
      <c r="H11" s="12" t="s">
        <v>193</v>
      </c>
      <c r="I11" s="12" t="s">
        <v>193</v>
      </c>
      <c r="J11" s="12" t="s">
        <v>193</v>
      </c>
      <c r="K11" s="12" t="s">
        <v>193</v>
      </c>
      <c r="L11" s="12" t="s">
        <v>193</v>
      </c>
      <c r="M11" s="12" t="s">
        <v>227</v>
      </c>
      <c r="N11" s="169">
        <v>44090</v>
      </c>
      <c r="O11" s="12" t="s">
        <v>225</v>
      </c>
      <c r="P11" s="169">
        <v>44090</v>
      </c>
      <c r="Q11" s="12" t="s">
        <v>211</v>
      </c>
      <c r="R11" s="363">
        <v>44090</v>
      </c>
      <c r="S11" s="360" t="s">
        <v>193</v>
      </c>
      <c r="T11" s="169" t="s">
        <v>193</v>
      </c>
      <c r="U11" s="12" t="s">
        <v>193</v>
      </c>
      <c r="V11" s="169" t="s">
        <v>193</v>
      </c>
      <c r="W11" s="12" t="s">
        <v>193</v>
      </c>
      <c r="X11" s="152" t="s">
        <v>193</v>
      </c>
    </row>
    <row r="12" spans="2:24" ht="40.5">
      <c r="B12" s="8">
        <f t="shared" si="0"/>
        <v>4</v>
      </c>
      <c r="C12" s="2" t="s">
        <v>231</v>
      </c>
      <c r="D12" s="153" t="s">
        <v>232</v>
      </c>
      <c r="E12" s="1" t="s">
        <v>193</v>
      </c>
      <c r="F12" s="1" t="s">
        <v>207</v>
      </c>
      <c r="G12" s="1" t="s">
        <v>193</v>
      </c>
      <c r="H12" s="1" t="s">
        <v>193</v>
      </c>
      <c r="I12" s="1" t="s">
        <v>193</v>
      </c>
      <c r="J12" s="1" t="s">
        <v>193</v>
      </c>
      <c r="K12" s="1" t="s">
        <v>193</v>
      </c>
      <c r="L12" s="1" t="s">
        <v>193</v>
      </c>
      <c r="M12" s="1"/>
      <c r="N12" s="211"/>
      <c r="O12" s="1"/>
      <c r="P12" s="211"/>
      <c r="Q12" s="1" t="s">
        <v>228</v>
      </c>
      <c r="R12" s="364">
        <v>44187</v>
      </c>
      <c r="S12" s="176" t="s">
        <v>193</v>
      </c>
      <c r="T12" s="211" t="s">
        <v>193</v>
      </c>
      <c r="U12" s="1" t="s">
        <v>193</v>
      </c>
      <c r="V12" s="211" t="s">
        <v>193</v>
      </c>
      <c r="W12" s="1" t="s">
        <v>193</v>
      </c>
      <c r="X12" s="154" t="s">
        <v>193</v>
      </c>
    </row>
    <row r="13" spans="2:24" ht="94.5">
      <c r="B13" s="8">
        <f t="shared" si="0"/>
        <v>5</v>
      </c>
      <c r="C13" s="2" t="s">
        <v>233</v>
      </c>
      <c r="D13" s="153" t="s">
        <v>336</v>
      </c>
      <c r="E13" s="1" t="s">
        <v>193</v>
      </c>
      <c r="F13" s="1" t="s">
        <v>207</v>
      </c>
      <c r="G13" s="1" t="s">
        <v>193</v>
      </c>
      <c r="H13" s="1" t="s">
        <v>193</v>
      </c>
      <c r="I13" s="1" t="s">
        <v>193</v>
      </c>
      <c r="J13" s="1" t="s">
        <v>193</v>
      </c>
      <c r="K13" s="1" t="s">
        <v>193</v>
      </c>
      <c r="L13" s="1" t="s">
        <v>193</v>
      </c>
      <c r="M13" s="1"/>
      <c r="N13" s="211"/>
      <c r="O13" s="1"/>
      <c r="P13" s="211"/>
      <c r="Q13" s="1" t="s">
        <v>234</v>
      </c>
      <c r="R13" s="364">
        <v>44279</v>
      </c>
      <c r="S13" s="176" t="s">
        <v>193</v>
      </c>
      <c r="T13" s="211" t="s">
        <v>193</v>
      </c>
      <c r="U13" s="1" t="s">
        <v>193</v>
      </c>
      <c r="V13" s="211" t="s">
        <v>193</v>
      </c>
      <c r="W13" s="1" t="s">
        <v>193</v>
      </c>
      <c r="X13" s="154" t="s">
        <v>193</v>
      </c>
    </row>
    <row r="14" spans="2:24" ht="121.5">
      <c r="B14" s="8">
        <f t="shared" si="0"/>
        <v>6</v>
      </c>
      <c r="C14" s="208" t="s">
        <v>337</v>
      </c>
      <c r="D14" s="214" t="s">
        <v>339</v>
      </c>
      <c r="E14" s="12" t="s">
        <v>193</v>
      </c>
      <c r="F14" s="12" t="s">
        <v>207</v>
      </c>
      <c r="G14" s="12" t="s">
        <v>193</v>
      </c>
      <c r="H14" s="12" t="s">
        <v>193</v>
      </c>
      <c r="I14" s="12" t="s">
        <v>193</v>
      </c>
      <c r="J14" s="12" t="s">
        <v>193</v>
      </c>
      <c r="K14" s="12" t="s">
        <v>193</v>
      </c>
      <c r="L14" s="12" t="s">
        <v>193</v>
      </c>
      <c r="M14" s="209"/>
      <c r="N14" s="212"/>
      <c r="O14" s="209"/>
      <c r="P14" s="212"/>
      <c r="Q14" s="209" t="s">
        <v>338</v>
      </c>
      <c r="R14" s="365">
        <v>44484</v>
      </c>
      <c r="S14" s="361" t="s">
        <v>193</v>
      </c>
      <c r="T14" s="212" t="s">
        <v>193</v>
      </c>
      <c r="U14" s="209" t="s">
        <v>193</v>
      </c>
      <c r="V14" s="212" t="s">
        <v>193</v>
      </c>
      <c r="W14" s="209" t="s">
        <v>193</v>
      </c>
      <c r="X14" s="210" t="s">
        <v>193</v>
      </c>
    </row>
    <row r="15" spans="2:24" ht="100.15" customHeight="1">
      <c r="B15" s="8">
        <f t="shared" si="0"/>
        <v>7</v>
      </c>
      <c r="C15" s="2" t="s">
        <v>340</v>
      </c>
      <c r="D15" s="216" t="s">
        <v>344</v>
      </c>
      <c r="E15" s="12" t="s">
        <v>193</v>
      </c>
      <c r="F15" s="12" t="s">
        <v>207</v>
      </c>
      <c r="G15" s="12" t="s">
        <v>193</v>
      </c>
      <c r="H15" s="12" t="s">
        <v>193</v>
      </c>
      <c r="I15" s="12" t="s">
        <v>193</v>
      </c>
      <c r="J15" s="12" t="s">
        <v>193</v>
      </c>
      <c r="K15" s="12" t="s">
        <v>193</v>
      </c>
      <c r="L15" s="12" t="s">
        <v>193</v>
      </c>
      <c r="M15" s="1"/>
      <c r="N15" s="211"/>
      <c r="O15" s="1"/>
      <c r="P15" s="211"/>
      <c r="Q15" s="1" t="s">
        <v>341</v>
      </c>
      <c r="R15" s="364">
        <v>44511</v>
      </c>
      <c r="S15" s="176" t="s">
        <v>193</v>
      </c>
      <c r="T15" s="211" t="s">
        <v>193</v>
      </c>
      <c r="U15" s="1" t="s">
        <v>193</v>
      </c>
      <c r="V15" s="211" t="s">
        <v>193</v>
      </c>
      <c r="W15" s="1" t="s">
        <v>193</v>
      </c>
      <c r="X15" s="154" t="s">
        <v>193</v>
      </c>
    </row>
    <row r="16" spans="2:24" ht="209.25" customHeight="1">
      <c r="B16" s="8">
        <f t="shared" si="0"/>
        <v>8</v>
      </c>
      <c r="C16" s="2" t="s">
        <v>447</v>
      </c>
      <c r="D16" s="216" t="s">
        <v>437</v>
      </c>
      <c r="E16" s="12" t="s">
        <v>193</v>
      </c>
      <c r="F16" s="12" t="s">
        <v>207</v>
      </c>
      <c r="G16" s="12" t="s">
        <v>193</v>
      </c>
      <c r="H16" s="12" t="s">
        <v>193</v>
      </c>
      <c r="I16" s="12" t="s">
        <v>193</v>
      </c>
      <c r="J16" s="12" t="s">
        <v>193</v>
      </c>
      <c r="K16" s="12" t="s">
        <v>193</v>
      </c>
      <c r="L16" s="12" t="s">
        <v>193</v>
      </c>
      <c r="M16" s="1"/>
      <c r="N16" s="211"/>
      <c r="O16" s="1"/>
      <c r="P16" s="211"/>
      <c r="Q16" s="1" t="s">
        <v>341</v>
      </c>
      <c r="R16" s="364">
        <v>44557</v>
      </c>
      <c r="S16" s="176" t="s">
        <v>193</v>
      </c>
      <c r="T16" s="211" t="s">
        <v>193</v>
      </c>
      <c r="U16" s="1" t="s">
        <v>193</v>
      </c>
      <c r="V16" s="211" t="s">
        <v>193</v>
      </c>
      <c r="W16" s="1" t="s">
        <v>193</v>
      </c>
      <c r="X16" s="154" t="s">
        <v>193</v>
      </c>
    </row>
    <row r="17" spans="2:24" ht="169.15" customHeight="1">
      <c r="B17" s="8">
        <f t="shared" si="0"/>
        <v>9</v>
      </c>
      <c r="C17" s="231" t="s">
        <v>448</v>
      </c>
      <c r="D17" s="232" t="s">
        <v>449</v>
      </c>
      <c r="E17" s="233" t="s">
        <v>193</v>
      </c>
      <c r="F17" s="233" t="s">
        <v>207</v>
      </c>
      <c r="G17" s="233" t="s">
        <v>193</v>
      </c>
      <c r="H17" s="233" t="s">
        <v>193</v>
      </c>
      <c r="I17" s="233" t="s">
        <v>193</v>
      </c>
      <c r="J17" s="233" t="s">
        <v>193</v>
      </c>
      <c r="K17" s="233" t="s">
        <v>193</v>
      </c>
      <c r="L17" s="233" t="s">
        <v>193</v>
      </c>
      <c r="M17" s="233"/>
      <c r="N17" s="234"/>
      <c r="O17" s="233"/>
      <c r="P17" s="234"/>
      <c r="Q17" s="233" t="s">
        <v>341</v>
      </c>
      <c r="R17" s="366">
        <v>44634</v>
      </c>
      <c r="S17" s="362" t="s">
        <v>193</v>
      </c>
      <c r="T17" s="234" t="s">
        <v>193</v>
      </c>
      <c r="U17" s="233" t="s">
        <v>193</v>
      </c>
      <c r="V17" s="234" t="s">
        <v>193</v>
      </c>
      <c r="W17" s="233" t="s">
        <v>193</v>
      </c>
      <c r="X17" s="235" t="s">
        <v>193</v>
      </c>
    </row>
    <row r="18" spans="2:24" ht="99" customHeight="1">
      <c r="B18" s="8">
        <f t="shared" ref="B18:B26" si="1">IF(C18=0,0,ROW()-ROW($B$8))</f>
        <v>10</v>
      </c>
      <c r="C18" s="2" t="s">
        <v>450</v>
      </c>
      <c r="D18" s="216" t="s">
        <v>463</v>
      </c>
      <c r="E18" s="1" t="s">
        <v>193</v>
      </c>
      <c r="F18" s="1" t="s">
        <v>207</v>
      </c>
      <c r="G18" s="1" t="s">
        <v>193</v>
      </c>
      <c r="H18" s="1" t="s">
        <v>193</v>
      </c>
      <c r="I18" s="1" t="s">
        <v>193</v>
      </c>
      <c r="J18" s="1" t="s">
        <v>193</v>
      </c>
      <c r="K18" s="1" t="s">
        <v>193</v>
      </c>
      <c r="L18" s="1" t="s">
        <v>193</v>
      </c>
      <c r="M18" s="1"/>
      <c r="N18" s="211"/>
      <c r="O18" s="1"/>
      <c r="P18" s="211"/>
      <c r="Q18" s="1" t="s">
        <v>341</v>
      </c>
      <c r="R18" s="364">
        <v>44658</v>
      </c>
      <c r="S18" s="176" t="s">
        <v>193</v>
      </c>
      <c r="T18" s="211" t="s">
        <v>193</v>
      </c>
      <c r="U18" s="1" t="s">
        <v>193</v>
      </c>
      <c r="V18" s="211" t="s">
        <v>193</v>
      </c>
      <c r="W18" s="1" t="s">
        <v>193</v>
      </c>
      <c r="X18" s="154" t="s">
        <v>193</v>
      </c>
    </row>
    <row r="19" spans="2:24" ht="225.75" customHeight="1">
      <c r="B19" s="8">
        <f t="shared" si="1"/>
        <v>11</v>
      </c>
      <c r="C19" s="2" t="s">
        <v>466</v>
      </c>
      <c r="D19" s="216" t="s">
        <v>541</v>
      </c>
      <c r="E19" s="1" t="s">
        <v>193</v>
      </c>
      <c r="F19" s="1" t="s">
        <v>207</v>
      </c>
      <c r="G19" s="1" t="s">
        <v>193</v>
      </c>
      <c r="H19" s="1" t="s">
        <v>193</v>
      </c>
      <c r="I19" s="1" t="s">
        <v>193</v>
      </c>
      <c r="J19" s="1" t="s">
        <v>193</v>
      </c>
      <c r="K19" s="1" t="s">
        <v>193</v>
      </c>
      <c r="L19" s="1" t="s">
        <v>193</v>
      </c>
      <c r="M19" s="1"/>
      <c r="N19" s="211"/>
      <c r="O19" s="1"/>
      <c r="P19" s="211"/>
      <c r="Q19" s="1" t="s">
        <v>467</v>
      </c>
      <c r="R19" s="364">
        <v>44782</v>
      </c>
      <c r="S19" s="176" t="s">
        <v>193</v>
      </c>
      <c r="T19" s="211" t="s">
        <v>193</v>
      </c>
      <c r="U19" s="1" t="s">
        <v>193</v>
      </c>
      <c r="V19" s="211" t="s">
        <v>193</v>
      </c>
      <c r="W19" s="1" t="s">
        <v>193</v>
      </c>
      <c r="X19" s="154" t="s">
        <v>193</v>
      </c>
    </row>
    <row r="20" spans="2:24" ht="129.75" customHeight="1">
      <c r="B20" s="8">
        <f t="shared" si="1"/>
        <v>12</v>
      </c>
      <c r="C20" s="2" t="s">
        <v>543</v>
      </c>
      <c r="D20" s="216" t="s">
        <v>544</v>
      </c>
      <c r="E20" s="1" t="s">
        <v>193</v>
      </c>
      <c r="F20" s="1" t="s">
        <v>207</v>
      </c>
      <c r="G20" s="1" t="s">
        <v>193</v>
      </c>
      <c r="H20" s="1" t="s">
        <v>193</v>
      </c>
      <c r="I20" s="1" t="s">
        <v>193</v>
      </c>
      <c r="J20" s="1" t="s">
        <v>193</v>
      </c>
      <c r="K20" s="1" t="s">
        <v>193</v>
      </c>
      <c r="L20" s="1" t="s">
        <v>193</v>
      </c>
      <c r="M20" s="1"/>
      <c r="N20" s="211"/>
      <c r="O20" s="1"/>
      <c r="P20" s="211"/>
      <c r="Q20" s="1" t="s">
        <v>467</v>
      </c>
      <c r="R20" s="364">
        <v>44798</v>
      </c>
      <c r="S20" s="176" t="s">
        <v>193</v>
      </c>
      <c r="T20" s="211" t="s">
        <v>193</v>
      </c>
      <c r="U20" s="1" t="s">
        <v>193</v>
      </c>
      <c r="V20" s="211" t="s">
        <v>193</v>
      </c>
      <c r="W20" s="1" t="s">
        <v>193</v>
      </c>
      <c r="X20" s="154" t="s">
        <v>193</v>
      </c>
    </row>
    <row r="21" spans="2:24" ht="171" customHeight="1">
      <c r="B21" s="8">
        <f t="shared" si="1"/>
        <v>13</v>
      </c>
      <c r="C21" s="208" t="s">
        <v>538</v>
      </c>
      <c r="D21" s="296" t="s">
        <v>542</v>
      </c>
      <c r="E21" s="209" t="s">
        <v>193</v>
      </c>
      <c r="F21" s="209" t="s">
        <v>207</v>
      </c>
      <c r="G21" s="209" t="s">
        <v>193</v>
      </c>
      <c r="H21" s="209" t="s">
        <v>193</v>
      </c>
      <c r="I21" s="209" t="s">
        <v>193</v>
      </c>
      <c r="J21" s="209" t="s">
        <v>193</v>
      </c>
      <c r="K21" s="209" t="s">
        <v>193</v>
      </c>
      <c r="L21" s="209" t="s">
        <v>193</v>
      </c>
      <c r="M21" s="209"/>
      <c r="N21" s="212"/>
      <c r="O21" s="209"/>
      <c r="P21" s="212"/>
      <c r="Q21" s="209" t="s">
        <v>467</v>
      </c>
      <c r="R21" s="365">
        <v>44799</v>
      </c>
      <c r="S21" s="361" t="s">
        <v>193</v>
      </c>
      <c r="T21" s="212" t="s">
        <v>193</v>
      </c>
      <c r="U21" s="209" t="s">
        <v>193</v>
      </c>
      <c r="V21" s="212" t="s">
        <v>193</v>
      </c>
      <c r="W21" s="209" t="s">
        <v>193</v>
      </c>
      <c r="X21" s="210" t="s">
        <v>193</v>
      </c>
    </row>
    <row r="22" spans="2:24" ht="135">
      <c r="B22" s="8">
        <f t="shared" si="1"/>
        <v>14</v>
      </c>
      <c r="C22" s="2" t="s">
        <v>545</v>
      </c>
      <c r="D22" s="216" t="s">
        <v>546</v>
      </c>
      <c r="E22" s="1" t="s">
        <v>193</v>
      </c>
      <c r="F22" s="1" t="s">
        <v>207</v>
      </c>
      <c r="G22" s="1" t="s">
        <v>193</v>
      </c>
      <c r="H22" s="1" t="s">
        <v>193</v>
      </c>
      <c r="I22" s="1" t="s">
        <v>193</v>
      </c>
      <c r="J22" s="1" t="s">
        <v>193</v>
      </c>
      <c r="K22" s="1" t="s">
        <v>193</v>
      </c>
      <c r="L22" s="1" t="s">
        <v>193</v>
      </c>
      <c r="M22" s="1"/>
      <c r="N22" s="211"/>
      <c r="O22" s="1"/>
      <c r="P22" s="211"/>
      <c r="Q22" s="1" t="s">
        <v>547</v>
      </c>
      <c r="R22" s="364">
        <v>44809</v>
      </c>
      <c r="S22" s="176" t="s">
        <v>193</v>
      </c>
      <c r="T22" s="211" t="s">
        <v>193</v>
      </c>
      <c r="U22" s="1" t="s">
        <v>193</v>
      </c>
      <c r="V22" s="211" t="s">
        <v>193</v>
      </c>
      <c r="W22" s="1" t="s">
        <v>193</v>
      </c>
      <c r="X22" s="154" t="s">
        <v>193</v>
      </c>
    </row>
    <row r="23" spans="2:24" ht="94.5">
      <c r="B23" s="8">
        <f t="shared" ref="B23:B25" si="2">IF(C23=0,0,ROW()-ROW($B$8))</f>
        <v>15</v>
      </c>
      <c r="C23" s="2" t="s">
        <v>563</v>
      </c>
      <c r="D23" s="216" t="s">
        <v>585</v>
      </c>
      <c r="E23" s="1" t="s">
        <v>193</v>
      </c>
      <c r="F23" s="1" t="s">
        <v>207</v>
      </c>
      <c r="G23" s="1" t="s">
        <v>193</v>
      </c>
      <c r="H23" s="1" t="s">
        <v>193</v>
      </c>
      <c r="I23" s="1" t="s">
        <v>193</v>
      </c>
      <c r="J23" s="1" t="s">
        <v>193</v>
      </c>
      <c r="K23" s="1" t="s">
        <v>193</v>
      </c>
      <c r="L23" s="1" t="s">
        <v>193</v>
      </c>
      <c r="M23" s="1"/>
      <c r="N23" s="211"/>
      <c r="O23" s="1"/>
      <c r="P23" s="211"/>
      <c r="Q23" s="1" t="s">
        <v>586</v>
      </c>
      <c r="R23" s="364">
        <v>44816</v>
      </c>
      <c r="S23" s="176" t="s">
        <v>193</v>
      </c>
      <c r="T23" s="211" t="s">
        <v>193</v>
      </c>
      <c r="U23" s="1" t="s">
        <v>193</v>
      </c>
      <c r="V23" s="211" t="s">
        <v>193</v>
      </c>
      <c r="W23" s="1" t="s">
        <v>193</v>
      </c>
      <c r="X23" s="154" t="s">
        <v>193</v>
      </c>
    </row>
    <row r="24" spans="2:24" ht="135">
      <c r="B24" s="8">
        <f t="shared" si="2"/>
        <v>16</v>
      </c>
      <c r="C24" s="2" t="s">
        <v>587</v>
      </c>
      <c r="D24" s="216" t="s">
        <v>588</v>
      </c>
      <c r="E24" s="1" t="s">
        <v>193</v>
      </c>
      <c r="F24" s="1" t="s">
        <v>207</v>
      </c>
      <c r="G24" s="1" t="s">
        <v>193</v>
      </c>
      <c r="H24" s="1" t="s">
        <v>193</v>
      </c>
      <c r="I24" s="1" t="s">
        <v>193</v>
      </c>
      <c r="J24" s="1" t="s">
        <v>193</v>
      </c>
      <c r="K24" s="1" t="s">
        <v>193</v>
      </c>
      <c r="L24" s="1" t="s">
        <v>193</v>
      </c>
      <c r="M24" s="1"/>
      <c r="N24" s="211"/>
      <c r="O24" s="1"/>
      <c r="P24" s="211"/>
      <c r="Q24" s="1" t="s">
        <v>547</v>
      </c>
      <c r="R24" s="364">
        <v>44830</v>
      </c>
      <c r="S24" s="176" t="s">
        <v>193</v>
      </c>
      <c r="T24" s="211" t="s">
        <v>193</v>
      </c>
      <c r="U24" s="1" t="s">
        <v>193</v>
      </c>
      <c r="V24" s="211" t="s">
        <v>193</v>
      </c>
      <c r="W24" s="1" t="s">
        <v>193</v>
      </c>
      <c r="X24" s="154" t="s">
        <v>193</v>
      </c>
    </row>
    <row r="25" spans="2:24" ht="135">
      <c r="B25" s="8">
        <f t="shared" si="2"/>
        <v>17</v>
      </c>
      <c r="C25" s="2" t="s">
        <v>589</v>
      </c>
      <c r="D25" s="216" t="s">
        <v>620</v>
      </c>
      <c r="E25" s="1" t="s">
        <v>193</v>
      </c>
      <c r="F25" s="1" t="s">
        <v>207</v>
      </c>
      <c r="G25" s="1" t="s">
        <v>193</v>
      </c>
      <c r="H25" s="1" t="s">
        <v>193</v>
      </c>
      <c r="I25" s="1" t="s">
        <v>193</v>
      </c>
      <c r="J25" s="1" t="s">
        <v>193</v>
      </c>
      <c r="K25" s="1" t="s">
        <v>193</v>
      </c>
      <c r="L25" s="1" t="s">
        <v>193</v>
      </c>
      <c r="M25" s="1"/>
      <c r="N25" s="211"/>
      <c r="O25" s="1"/>
      <c r="P25" s="211"/>
      <c r="Q25" s="1" t="s">
        <v>547</v>
      </c>
      <c r="R25" s="364">
        <v>44851</v>
      </c>
      <c r="S25" s="176" t="s">
        <v>193</v>
      </c>
      <c r="T25" s="211" t="s">
        <v>193</v>
      </c>
      <c r="U25" s="1" t="s">
        <v>193</v>
      </c>
      <c r="V25" s="211" t="s">
        <v>193</v>
      </c>
      <c r="W25" s="1" t="s">
        <v>193</v>
      </c>
      <c r="X25" s="154" t="s">
        <v>193</v>
      </c>
    </row>
    <row r="26" spans="2:24" ht="94.5">
      <c r="B26" s="8">
        <f t="shared" si="1"/>
        <v>18</v>
      </c>
      <c r="C26" s="231" t="s">
        <v>590</v>
      </c>
      <c r="D26" s="232" t="s">
        <v>621</v>
      </c>
      <c r="E26" s="233" t="s">
        <v>193</v>
      </c>
      <c r="F26" s="233" t="s">
        <v>207</v>
      </c>
      <c r="G26" s="233" t="s">
        <v>193</v>
      </c>
      <c r="H26" s="233" t="s">
        <v>193</v>
      </c>
      <c r="I26" s="233" t="s">
        <v>193</v>
      </c>
      <c r="J26" s="233" t="s">
        <v>193</v>
      </c>
      <c r="K26" s="233" t="s">
        <v>193</v>
      </c>
      <c r="L26" s="233" t="s">
        <v>193</v>
      </c>
      <c r="M26" s="233"/>
      <c r="N26" s="234"/>
      <c r="O26" s="233"/>
      <c r="P26" s="234"/>
      <c r="Q26" s="233" t="s">
        <v>547</v>
      </c>
      <c r="R26" s="366">
        <v>44851</v>
      </c>
      <c r="S26" s="362" t="s">
        <v>193</v>
      </c>
      <c r="T26" s="234" t="s">
        <v>193</v>
      </c>
      <c r="U26" s="233" t="s">
        <v>193</v>
      </c>
      <c r="V26" s="234" t="s">
        <v>193</v>
      </c>
      <c r="W26" s="233" t="s">
        <v>193</v>
      </c>
      <c r="X26" s="235" t="s">
        <v>193</v>
      </c>
    </row>
    <row r="27" spans="2:24" ht="216">
      <c r="B27" s="8">
        <f t="shared" ref="B27" si="3">IF(C27=0,0,ROW()-ROW($B$8))</f>
        <v>19</v>
      </c>
      <c r="C27" s="208" t="s">
        <v>622</v>
      </c>
      <c r="D27" s="296" t="s">
        <v>682</v>
      </c>
      <c r="E27" s="209" t="s">
        <v>193</v>
      </c>
      <c r="F27" s="209" t="s">
        <v>207</v>
      </c>
      <c r="G27" s="209" t="s">
        <v>193</v>
      </c>
      <c r="H27" s="209" t="s">
        <v>193</v>
      </c>
      <c r="I27" s="209" t="s">
        <v>193</v>
      </c>
      <c r="J27" s="209" t="s">
        <v>193</v>
      </c>
      <c r="K27" s="209" t="s">
        <v>193</v>
      </c>
      <c r="L27" s="209" t="s">
        <v>193</v>
      </c>
      <c r="M27" s="209"/>
      <c r="N27" s="212"/>
      <c r="O27" s="209"/>
      <c r="P27" s="212"/>
      <c r="Q27" s="209" t="s">
        <v>623</v>
      </c>
      <c r="R27" s="365">
        <v>44855</v>
      </c>
      <c r="S27" s="361" t="s">
        <v>193</v>
      </c>
      <c r="T27" s="212" t="s">
        <v>193</v>
      </c>
      <c r="U27" s="209" t="s">
        <v>193</v>
      </c>
      <c r="V27" s="212" t="s">
        <v>193</v>
      </c>
      <c r="W27" s="209" t="s">
        <v>193</v>
      </c>
      <c r="X27" s="210" t="s">
        <v>193</v>
      </c>
    </row>
    <row r="28" spans="2:24" ht="94.5">
      <c r="B28" s="8">
        <f t="shared" ref="B28:B30" si="4">IF(C28=0,0,ROW()-ROW($B$8))</f>
        <v>20</v>
      </c>
      <c r="C28" s="2" t="s">
        <v>648</v>
      </c>
      <c r="D28" s="216" t="s">
        <v>653</v>
      </c>
      <c r="E28" s="1" t="s">
        <v>193</v>
      </c>
      <c r="F28" s="1" t="s">
        <v>207</v>
      </c>
      <c r="G28" s="1" t="s">
        <v>193</v>
      </c>
      <c r="H28" s="1" t="s">
        <v>193</v>
      </c>
      <c r="I28" s="1" t="s">
        <v>193</v>
      </c>
      <c r="J28" s="1" t="s">
        <v>193</v>
      </c>
      <c r="K28" s="1" t="s">
        <v>193</v>
      </c>
      <c r="L28" s="1" t="s">
        <v>193</v>
      </c>
      <c r="M28" s="1"/>
      <c r="N28" s="211"/>
      <c r="O28" s="1"/>
      <c r="P28" s="211"/>
      <c r="Q28" s="1" t="s">
        <v>547</v>
      </c>
      <c r="R28" s="364">
        <v>44873</v>
      </c>
      <c r="S28" s="176" t="s">
        <v>193</v>
      </c>
      <c r="T28" s="211" t="s">
        <v>193</v>
      </c>
      <c r="U28" s="1" t="s">
        <v>193</v>
      </c>
      <c r="V28" s="211" t="s">
        <v>193</v>
      </c>
      <c r="W28" s="1" t="s">
        <v>193</v>
      </c>
      <c r="X28" s="154" t="s">
        <v>193</v>
      </c>
    </row>
    <row r="29" spans="2:24" ht="121.5">
      <c r="B29" s="8">
        <f t="shared" si="4"/>
        <v>21</v>
      </c>
      <c r="C29" s="2" t="s">
        <v>654</v>
      </c>
      <c r="D29" s="216" t="s">
        <v>659</v>
      </c>
      <c r="E29" s="1" t="s">
        <v>193</v>
      </c>
      <c r="F29" s="1" t="s">
        <v>207</v>
      </c>
      <c r="G29" s="1" t="s">
        <v>193</v>
      </c>
      <c r="H29" s="1" t="s">
        <v>193</v>
      </c>
      <c r="I29" s="1" t="s">
        <v>193</v>
      </c>
      <c r="J29" s="1" t="s">
        <v>193</v>
      </c>
      <c r="K29" s="1" t="s">
        <v>193</v>
      </c>
      <c r="L29" s="1" t="s">
        <v>193</v>
      </c>
      <c r="M29" s="1"/>
      <c r="N29" s="211"/>
      <c r="O29" s="1"/>
      <c r="P29" s="211"/>
      <c r="Q29" s="1" t="s">
        <v>467</v>
      </c>
      <c r="R29" s="364">
        <v>44995</v>
      </c>
      <c r="S29" s="176" t="s">
        <v>193</v>
      </c>
      <c r="T29" s="211" t="s">
        <v>193</v>
      </c>
      <c r="U29" s="1" t="s">
        <v>193</v>
      </c>
      <c r="V29" s="211" t="s">
        <v>193</v>
      </c>
      <c r="W29" s="1" t="s">
        <v>193</v>
      </c>
      <c r="X29" s="154" t="s">
        <v>193</v>
      </c>
    </row>
    <row r="30" spans="2:24" ht="121.5">
      <c r="B30" s="8">
        <f t="shared" si="4"/>
        <v>22</v>
      </c>
      <c r="C30" s="231" t="s">
        <v>661</v>
      </c>
      <c r="D30" s="232" t="s">
        <v>663</v>
      </c>
      <c r="E30" s="233" t="s">
        <v>193</v>
      </c>
      <c r="F30" s="233" t="s">
        <v>207</v>
      </c>
      <c r="G30" s="233" t="s">
        <v>193</v>
      </c>
      <c r="H30" s="233" t="s">
        <v>193</v>
      </c>
      <c r="I30" s="233" t="s">
        <v>193</v>
      </c>
      <c r="J30" s="233" t="s">
        <v>193</v>
      </c>
      <c r="K30" s="233" t="s">
        <v>193</v>
      </c>
      <c r="L30" s="233" t="s">
        <v>193</v>
      </c>
      <c r="M30" s="233"/>
      <c r="N30" s="234"/>
      <c r="O30" s="233"/>
      <c r="P30" s="234"/>
      <c r="Q30" s="233" t="s">
        <v>467</v>
      </c>
      <c r="R30" s="366">
        <v>44995</v>
      </c>
      <c r="S30" s="362" t="s">
        <v>193</v>
      </c>
      <c r="T30" s="234" t="s">
        <v>193</v>
      </c>
      <c r="U30" s="233" t="s">
        <v>193</v>
      </c>
      <c r="V30" s="234" t="s">
        <v>193</v>
      </c>
      <c r="W30" s="233" t="s">
        <v>193</v>
      </c>
      <c r="X30" s="235" t="s">
        <v>193</v>
      </c>
    </row>
    <row r="31" spans="2:24" ht="67.5">
      <c r="B31" s="8">
        <f t="shared" ref="B31" si="5">IF(C31=0,0,ROW()-ROW($B$8))</f>
        <v>23</v>
      </c>
      <c r="C31" s="401" t="s">
        <v>680</v>
      </c>
      <c r="D31" s="153" t="s">
        <v>683</v>
      </c>
      <c r="E31" s="153" t="s">
        <v>193</v>
      </c>
      <c r="F31" s="153" t="s">
        <v>207</v>
      </c>
      <c r="G31" s="153" t="s">
        <v>193</v>
      </c>
      <c r="H31" s="153" t="s">
        <v>193</v>
      </c>
      <c r="I31" s="153" t="s">
        <v>193</v>
      </c>
      <c r="J31" s="153" t="s">
        <v>193</v>
      </c>
      <c r="K31" s="153" t="s">
        <v>193</v>
      </c>
      <c r="L31" s="153" t="s">
        <v>193</v>
      </c>
      <c r="M31" s="153" t="s">
        <v>193</v>
      </c>
      <c r="N31" s="153" t="s">
        <v>193</v>
      </c>
      <c r="O31" s="153" t="s">
        <v>193</v>
      </c>
      <c r="P31" s="153" t="s">
        <v>193</v>
      </c>
      <c r="Q31" s="153" t="s">
        <v>193</v>
      </c>
      <c r="R31" s="153" t="s">
        <v>193</v>
      </c>
      <c r="S31" s="153"/>
      <c r="T31" s="402"/>
      <c r="U31" s="153"/>
      <c r="V31" s="402"/>
      <c r="W31" s="153" t="s">
        <v>681</v>
      </c>
      <c r="X31" s="403">
        <v>45786</v>
      </c>
    </row>
    <row r="32" spans="2:24" ht="40.5">
      <c r="B32" s="8">
        <f t="shared" ref="B32:B33" si="6">IF(C32=0,0,ROW()-ROW($B$8))</f>
        <v>24</v>
      </c>
      <c r="C32" s="401" t="s">
        <v>685</v>
      </c>
      <c r="D32" s="153" t="s">
        <v>689</v>
      </c>
      <c r="E32" s="1" t="s">
        <v>193</v>
      </c>
      <c r="F32" s="1" t="s">
        <v>193</v>
      </c>
      <c r="G32" s="1" t="s">
        <v>193</v>
      </c>
      <c r="H32" s="1" t="s">
        <v>193</v>
      </c>
      <c r="I32" s="1" t="s">
        <v>193</v>
      </c>
      <c r="J32" s="1" t="s">
        <v>193</v>
      </c>
      <c r="K32" s="1" t="s">
        <v>193</v>
      </c>
      <c r="L32" s="1" t="s">
        <v>193</v>
      </c>
      <c r="M32" s="1"/>
      <c r="N32" s="1"/>
      <c r="O32" s="1"/>
      <c r="P32" s="1"/>
      <c r="Q32" s="1"/>
      <c r="R32" s="1"/>
      <c r="S32" s="1"/>
      <c r="T32" s="1"/>
      <c r="U32" s="1"/>
      <c r="V32" s="364"/>
      <c r="W32" s="1" t="s">
        <v>686</v>
      </c>
      <c r="X32" s="154">
        <v>45812</v>
      </c>
    </row>
    <row r="33" spans="2:24" ht="14.25" thickBot="1">
      <c r="B33" s="8">
        <f t="shared" si="6"/>
        <v>0</v>
      </c>
      <c r="C33" s="3"/>
      <c r="D33" s="399"/>
      <c r="E33" s="399"/>
      <c r="F33" s="399"/>
      <c r="G33" s="399"/>
      <c r="H33" s="399"/>
      <c r="I33" s="399"/>
      <c r="J33" s="399"/>
      <c r="K33" s="399"/>
      <c r="L33" s="399"/>
      <c r="M33" s="399"/>
      <c r="N33" s="399"/>
      <c r="O33" s="399"/>
      <c r="P33" s="399"/>
      <c r="Q33" s="399"/>
      <c r="R33" s="399"/>
      <c r="S33" s="399"/>
      <c r="T33" s="399"/>
      <c r="U33" s="399"/>
      <c r="V33" s="399"/>
      <c r="W33" s="399"/>
      <c r="X33" s="40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4" t="s">
        <v>120</v>
      </c>
    </row>
    <row r="3" spans="2:5">
      <c r="C3" t="s">
        <v>130</v>
      </c>
    </row>
    <row r="6" spans="2:5" ht="14.25" thickBot="1">
      <c r="B6" s="134" t="s">
        <v>121</v>
      </c>
      <c r="C6" s="134"/>
    </row>
    <row r="7" spans="2:5" ht="14.25" thickBot="1">
      <c r="C7" s="67" t="s">
        <v>123</v>
      </c>
      <c r="D7" s="75"/>
      <c r="E7" s="68" t="s">
        <v>131</v>
      </c>
    </row>
    <row r="8" spans="2:5" ht="20.25" customHeight="1" thickTop="1">
      <c r="C8" s="137">
        <v>0</v>
      </c>
      <c r="D8" s="76" t="s">
        <v>132</v>
      </c>
      <c r="E8" s="136" t="s">
        <v>468</v>
      </c>
    </row>
    <row r="9" spans="2:5">
      <c r="C9" s="143"/>
      <c r="D9" s="222"/>
      <c r="E9" s="144"/>
    </row>
    <row r="10" spans="2:5" ht="14.25" thickBot="1">
      <c r="C10" s="141"/>
      <c r="D10" s="78"/>
      <c r="E10" s="4"/>
    </row>
    <row r="11" spans="2:5">
      <c r="C11" s="139"/>
    </row>
    <row r="12" spans="2:5" ht="14.25" thickBot="1">
      <c r="B12" s="134" t="s">
        <v>122</v>
      </c>
      <c r="C12" s="74"/>
      <c r="D12" s="74"/>
    </row>
    <row r="13" spans="2:5" ht="14.25" thickBot="1">
      <c r="B13" s="135"/>
      <c r="C13" s="140" t="s">
        <v>123</v>
      </c>
      <c r="D13" s="75" t="s">
        <v>124</v>
      </c>
      <c r="E13" s="68" t="s">
        <v>125</v>
      </c>
    </row>
    <row r="14" spans="2:5" ht="14.25" thickTop="1">
      <c r="C14" s="137">
        <v>0</v>
      </c>
      <c r="D14" s="76" t="s">
        <v>137</v>
      </c>
      <c r="E14" s="142" t="s">
        <v>138</v>
      </c>
    </row>
    <row r="15" spans="2:5">
      <c r="C15" s="138">
        <v>1</v>
      </c>
      <c r="D15" s="77" t="s">
        <v>22</v>
      </c>
      <c r="E15" s="63" t="s">
        <v>126</v>
      </c>
    </row>
    <row r="16" spans="2:5">
      <c r="C16" s="138">
        <v>2</v>
      </c>
      <c r="D16" s="77" t="s">
        <v>23</v>
      </c>
      <c r="E16" s="63" t="s">
        <v>127</v>
      </c>
    </row>
    <row r="17" spans="2:5">
      <c r="C17" s="138">
        <v>3</v>
      </c>
      <c r="D17" s="77" t="s">
        <v>24</v>
      </c>
      <c r="E17" s="63" t="s">
        <v>128</v>
      </c>
    </row>
    <row r="18" spans="2:5">
      <c r="C18" s="138">
        <v>4</v>
      </c>
      <c r="D18" s="77" t="s">
        <v>25</v>
      </c>
      <c r="E18" s="63" t="s">
        <v>129</v>
      </c>
    </row>
    <row r="19" spans="2:5">
      <c r="C19" s="138">
        <v>5</v>
      </c>
      <c r="D19" s="77" t="s">
        <v>139</v>
      </c>
      <c r="E19" s="63" t="s">
        <v>141</v>
      </c>
    </row>
    <row r="20" spans="2:5">
      <c r="C20" s="138">
        <v>6</v>
      </c>
      <c r="D20" s="77" t="s">
        <v>145</v>
      </c>
      <c r="E20" s="63" t="s">
        <v>155</v>
      </c>
    </row>
    <row r="21" spans="2:5" ht="14.25" thickBot="1">
      <c r="C21" s="141"/>
      <c r="D21" s="78"/>
      <c r="E21" s="4"/>
    </row>
    <row r="24" spans="2:5" ht="14.25" thickBot="1">
      <c r="B24" s="134" t="s">
        <v>133</v>
      </c>
    </row>
    <row r="25" spans="2:5" ht="14.25" thickBot="1">
      <c r="C25" s="140" t="s">
        <v>123</v>
      </c>
      <c r="D25" s="75" t="s">
        <v>124</v>
      </c>
      <c r="E25" s="68" t="s">
        <v>125</v>
      </c>
    </row>
    <row r="26" spans="2:5" ht="30.75" customHeight="1" thickTop="1">
      <c r="C26" s="137">
        <v>0</v>
      </c>
      <c r="D26" s="76" t="s">
        <v>134</v>
      </c>
      <c r="E26" s="142" t="s">
        <v>142</v>
      </c>
    </row>
    <row r="27" spans="2:5" ht="120" customHeight="1">
      <c r="C27" s="138">
        <v>1</v>
      </c>
      <c r="D27" s="77" t="s">
        <v>157</v>
      </c>
      <c r="E27" s="79" t="s">
        <v>159</v>
      </c>
    </row>
    <row r="28" spans="2:5" ht="81" customHeight="1">
      <c r="C28" s="138">
        <v>2</v>
      </c>
      <c r="D28" s="77" t="s">
        <v>154</v>
      </c>
      <c r="E28" s="79" t="s">
        <v>163</v>
      </c>
    </row>
    <row r="29" spans="2:5" ht="45" customHeight="1">
      <c r="C29" s="138">
        <v>3</v>
      </c>
      <c r="D29" s="77" t="s">
        <v>140</v>
      </c>
      <c r="E29" s="79" t="s">
        <v>143</v>
      </c>
    </row>
    <row r="30" spans="2:5" ht="16.5" customHeight="1">
      <c r="C30" s="138">
        <v>4</v>
      </c>
      <c r="D30" s="77" t="s">
        <v>135</v>
      </c>
      <c r="E30" s="63" t="s">
        <v>147</v>
      </c>
    </row>
    <row r="31" spans="2:5" ht="16.5" customHeight="1">
      <c r="C31" s="138">
        <v>5</v>
      </c>
      <c r="D31" s="77" t="s">
        <v>136</v>
      </c>
      <c r="E31" s="63" t="s">
        <v>144</v>
      </c>
    </row>
    <row r="32" spans="2:5">
      <c r="C32" s="138"/>
      <c r="D32" s="77"/>
      <c r="E32" s="63"/>
    </row>
    <row r="33" spans="2:5">
      <c r="C33" s="138"/>
      <c r="D33" s="77"/>
      <c r="E33" s="63"/>
    </row>
    <row r="34" spans="2:5" ht="14.25" thickBot="1">
      <c r="C34" s="141"/>
      <c r="D34" s="78"/>
      <c r="E34" s="4"/>
    </row>
    <row r="37" spans="2:5" ht="14.25" thickBot="1">
      <c r="B37" s="134" t="s">
        <v>151</v>
      </c>
    </row>
    <row r="38" spans="2:5">
      <c r="C38" s="425"/>
      <c r="D38" s="426"/>
      <c r="E38" s="100" t="s">
        <v>111</v>
      </c>
    </row>
    <row r="39" spans="2:5" ht="14.25" thickBot="1">
      <c r="C39" s="427"/>
      <c r="D39" s="428"/>
      <c r="E39" s="4" t="s">
        <v>112</v>
      </c>
    </row>
  </sheetData>
  <mergeCells count="2">
    <mergeCell ref="C38:D38"/>
    <mergeCell ref="C39:D39"/>
  </mergeCells>
  <phoneticPr fontId="2"/>
  <hyperlinks>
    <hyperlink ref="E8" r:id="rId1" xr:uid="{B5023C65-4B2A-4261-BABD-8DB8642E240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429" t="s">
        <v>18</v>
      </c>
      <c r="C2" s="430"/>
      <c r="D2" s="431" t="s">
        <v>684</v>
      </c>
      <c r="E2" s="432"/>
      <c r="F2" s="432"/>
      <c r="G2" s="432"/>
      <c r="H2" s="433"/>
    </row>
    <row r="3" spans="2:14" ht="13.5" customHeight="1">
      <c r="B3" s="434" t="s">
        <v>109</v>
      </c>
      <c r="C3" s="435"/>
      <c r="D3" s="441" t="s">
        <v>678</v>
      </c>
      <c r="E3" s="442"/>
      <c r="F3" s="442"/>
      <c r="G3" s="442"/>
      <c r="H3" s="443"/>
    </row>
    <row r="4" spans="2:14" ht="14.25" thickBot="1">
      <c r="B4" s="436" t="s">
        <v>17</v>
      </c>
      <c r="C4" s="437"/>
      <c r="D4" s="438" t="str">
        <f ca="1">_表紙!D3&amp;".c"</f>
        <v>alert_P_OILLEV-CSTD-0-06-A-C2.c</v>
      </c>
      <c r="E4" s="439"/>
      <c r="F4" s="439"/>
      <c r="G4" s="439"/>
      <c r="H4" s="440"/>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429" t="s">
        <v>34</v>
      </c>
      <c r="C6" s="430"/>
      <c r="D6" s="450" t="str">
        <f ca="1">MID(D4, LEN("alert_") + 1, FIND("-",D4,1) - LEN("alert_") - 1)</f>
        <v>P_OILLEV</v>
      </c>
      <c r="E6" s="451"/>
      <c r="F6" s="451"/>
      <c r="G6" s="451"/>
      <c r="H6" s="452"/>
    </row>
    <row r="7" spans="2:14">
      <c r="B7" s="434" t="s">
        <v>35</v>
      </c>
      <c r="C7" s="435"/>
      <c r="D7" s="453">
        <f>COUNTA($D$13:$D$37)</f>
        <v>1</v>
      </c>
      <c r="E7" s="454"/>
      <c r="F7" s="454"/>
      <c r="G7" s="454"/>
      <c r="H7" s="455"/>
    </row>
    <row r="8" spans="2:14">
      <c r="B8" s="434" t="s">
        <v>88</v>
      </c>
      <c r="C8" s="435"/>
      <c r="D8" s="453" t="str">
        <f ca="1">"st_gp_ALERT_"&amp;UPPER(D6)&amp;"_MTRX"</f>
        <v>st_gp_ALERT_P_OILLEV_MTRX</v>
      </c>
      <c r="E8" s="454"/>
      <c r="F8" s="454"/>
      <c r="G8" s="454"/>
      <c r="H8" s="455"/>
    </row>
    <row r="9" spans="2:14">
      <c r="B9" s="434" t="s">
        <v>36</v>
      </c>
      <c r="C9" s="435"/>
      <c r="D9" s="444" t="s">
        <v>333</v>
      </c>
      <c r="E9" s="445"/>
      <c r="F9" s="445"/>
      <c r="G9" s="445"/>
      <c r="H9" s="446"/>
    </row>
    <row r="10" spans="2:14" ht="14.25" thickBot="1">
      <c r="B10" s="436" t="s">
        <v>199</v>
      </c>
      <c r="C10" s="437"/>
      <c r="D10" s="447"/>
      <c r="E10" s="448"/>
      <c r="F10" s="448"/>
      <c r="G10" s="448"/>
      <c r="H10" s="449"/>
    </row>
    <row r="11" spans="2:14" ht="14.25" thickBot="1"/>
    <row r="12" spans="2:14" ht="14.25" thickBot="1">
      <c r="B12" s="125" t="s">
        <v>32</v>
      </c>
      <c r="C12" s="93" t="s">
        <v>41</v>
      </c>
      <c r="D12" s="94" t="s">
        <v>33</v>
      </c>
      <c r="E12" s="94" t="s">
        <v>37</v>
      </c>
      <c r="F12" s="94" t="s">
        <v>38</v>
      </c>
      <c r="G12" s="94" t="s">
        <v>39</v>
      </c>
      <c r="H12" s="95" t="s">
        <v>40</v>
      </c>
      <c r="I12" s="130" t="s">
        <v>47</v>
      </c>
      <c r="K12" t="s">
        <v>33</v>
      </c>
      <c r="L12" t="s">
        <v>36</v>
      </c>
      <c r="M12" t="s">
        <v>80</v>
      </c>
    </row>
    <row r="13" spans="2:14" ht="14.25" thickTop="1">
      <c r="B13" s="96">
        <v>1</v>
      </c>
      <c r="C13" s="98" t="s">
        <v>193</v>
      </c>
      <c r="D13" s="129" t="s">
        <v>44</v>
      </c>
      <c r="E13" s="99" t="s">
        <v>235</v>
      </c>
      <c r="F13" s="41" t="str">
        <f t="shared" ref="F13:F37" ca="1" si="0">IF($D13&lt;&gt;"","u4_s_Alert"&amp;UPPER(LEFT($D$6,1))&amp;LOWER(MID($D$6,2,100))&amp;IF($D$7=1,"",N13)&amp;"Srcchk","")</f>
        <v>u4_s_AlertP_oillevSrcchk</v>
      </c>
      <c r="G13" s="41" t="str">
        <f t="shared" ref="G13:G37" ca="1" si="1">IF($D13&lt;&gt;"",IF($E13="○","vd_s_Alert"&amp;UPPER(LEFT($D$6,1))&amp;LOWER(MID($D$6,2,100))&amp;IF($D$7=1,"",N13)&amp;"RwTx","NULL"),"")</f>
        <v>vd_s_AlertP_oillevRwTx</v>
      </c>
      <c r="H13" s="97" t="str">
        <f ca="1">IF($D13&lt;&gt;"","ALERT_CH_"&amp;UPPER($D$6)&amp;IF($D$7=1,"","_"&amp;UPPER($C13)),"")</f>
        <v>ALERT_CH_P_OILLEV</v>
      </c>
      <c r="I13" s="131" t="str">
        <f ca="1">IF($D13&lt;&gt;"","ALERT_REQ_"&amp;UPPER($D$6)&amp;IF($D$7=1,"","_"&amp;UPPER($C13)),"")</f>
        <v>ALERT_REQ_P_OILLEV</v>
      </c>
      <c r="K13" t="s">
        <v>42</v>
      </c>
      <c r="L13" t="s">
        <v>46</v>
      </c>
      <c r="M13" t="e">
        <f t="shared" ref="M13:M37" si="2">FIND("_",C13,1)</f>
        <v>#VALUE!</v>
      </c>
      <c r="N13" t="str">
        <f t="shared" ref="N13:N37" si="3">IF(IFERROR(M13,0),UPPER(LEFT(C13,1))&amp;LOWER(MID(C13,2,M13-2))&amp;UPPER(MID(C13,M13+1,1))&amp;LOWER(MID(C13,M13+2,100)),UPPER(LEFT(C13,1))&amp;LOWER(MID(C13,2,100)))</f>
        <v>-</v>
      </c>
    </row>
    <row r="14" spans="2:14">
      <c r="B14" s="86">
        <v>2</v>
      </c>
      <c r="C14" s="128"/>
      <c r="D14" s="129"/>
      <c r="E14" s="99"/>
      <c r="F14" s="36" t="str">
        <f t="shared" si="0"/>
        <v/>
      </c>
      <c r="G14" s="36" t="str">
        <f t="shared" si="1"/>
        <v/>
      </c>
      <c r="H14" s="56" t="str">
        <f t="shared" ref="H14:H37" si="4">IF($D14&lt;&gt;"","ALERT_CH_"&amp;UPPER($D$6)&amp;IF($D$7=1,"","_"&amp;UPPER($C14)),"")</f>
        <v/>
      </c>
      <c r="I14" s="132" t="str">
        <f t="shared" ref="I14:I37" si="5">IF($D14&lt;&gt;"","ALERT_REQ_"&amp;UPPER($D$6)&amp;IF($D$7=1,"","_"&amp;UPPER($C14)),"")</f>
        <v/>
      </c>
      <c r="K14" t="s">
        <v>43</v>
      </c>
      <c r="L14" t="str">
        <f ca="1">"vd_g_Alert"&amp;UPPER(LEFT(D6,1))&amp;LOWER(MID(D6,2,100))&amp;"Init"</f>
        <v>vd_g_AlertP_oillevInit</v>
      </c>
      <c r="M14" t="e">
        <f t="shared" si="2"/>
        <v>#VALUE!</v>
      </c>
      <c r="N14" t="str">
        <f t="shared" si="3"/>
        <v/>
      </c>
    </row>
    <row r="15" spans="2:14">
      <c r="B15" s="86">
        <v>3</v>
      </c>
      <c r="C15" s="128"/>
      <c r="D15" s="129"/>
      <c r="E15" s="99"/>
      <c r="F15" s="36" t="str">
        <f t="shared" si="0"/>
        <v/>
      </c>
      <c r="G15" s="36" t="str">
        <f t="shared" si="1"/>
        <v/>
      </c>
      <c r="H15" s="56" t="str">
        <f t="shared" si="4"/>
        <v/>
      </c>
      <c r="I15" s="132" t="str">
        <f t="shared" si="5"/>
        <v/>
      </c>
      <c r="K15" t="s">
        <v>113</v>
      </c>
      <c r="M15" t="e">
        <f t="shared" si="2"/>
        <v>#VALUE!</v>
      </c>
      <c r="N15" t="str">
        <f t="shared" si="3"/>
        <v/>
      </c>
    </row>
    <row r="16" spans="2:14">
      <c r="B16" s="86">
        <v>4</v>
      </c>
      <c r="C16" s="128"/>
      <c r="D16" s="129"/>
      <c r="E16" s="129"/>
      <c r="F16" s="36" t="str">
        <f t="shared" si="0"/>
        <v/>
      </c>
      <c r="G16" s="36" t="str">
        <f t="shared" si="1"/>
        <v/>
      </c>
      <c r="H16" s="56" t="str">
        <f t="shared" si="4"/>
        <v/>
      </c>
      <c r="I16" s="132" t="str">
        <f t="shared" si="5"/>
        <v/>
      </c>
      <c r="K16" t="s">
        <v>114</v>
      </c>
      <c r="M16" t="e">
        <f t="shared" si="2"/>
        <v>#VALUE!</v>
      </c>
      <c r="N16" t="str">
        <f t="shared" si="3"/>
        <v/>
      </c>
    </row>
    <row r="17" spans="2:14">
      <c r="B17" s="86">
        <v>5</v>
      </c>
      <c r="C17" s="128"/>
      <c r="D17" s="129"/>
      <c r="E17" s="129"/>
      <c r="F17" s="36" t="str">
        <f t="shared" si="0"/>
        <v/>
      </c>
      <c r="G17" s="36" t="str">
        <f t="shared" si="1"/>
        <v/>
      </c>
      <c r="H17" s="56" t="str">
        <f t="shared" si="4"/>
        <v/>
      </c>
      <c r="I17" s="132" t="str">
        <f t="shared" si="5"/>
        <v/>
      </c>
      <c r="K17" t="s">
        <v>44</v>
      </c>
      <c r="M17" t="e">
        <f t="shared" si="2"/>
        <v>#VALUE!</v>
      </c>
      <c r="N17" t="str">
        <f t="shared" si="3"/>
        <v/>
      </c>
    </row>
    <row r="18" spans="2:14">
      <c r="B18" s="86">
        <v>6</v>
      </c>
      <c r="C18" s="128"/>
      <c r="D18" s="129"/>
      <c r="E18" s="129"/>
      <c r="F18" s="36" t="str">
        <f t="shared" si="0"/>
        <v/>
      </c>
      <c r="G18" s="36" t="str">
        <f t="shared" si="1"/>
        <v/>
      </c>
      <c r="H18" s="56" t="str">
        <f t="shared" si="4"/>
        <v/>
      </c>
      <c r="I18" s="132" t="str">
        <f t="shared" si="5"/>
        <v/>
      </c>
      <c r="K18" t="s">
        <v>45</v>
      </c>
      <c r="M18" t="e">
        <f t="shared" si="2"/>
        <v>#VALUE!</v>
      </c>
      <c r="N18" t="str">
        <f t="shared" si="3"/>
        <v/>
      </c>
    </row>
    <row r="19" spans="2:14">
      <c r="B19" s="86">
        <v>7</v>
      </c>
      <c r="C19" s="128"/>
      <c r="D19" s="129"/>
      <c r="E19" s="129"/>
      <c r="F19" s="36" t="str">
        <f t="shared" si="0"/>
        <v/>
      </c>
      <c r="G19" s="36" t="str">
        <f t="shared" si="1"/>
        <v/>
      </c>
      <c r="H19" s="56" t="str">
        <f t="shared" si="4"/>
        <v/>
      </c>
      <c r="I19" s="132" t="str">
        <f t="shared" si="5"/>
        <v/>
      </c>
      <c r="K19" t="s">
        <v>45</v>
      </c>
      <c r="M19" t="e">
        <f t="shared" si="2"/>
        <v>#VALUE!</v>
      </c>
      <c r="N19" t="str">
        <f t="shared" si="3"/>
        <v/>
      </c>
    </row>
    <row r="20" spans="2:14">
      <c r="B20" s="86">
        <v>8</v>
      </c>
      <c r="C20" s="128"/>
      <c r="D20" s="129"/>
      <c r="E20" s="129"/>
      <c r="F20" s="36" t="str">
        <f t="shared" si="0"/>
        <v/>
      </c>
      <c r="G20" s="36" t="str">
        <f t="shared" si="1"/>
        <v/>
      </c>
      <c r="H20" s="56" t="str">
        <f t="shared" si="4"/>
        <v/>
      </c>
      <c r="I20" s="132" t="str">
        <f t="shared" si="5"/>
        <v/>
      </c>
      <c r="K20" t="s">
        <v>45</v>
      </c>
      <c r="M20" t="e">
        <f t="shared" si="2"/>
        <v>#VALUE!</v>
      </c>
      <c r="N20" t="str">
        <f t="shared" si="3"/>
        <v/>
      </c>
    </row>
    <row r="21" spans="2:14">
      <c r="B21" s="86">
        <v>9</v>
      </c>
      <c r="C21" s="128"/>
      <c r="D21" s="129"/>
      <c r="E21" s="129"/>
      <c r="F21" s="36" t="str">
        <f t="shared" si="0"/>
        <v/>
      </c>
      <c r="G21" s="36" t="str">
        <f t="shared" si="1"/>
        <v/>
      </c>
      <c r="H21" s="56" t="str">
        <f t="shared" si="4"/>
        <v/>
      </c>
      <c r="I21" s="132" t="str">
        <f t="shared" si="5"/>
        <v/>
      </c>
      <c r="K21" t="s">
        <v>45</v>
      </c>
      <c r="M21" t="e">
        <f t="shared" si="2"/>
        <v>#VALUE!</v>
      </c>
      <c r="N21" t="str">
        <f t="shared" si="3"/>
        <v/>
      </c>
    </row>
    <row r="22" spans="2:14">
      <c r="B22" s="86">
        <v>10</v>
      </c>
      <c r="C22" s="128"/>
      <c r="D22" s="129"/>
      <c r="E22" s="129"/>
      <c r="F22" s="36" t="str">
        <f t="shared" si="0"/>
        <v/>
      </c>
      <c r="G22" s="36" t="str">
        <f t="shared" si="1"/>
        <v/>
      </c>
      <c r="H22" s="56" t="str">
        <f t="shared" si="4"/>
        <v/>
      </c>
      <c r="I22" s="132" t="str">
        <f t="shared" si="5"/>
        <v/>
      </c>
      <c r="K22" t="s">
        <v>45</v>
      </c>
      <c r="M22" t="e">
        <f t="shared" si="2"/>
        <v>#VALUE!</v>
      </c>
      <c r="N22" t="str">
        <f t="shared" si="3"/>
        <v/>
      </c>
    </row>
    <row r="23" spans="2:14">
      <c r="B23" s="86">
        <v>11</v>
      </c>
      <c r="C23" s="128"/>
      <c r="D23" s="129"/>
      <c r="E23" s="129"/>
      <c r="F23" s="36" t="str">
        <f t="shared" si="0"/>
        <v/>
      </c>
      <c r="G23" s="36" t="str">
        <f t="shared" si="1"/>
        <v/>
      </c>
      <c r="H23" s="56" t="str">
        <f t="shared" si="4"/>
        <v/>
      </c>
      <c r="I23" s="132" t="str">
        <f t="shared" si="5"/>
        <v/>
      </c>
      <c r="K23" t="s">
        <v>45</v>
      </c>
      <c r="M23" t="e">
        <f t="shared" si="2"/>
        <v>#VALUE!</v>
      </c>
      <c r="N23" t="str">
        <f t="shared" si="3"/>
        <v/>
      </c>
    </row>
    <row r="24" spans="2:14">
      <c r="B24" s="86">
        <v>12</v>
      </c>
      <c r="C24" s="128"/>
      <c r="D24" s="129"/>
      <c r="E24" s="129"/>
      <c r="F24" s="36" t="str">
        <f t="shared" si="0"/>
        <v/>
      </c>
      <c r="G24" s="36" t="str">
        <f t="shared" si="1"/>
        <v/>
      </c>
      <c r="H24" s="56" t="str">
        <f t="shared" si="4"/>
        <v/>
      </c>
      <c r="I24" s="132" t="str">
        <f t="shared" si="5"/>
        <v/>
      </c>
      <c r="K24" t="s">
        <v>45</v>
      </c>
      <c r="M24" t="e">
        <f t="shared" si="2"/>
        <v>#VALUE!</v>
      </c>
      <c r="N24" t="str">
        <f t="shared" si="3"/>
        <v/>
      </c>
    </row>
    <row r="25" spans="2:14">
      <c r="B25" s="86">
        <v>13</v>
      </c>
      <c r="C25" s="128"/>
      <c r="D25" s="129"/>
      <c r="E25" s="129"/>
      <c r="F25" s="36" t="str">
        <f t="shared" si="0"/>
        <v/>
      </c>
      <c r="G25" s="36" t="str">
        <f t="shared" si="1"/>
        <v/>
      </c>
      <c r="H25" s="56" t="str">
        <f t="shared" si="4"/>
        <v/>
      </c>
      <c r="I25" s="132" t="str">
        <f t="shared" si="5"/>
        <v/>
      </c>
      <c r="K25" t="s">
        <v>45</v>
      </c>
      <c r="M25" t="e">
        <f t="shared" si="2"/>
        <v>#VALUE!</v>
      </c>
      <c r="N25" t="str">
        <f t="shared" si="3"/>
        <v/>
      </c>
    </row>
    <row r="26" spans="2:14">
      <c r="B26" s="86">
        <v>14</v>
      </c>
      <c r="C26" s="128"/>
      <c r="D26" s="129"/>
      <c r="E26" s="129"/>
      <c r="F26" s="36" t="str">
        <f t="shared" si="0"/>
        <v/>
      </c>
      <c r="G26" s="36" t="str">
        <f t="shared" si="1"/>
        <v/>
      </c>
      <c r="H26" s="56" t="str">
        <f t="shared" si="4"/>
        <v/>
      </c>
      <c r="I26" s="132" t="str">
        <f t="shared" si="5"/>
        <v/>
      </c>
      <c r="K26" t="s">
        <v>45</v>
      </c>
      <c r="M26" t="e">
        <f t="shared" si="2"/>
        <v>#VALUE!</v>
      </c>
      <c r="N26" t="str">
        <f t="shared" si="3"/>
        <v/>
      </c>
    </row>
    <row r="27" spans="2:14">
      <c r="B27" s="86">
        <v>15</v>
      </c>
      <c r="C27" s="128"/>
      <c r="D27" s="129"/>
      <c r="E27" s="129"/>
      <c r="F27" s="36" t="str">
        <f t="shared" si="0"/>
        <v/>
      </c>
      <c r="G27" s="36" t="str">
        <f t="shared" si="1"/>
        <v/>
      </c>
      <c r="H27" s="56" t="str">
        <f t="shared" si="4"/>
        <v/>
      </c>
      <c r="I27" s="132" t="str">
        <f t="shared" si="5"/>
        <v/>
      </c>
      <c r="K27" t="s">
        <v>45</v>
      </c>
      <c r="M27" t="e">
        <f t="shared" si="2"/>
        <v>#VALUE!</v>
      </c>
      <c r="N27" t="str">
        <f t="shared" si="3"/>
        <v/>
      </c>
    </row>
    <row r="28" spans="2:14">
      <c r="B28" s="86">
        <v>16</v>
      </c>
      <c r="C28" s="128"/>
      <c r="D28" s="129"/>
      <c r="E28" s="129"/>
      <c r="F28" s="36" t="str">
        <f t="shared" si="0"/>
        <v/>
      </c>
      <c r="G28" s="36" t="str">
        <f t="shared" si="1"/>
        <v/>
      </c>
      <c r="H28" s="56" t="str">
        <f t="shared" si="4"/>
        <v/>
      </c>
      <c r="I28" s="132" t="str">
        <f t="shared" si="5"/>
        <v/>
      </c>
      <c r="K28" t="s">
        <v>45</v>
      </c>
      <c r="M28" t="e">
        <f t="shared" si="2"/>
        <v>#VALUE!</v>
      </c>
      <c r="N28" t="str">
        <f t="shared" si="3"/>
        <v/>
      </c>
    </row>
    <row r="29" spans="2:14">
      <c r="B29" s="86">
        <v>17</v>
      </c>
      <c r="C29" s="128"/>
      <c r="D29" s="129"/>
      <c r="E29" s="129"/>
      <c r="F29" s="36" t="str">
        <f t="shared" si="0"/>
        <v/>
      </c>
      <c r="G29" s="36" t="str">
        <f t="shared" si="1"/>
        <v/>
      </c>
      <c r="H29" s="56" t="str">
        <f t="shared" si="4"/>
        <v/>
      </c>
      <c r="I29" s="132" t="str">
        <f t="shared" si="5"/>
        <v/>
      </c>
      <c r="K29" t="s">
        <v>45</v>
      </c>
      <c r="M29" t="e">
        <f t="shared" si="2"/>
        <v>#VALUE!</v>
      </c>
      <c r="N29" t="str">
        <f t="shared" si="3"/>
        <v/>
      </c>
    </row>
    <row r="30" spans="2:14">
      <c r="B30" s="86">
        <v>18</v>
      </c>
      <c r="C30" s="128"/>
      <c r="D30" s="129"/>
      <c r="E30" s="129"/>
      <c r="F30" s="36" t="str">
        <f t="shared" si="0"/>
        <v/>
      </c>
      <c r="G30" s="36" t="str">
        <f t="shared" si="1"/>
        <v/>
      </c>
      <c r="H30" s="56" t="str">
        <f t="shared" si="4"/>
        <v/>
      </c>
      <c r="I30" s="132" t="str">
        <f t="shared" si="5"/>
        <v/>
      </c>
      <c r="K30" t="s">
        <v>45</v>
      </c>
      <c r="M30" t="e">
        <f t="shared" si="2"/>
        <v>#VALUE!</v>
      </c>
      <c r="N30" t="str">
        <f t="shared" si="3"/>
        <v/>
      </c>
    </row>
    <row r="31" spans="2:14">
      <c r="B31" s="86">
        <v>19</v>
      </c>
      <c r="C31" s="128"/>
      <c r="D31" s="129"/>
      <c r="E31" s="129"/>
      <c r="F31" s="36" t="str">
        <f t="shared" si="0"/>
        <v/>
      </c>
      <c r="G31" s="36" t="str">
        <f t="shared" si="1"/>
        <v/>
      </c>
      <c r="H31" s="56" t="str">
        <f t="shared" si="4"/>
        <v/>
      </c>
      <c r="I31" s="132" t="str">
        <f t="shared" si="5"/>
        <v/>
      </c>
      <c r="K31" t="s">
        <v>45</v>
      </c>
      <c r="M31" t="e">
        <f t="shared" si="2"/>
        <v>#VALUE!</v>
      </c>
      <c r="N31" t="str">
        <f t="shared" si="3"/>
        <v/>
      </c>
    </row>
    <row r="32" spans="2:14">
      <c r="B32" s="86">
        <v>20</v>
      </c>
      <c r="C32" s="128"/>
      <c r="D32" s="129"/>
      <c r="E32" s="129"/>
      <c r="F32" s="36" t="str">
        <f t="shared" si="0"/>
        <v/>
      </c>
      <c r="G32" s="36" t="str">
        <f t="shared" si="1"/>
        <v/>
      </c>
      <c r="H32" s="56" t="str">
        <f t="shared" si="4"/>
        <v/>
      </c>
      <c r="I32" s="132" t="str">
        <f t="shared" si="5"/>
        <v/>
      </c>
      <c r="K32" t="s">
        <v>45</v>
      </c>
      <c r="M32" t="e">
        <f t="shared" si="2"/>
        <v>#VALUE!</v>
      </c>
      <c r="N32" t="str">
        <f t="shared" si="3"/>
        <v/>
      </c>
    </row>
    <row r="33" spans="2:14">
      <c r="B33" s="86">
        <v>21</v>
      </c>
      <c r="C33" s="128"/>
      <c r="D33" s="129"/>
      <c r="E33" s="129"/>
      <c r="F33" s="36" t="str">
        <f t="shared" si="0"/>
        <v/>
      </c>
      <c r="G33" s="36" t="str">
        <f t="shared" si="1"/>
        <v/>
      </c>
      <c r="H33" s="56" t="str">
        <f t="shared" si="4"/>
        <v/>
      </c>
      <c r="I33" s="132" t="str">
        <f t="shared" si="5"/>
        <v/>
      </c>
      <c r="K33" t="s">
        <v>45</v>
      </c>
      <c r="M33" t="e">
        <f t="shared" si="2"/>
        <v>#VALUE!</v>
      </c>
      <c r="N33" t="str">
        <f t="shared" si="3"/>
        <v/>
      </c>
    </row>
    <row r="34" spans="2:14">
      <c r="B34" s="86">
        <v>22</v>
      </c>
      <c r="C34" s="128"/>
      <c r="D34" s="129"/>
      <c r="E34" s="129"/>
      <c r="F34" s="36" t="str">
        <f t="shared" si="0"/>
        <v/>
      </c>
      <c r="G34" s="36" t="str">
        <f t="shared" si="1"/>
        <v/>
      </c>
      <c r="H34" s="56" t="str">
        <f t="shared" si="4"/>
        <v/>
      </c>
      <c r="I34" s="132" t="str">
        <f t="shared" si="5"/>
        <v/>
      </c>
      <c r="K34" t="s">
        <v>45</v>
      </c>
      <c r="M34" t="e">
        <f t="shared" si="2"/>
        <v>#VALUE!</v>
      </c>
      <c r="N34" t="str">
        <f t="shared" si="3"/>
        <v/>
      </c>
    </row>
    <row r="35" spans="2:14">
      <c r="B35" s="86">
        <v>23</v>
      </c>
      <c r="C35" s="128"/>
      <c r="D35" s="129"/>
      <c r="E35" s="129"/>
      <c r="F35" s="36" t="str">
        <f t="shared" si="0"/>
        <v/>
      </c>
      <c r="G35" s="36" t="str">
        <f t="shared" si="1"/>
        <v/>
      </c>
      <c r="H35" s="56" t="str">
        <f t="shared" si="4"/>
        <v/>
      </c>
      <c r="I35" s="132" t="str">
        <f t="shared" si="5"/>
        <v/>
      </c>
      <c r="K35" t="s">
        <v>45</v>
      </c>
      <c r="M35" t="e">
        <f t="shared" si="2"/>
        <v>#VALUE!</v>
      </c>
      <c r="N35" t="str">
        <f t="shared" si="3"/>
        <v/>
      </c>
    </row>
    <row r="36" spans="2:14">
      <c r="B36" s="86">
        <v>24</v>
      </c>
      <c r="C36" s="128"/>
      <c r="D36" s="129"/>
      <c r="E36" s="129"/>
      <c r="F36" s="36" t="str">
        <f t="shared" si="0"/>
        <v/>
      </c>
      <c r="G36" s="36" t="str">
        <f t="shared" si="1"/>
        <v/>
      </c>
      <c r="H36" s="56" t="str">
        <f t="shared" si="4"/>
        <v/>
      </c>
      <c r="I36" s="132" t="str">
        <f t="shared" si="5"/>
        <v/>
      </c>
      <c r="K36" t="s">
        <v>45</v>
      </c>
      <c r="M36" t="e">
        <f t="shared" si="2"/>
        <v>#VALUE!</v>
      </c>
      <c r="N36" t="str">
        <f t="shared" si="3"/>
        <v/>
      </c>
    </row>
    <row r="37" spans="2:14" ht="14.25" thickBot="1">
      <c r="B37" s="87">
        <v>25</v>
      </c>
      <c r="C37" s="126"/>
      <c r="D37" s="127"/>
      <c r="E37" s="127"/>
      <c r="F37" s="44" t="str">
        <f t="shared" si="0"/>
        <v/>
      </c>
      <c r="G37" s="44" t="str">
        <f t="shared" si="1"/>
        <v/>
      </c>
      <c r="H37" s="57" t="str">
        <f t="shared" si="4"/>
        <v/>
      </c>
      <c r="I37" s="133" t="str">
        <f t="shared" si="5"/>
        <v/>
      </c>
      <c r="K37" t="s">
        <v>45</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9:H9"/>
    <mergeCell ref="B10:C10"/>
    <mergeCell ref="D10:H10"/>
    <mergeCell ref="B6:C6"/>
    <mergeCell ref="D6:H6"/>
    <mergeCell ref="B7:C7"/>
    <mergeCell ref="D7:H7"/>
    <mergeCell ref="B8:C8"/>
    <mergeCell ref="D8:H8"/>
    <mergeCell ref="B2:C2"/>
    <mergeCell ref="D2:H2"/>
    <mergeCell ref="B3:C3"/>
    <mergeCell ref="B4:C4"/>
    <mergeCell ref="D4:H4"/>
    <mergeCell ref="D3:H3"/>
  </mergeCells>
  <phoneticPr fontId="2"/>
  <conditionalFormatting sqref="C13:C37">
    <cfRule type="expression" dxfId="6" priority="3">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177</v>
      </c>
      <c r="O2" t="s">
        <v>178</v>
      </c>
    </row>
    <row r="3" spans="2:18" ht="14.25" thickBot="1">
      <c r="B3" s="125" t="s">
        <v>32</v>
      </c>
      <c r="C3" s="94" t="s">
        <v>179</v>
      </c>
      <c r="D3" s="94" t="s">
        <v>180</v>
      </c>
      <c r="E3" s="95" t="s">
        <v>181</v>
      </c>
      <c r="F3" s="167" t="s">
        <v>182</v>
      </c>
      <c r="G3" s="155" t="s">
        <v>198</v>
      </c>
      <c r="O3" s="125" t="s">
        <v>32</v>
      </c>
      <c r="P3" s="156" t="s">
        <v>183</v>
      </c>
      <c r="Q3" s="156" t="s">
        <v>184</v>
      </c>
      <c r="R3" s="155" t="s">
        <v>182</v>
      </c>
    </row>
    <row r="4" spans="2:18" ht="14.25" hidden="1" thickTop="1">
      <c r="B4" s="157">
        <v>0</v>
      </c>
      <c r="C4" s="158" t="s">
        <v>152</v>
      </c>
      <c r="D4" s="158"/>
      <c r="E4" s="159"/>
      <c r="F4" s="168"/>
      <c r="G4" s="63"/>
      <c r="O4" s="160">
        <v>0</v>
      </c>
      <c r="P4" s="161" t="s">
        <v>152</v>
      </c>
      <c r="Q4" s="161" t="s">
        <v>152</v>
      </c>
      <c r="R4" s="124"/>
    </row>
    <row r="5" spans="2:18" ht="54.75" thickTop="1">
      <c r="B5" s="162">
        <v>1</v>
      </c>
      <c r="C5" s="129" t="s">
        <v>236</v>
      </c>
      <c r="D5" s="22" t="s">
        <v>237</v>
      </c>
      <c r="E5" s="56" t="str">
        <f ca="1">IF($C5&lt;&gt;"","ALERT_" &amp; D5 &amp; "_ID_"&amp;UPPER(Matrix!$D$6) &amp; "_" &amp; $C5,"")</f>
        <v>ALERT_HW_ID_P_OILLEV_OIL_W</v>
      </c>
      <c r="F5" s="181" t="s">
        <v>238</v>
      </c>
      <c r="G5" s="56">
        <f ca="1">IF(E5&lt;&gt;"",LEN(E5),"")</f>
        <v>26</v>
      </c>
      <c r="O5" s="162">
        <v>1</v>
      </c>
      <c r="P5" s="129" t="s">
        <v>342</v>
      </c>
      <c r="Q5" s="230" t="s">
        <v>690</v>
      </c>
      <c r="R5" s="393" t="s">
        <v>662</v>
      </c>
    </row>
    <row r="6" spans="2:18" ht="48.6" customHeight="1">
      <c r="B6" s="162">
        <v>2</v>
      </c>
      <c r="C6" s="129"/>
      <c r="D6" s="22"/>
      <c r="E6" s="56" t="str">
        <f>IF($C6&lt;&gt;"","ALERT_" &amp; D6 &amp; "_ID_"&amp;UPPER(Matrix!$D$6) &amp; "_" &amp; $C6,"")</f>
        <v/>
      </c>
      <c r="F6" s="104"/>
      <c r="G6" s="56" t="str">
        <f t="shared" ref="G6:G29" si="0">IF(E6&lt;&gt;"",LEN(E6),"")</f>
        <v/>
      </c>
      <c r="O6" s="162">
        <v>2</v>
      </c>
      <c r="P6" s="129" t="s">
        <v>342</v>
      </c>
      <c r="Q6" s="229" t="s">
        <v>343</v>
      </c>
      <c r="R6" s="393" t="s">
        <v>660</v>
      </c>
    </row>
    <row r="7" spans="2:18">
      <c r="B7" s="162">
        <v>3</v>
      </c>
      <c r="C7" s="129"/>
      <c r="D7" s="22"/>
      <c r="E7" s="56" t="str">
        <f>IF($C7&lt;&gt;"","ALERT_" &amp; D7 &amp; "_ID_"&amp;UPPER(Matrix!$D$6) &amp; "_" &amp; $C7,"")</f>
        <v/>
      </c>
      <c r="F7" s="104"/>
      <c r="G7" s="56" t="str">
        <f t="shared" si="0"/>
        <v/>
      </c>
      <c r="O7" s="162">
        <v>3</v>
      </c>
      <c r="P7" s="129"/>
      <c r="Q7" s="129"/>
      <c r="R7" s="105"/>
    </row>
    <row r="8" spans="2:18">
      <c r="B8" s="162">
        <v>4</v>
      </c>
      <c r="C8" s="129"/>
      <c r="D8" s="22"/>
      <c r="E8" s="56" t="str">
        <f>IF($C8&lt;&gt;"","ALERT_" &amp; D8 &amp; "_ID_"&amp;UPPER(Matrix!$D$6) &amp; "_" &amp; $C8,"")</f>
        <v/>
      </c>
      <c r="F8" s="104"/>
      <c r="G8" s="56" t="str">
        <f t="shared" si="0"/>
        <v/>
      </c>
      <c r="O8" s="162">
        <v>4</v>
      </c>
      <c r="P8" s="129"/>
      <c r="Q8" s="129"/>
      <c r="R8" s="105"/>
    </row>
    <row r="9" spans="2:18">
      <c r="B9" s="162">
        <v>5</v>
      </c>
      <c r="C9" s="129"/>
      <c r="D9" s="22"/>
      <c r="E9" s="56" t="str">
        <f>IF($C9&lt;&gt;"","ALERT_" &amp; D9 &amp; "_ID_"&amp;UPPER(Matrix!$D$6) &amp; "_" &amp; $C9,"")</f>
        <v/>
      </c>
      <c r="F9" s="104"/>
      <c r="G9" s="56" t="str">
        <f t="shared" si="0"/>
        <v/>
      </c>
      <c r="O9" s="162">
        <v>5</v>
      </c>
      <c r="P9" s="129"/>
      <c r="Q9" s="129"/>
      <c r="R9" s="105"/>
    </row>
    <row r="10" spans="2:18">
      <c r="B10" s="162">
        <v>6</v>
      </c>
      <c r="C10" s="129"/>
      <c r="D10" s="22"/>
      <c r="E10" s="56" t="str">
        <f>IF($C10&lt;&gt;"","ALERT_" &amp; D10 &amp; "_ID_"&amp;UPPER(Matrix!$D$6) &amp; "_" &amp; $C10,"")</f>
        <v/>
      </c>
      <c r="F10" s="104"/>
      <c r="G10" s="56" t="str">
        <f t="shared" si="0"/>
        <v/>
      </c>
      <c r="O10" s="162">
        <v>6</v>
      </c>
      <c r="P10" s="129"/>
      <c r="Q10" s="129"/>
      <c r="R10" s="105"/>
    </row>
    <row r="11" spans="2:18">
      <c r="B11" s="162">
        <v>7</v>
      </c>
      <c r="C11" s="129"/>
      <c r="D11" s="22"/>
      <c r="E11" s="56" t="str">
        <f>IF($C11&lt;&gt;"","ALERT_" &amp; D11 &amp; "_ID_"&amp;UPPER(Matrix!$D$6) &amp; "_" &amp; $C11,"")</f>
        <v/>
      </c>
      <c r="F11" s="104"/>
      <c r="G11" s="56" t="str">
        <f t="shared" si="0"/>
        <v/>
      </c>
      <c r="O11" s="162">
        <v>7</v>
      </c>
      <c r="P11" s="129"/>
      <c r="Q11" s="129"/>
      <c r="R11" s="105"/>
    </row>
    <row r="12" spans="2:18">
      <c r="B12" s="162">
        <v>8</v>
      </c>
      <c r="C12" s="129"/>
      <c r="D12" s="22"/>
      <c r="E12" s="56" t="str">
        <f>IF($C12&lt;&gt;"","ALERT_" &amp; D12 &amp; "_ID_"&amp;UPPER(Matrix!$D$6) &amp; "_" &amp; $C12,"")</f>
        <v/>
      </c>
      <c r="F12" s="104"/>
      <c r="G12" s="56" t="str">
        <f t="shared" si="0"/>
        <v/>
      </c>
      <c r="O12" s="162">
        <v>8</v>
      </c>
      <c r="P12" s="129"/>
      <c r="Q12" s="129"/>
      <c r="R12" s="105"/>
    </row>
    <row r="13" spans="2:18">
      <c r="B13" s="162">
        <v>9</v>
      </c>
      <c r="C13" s="129"/>
      <c r="D13" s="22"/>
      <c r="E13" s="56" t="str">
        <f>IF($C13&lt;&gt;"","ALERT_" &amp; D13 &amp; "_ID_"&amp;UPPER(Matrix!$D$6) &amp; "_" &amp; $C13,"")</f>
        <v/>
      </c>
      <c r="F13" s="104"/>
      <c r="G13" s="56" t="str">
        <f t="shared" si="0"/>
        <v/>
      </c>
      <c r="O13" s="162">
        <v>9</v>
      </c>
      <c r="P13" s="129"/>
      <c r="Q13" s="129"/>
      <c r="R13" s="105"/>
    </row>
    <row r="14" spans="2:18">
      <c r="B14" s="162">
        <v>10</v>
      </c>
      <c r="C14" s="129"/>
      <c r="D14" s="22"/>
      <c r="E14" s="56" t="str">
        <f>IF($C14&lt;&gt;"","ALERT_" &amp; D14 &amp; "_ID_"&amp;UPPER(Matrix!$D$6) &amp; "_" &amp; $C14,"")</f>
        <v/>
      </c>
      <c r="F14" s="104"/>
      <c r="G14" s="56" t="str">
        <f t="shared" si="0"/>
        <v/>
      </c>
      <c r="O14" s="162">
        <v>10</v>
      </c>
      <c r="P14" s="129"/>
      <c r="Q14" s="129"/>
      <c r="R14" s="105"/>
    </row>
    <row r="15" spans="2:18">
      <c r="B15" s="162">
        <v>11</v>
      </c>
      <c r="C15" s="129"/>
      <c r="D15" s="22"/>
      <c r="E15" s="56" t="str">
        <f>IF($C15&lt;&gt;"","ALERT_" &amp; D15 &amp; "_ID_"&amp;UPPER(Matrix!$D$6) &amp; "_" &amp; $C15,"")</f>
        <v/>
      </c>
      <c r="F15" s="104"/>
      <c r="G15" s="56" t="str">
        <f t="shared" si="0"/>
        <v/>
      </c>
      <c r="O15" s="162">
        <v>11</v>
      </c>
      <c r="P15" s="129"/>
      <c r="Q15" s="129"/>
      <c r="R15" s="105"/>
    </row>
    <row r="16" spans="2:18">
      <c r="B16" s="162">
        <v>12</v>
      </c>
      <c r="C16" s="129"/>
      <c r="D16" s="22"/>
      <c r="E16" s="56" t="str">
        <f>IF($C16&lt;&gt;"","ALERT_" &amp; D16 &amp; "_ID_"&amp;UPPER(Matrix!$D$6) &amp; "_" &amp; $C16,"")</f>
        <v/>
      </c>
      <c r="F16" s="104"/>
      <c r="G16" s="56" t="str">
        <f t="shared" si="0"/>
        <v/>
      </c>
      <c r="O16" s="162">
        <v>12</v>
      </c>
      <c r="P16" s="129"/>
      <c r="Q16" s="129"/>
      <c r="R16" s="105"/>
    </row>
    <row r="17" spans="2:18">
      <c r="B17" s="162">
        <v>13</v>
      </c>
      <c r="C17" s="129"/>
      <c r="D17" s="22"/>
      <c r="E17" s="56" t="str">
        <f>IF($C17&lt;&gt;"","ALERT_" &amp; D17 &amp; "_ID_"&amp;UPPER(Matrix!$D$6) &amp; "_" &amp; $C17,"")</f>
        <v/>
      </c>
      <c r="F17" s="104"/>
      <c r="G17" s="56" t="str">
        <f t="shared" si="0"/>
        <v/>
      </c>
      <c r="O17" s="162">
        <v>13</v>
      </c>
      <c r="P17" s="129"/>
      <c r="Q17" s="129"/>
      <c r="R17" s="105"/>
    </row>
    <row r="18" spans="2:18">
      <c r="B18" s="162">
        <v>14</v>
      </c>
      <c r="C18" s="129"/>
      <c r="D18" s="22"/>
      <c r="E18" s="56" t="str">
        <f>IF($C18&lt;&gt;"","ALERT_" &amp; D18 &amp; "_ID_"&amp;UPPER(Matrix!$D$6) &amp; "_" &amp; $C18,"")</f>
        <v/>
      </c>
      <c r="F18" s="104"/>
      <c r="G18" s="56" t="str">
        <f t="shared" si="0"/>
        <v/>
      </c>
      <c r="O18" s="162">
        <v>14</v>
      </c>
      <c r="P18" s="129"/>
      <c r="Q18" s="129"/>
      <c r="R18" s="105"/>
    </row>
    <row r="19" spans="2:18">
      <c r="B19" s="162">
        <v>15</v>
      </c>
      <c r="C19" s="129"/>
      <c r="D19" s="22"/>
      <c r="E19" s="56" t="str">
        <f>IF($C19&lt;&gt;"","ALERT_" &amp; D19 &amp; "_ID_"&amp;UPPER(Matrix!$D$6) &amp; "_" &amp; $C19,"")</f>
        <v/>
      </c>
      <c r="F19" s="104"/>
      <c r="G19" s="56" t="str">
        <f t="shared" si="0"/>
        <v/>
      </c>
      <c r="O19" s="162">
        <v>15</v>
      </c>
      <c r="P19" s="129"/>
      <c r="Q19" s="129"/>
      <c r="R19" s="105"/>
    </row>
    <row r="20" spans="2:18">
      <c r="B20" s="162">
        <v>16</v>
      </c>
      <c r="C20" s="129"/>
      <c r="D20" s="22"/>
      <c r="E20" s="56" t="str">
        <f>IF($C20&lt;&gt;"","ALERT_" &amp; D20 &amp; "_ID_"&amp;UPPER(Matrix!$D$6) &amp; "_" &amp; $C20,"")</f>
        <v/>
      </c>
      <c r="F20" s="104"/>
      <c r="G20" s="56" t="str">
        <f t="shared" si="0"/>
        <v/>
      </c>
      <c r="O20" s="162">
        <v>16</v>
      </c>
      <c r="P20" s="129"/>
      <c r="Q20" s="129"/>
      <c r="R20" s="105"/>
    </row>
    <row r="21" spans="2:18">
      <c r="B21" s="162">
        <v>17</v>
      </c>
      <c r="C21" s="129"/>
      <c r="D21" s="22"/>
      <c r="E21" s="56" t="str">
        <f>IF($C21&lt;&gt;"","ALERT_" &amp; D21 &amp; "_ID_"&amp;UPPER(Matrix!$D$6) &amp; "_" &amp; $C21,"")</f>
        <v/>
      </c>
      <c r="F21" s="104"/>
      <c r="G21" s="56" t="str">
        <f t="shared" si="0"/>
        <v/>
      </c>
      <c r="O21" s="162">
        <v>17</v>
      </c>
      <c r="P21" s="129"/>
      <c r="Q21" s="129"/>
      <c r="R21" s="105"/>
    </row>
    <row r="22" spans="2:18">
      <c r="B22" s="162">
        <v>18</v>
      </c>
      <c r="C22" s="129"/>
      <c r="D22" s="22"/>
      <c r="E22" s="56" t="str">
        <f>IF($C22&lt;&gt;"","ALERT_" &amp; D22 &amp; "_ID_"&amp;UPPER(Matrix!$D$6) &amp; "_" &amp; $C22,"")</f>
        <v/>
      </c>
      <c r="F22" s="104"/>
      <c r="G22" s="56" t="str">
        <f t="shared" si="0"/>
        <v/>
      </c>
      <c r="O22" s="162">
        <v>18</v>
      </c>
      <c r="P22" s="129"/>
      <c r="Q22" s="129"/>
      <c r="R22" s="105"/>
    </row>
    <row r="23" spans="2:18">
      <c r="B23" s="162">
        <v>19</v>
      </c>
      <c r="C23" s="129"/>
      <c r="D23" s="22"/>
      <c r="E23" s="56" t="str">
        <f>IF($C23&lt;&gt;"","ALERT_" &amp; D23 &amp; "_ID_"&amp;UPPER(Matrix!$D$6) &amp; "_" &amp; $C23,"")</f>
        <v/>
      </c>
      <c r="F23" s="104"/>
      <c r="G23" s="56" t="str">
        <f t="shared" si="0"/>
        <v/>
      </c>
      <c r="O23" s="162">
        <v>19</v>
      </c>
      <c r="P23" s="129"/>
      <c r="Q23" s="129"/>
      <c r="R23" s="105"/>
    </row>
    <row r="24" spans="2:18">
      <c r="B24" s="162">
        <v>20</v>
      </c>
      <c r="C24" s="129"/>
      <c r="D24" s="22"/>
      <c r="E24" s="56" t="str">
        <f>IF($C24&lt;&gt;"","ALERT_" &amp; D24 &amp; "_ID_"&amp;UPPER(Matrix!$D$6) &amp; "_" &amp; $C24,"")</f>
        <v/>
      </c>
      <c r="F24" s="104"/>
      <c r="G24" s="56" t="str">
        <f t="shared" si="0"/>
        <v/>
      </c>
      <c r="O24" s="162">
        <v>20</v>
      </c>
      <c r="P24" s="129"/>
      <c r="Q24" s="129"/>
      <c r="R24" s="105"/>
    </row>
    <row r="25" spans="2:18">
      <c r="B25" s="162">
        <v>21</v>
      </c>
      <c r="C25" s="129"/>
      <c r="D25" s="22"/>
      <c r="E25" s="56" t="str">
        <f>IF($C25&lt;&gt;"","ALERT_" &amp; D25 &amp; "_ID_"&amp;UPPER(Matrix!$D$6) &amp; "_" &amp; $C25,"")</f>
        <v/>
      </c>
      <c r="F25" s="104"/>
      <c r="G25" s="56" t="str">
        <f t="shared" si="0"/>
        <v/>
      </c>
      <c r="O25" s="162">
        <v>21</v>
      </c>
      <c r="P25" s="129"/>
      <c r="Q25" s="129"/>
      <c r="R25" s="105"/>
    </row>
    <row r="26" spans="2:18">
      <c r="B26" s="162">
        <v>22</v>
      </c>
      <c r="C26" s="129"/>
      <c r="D26" s="22"/>
      <c r="E26" s="56" t="str">
        <f>IF($C26&lt;&gt;"","ALERT_" &amp; D26 &amp; "_ID_"&amp;UPPER(Matrix!$D$6) &amp; "_" &amp; $C26,"")</f>
        <v/>
      </c>
      <c r="F26" s="104"/>
      <c r="G26" s="56" t="str">
        <f t="shared" si="0"/>
        <v/>
      </c>
      <c r="O26" s="162">
        <v>22</v>
      </c>
      <c r="P26" s="129"/>
      <c r="Q26" s="129"/>
      <c r="R26" s="105"/>
    </row>
    <row r="27" spans="2:18">
      <c r="B27" s="162">
        <v>23</v>
      </c>
      <c r="C27" s="129"/>
      <c r="D27" s="22"/>
      <c r="E27" s="56" t="str">
        <f>IF($C27&lt;&gt;"","ALERT_" &amp; D27 &amp; "_ID_"&amp;UPPER(Matrix!$D$6) &amp; "_" &amp; $C27,"")</f>
        <v/>
      </c>
      <c r="F27" s="104"/>
      <c r="G27" s="56" t="str">
        <f t="shared" si="0"/>
        <v/>
      </c>
      <c r="O27" s="162">
        <v>23</v>
      </c>
      <c r="P27" s="129"/>
      <c r="Q27" s="129"/>
      <c r="R27" s="105"/>
    </row>
    <row r="28" spans="2:18">
      <c r="B28" s="162">
        <v>24</v>
      </c>
      <c r="C28" s="129"/>
      <c r="D28" s="22"/>
      <c r="E28" s="56" t="str">
        <f>IF($C28&lt;&gt;"","ALERT_" &amp; D28 &amp; "_ID_"&amp;UPPER(Matrix!$D$6) &amp; "_" &amp; $C28,"")</f>
        <v/>
      </c>
      <c r="F28" s="104"/>
      <c r="G28" s="56" t="str">
        <f t="shared" si="0"/>
        <v/>
      </c>
      <c r="O28" s="162">
        <v>24</v>
      </c>
      <c r="P28" s="129"/>
      <c r="Q28" s="129"/>
      <c r="R28" s="105"/>
    </row>
    <row r="29" spans="2:18" ht="14.25" thickBot="1">
      <c r="B29" s="163">
        <v>25</v>
      </c>
      <c r="C29" s="127"/>
      <c r="D29" s="43"/>
      <c r="E29" s="56" t="str">
        <f>IF($C29&lt;&gt;"","ALERT_" &amp; D29 &amp; "_ID_"&amp;UPPER(Matrix!$D$6) &amp; "_" &amp; $C29,"")</f>
        <v/>
      </c>
      <c r="F29" s="106"/>
      <c r="G29" s="57" t="str">
        <f t="shared" si="0"/>
        <v/>
      </c>
      <c r="O29" s="163">
        <v>25</v>
      </c>
      <c r="P29" s="127"/>
      <c r="Q29" s="127"/>
      <c r="R29" s="107"/>
    </row>
    <row r="32" spans="2:18" ht="14.25" thickBot="1">
      <c r="B32" t="s">
        <v>185</v>
      </c>
      <c r="O32" t="s">
        <v>186</v>
      </c>
    </row>
    <row r="33" spans="2:18" ht="14.25" thickBot="1">
      <c r="B33" s="125" t="s">
        <v>32</v>
      </c>
      <c r="C33" s="94" t="s">
        <v>179</v>
      </c>
      <c r="D33" s="94" t="s">
        <v>187</v>
      </c>
      <c r="E33" s="95" t="s">
        <v>181</v>
      </c>
      <c r="F33" s="155" t="s">
        <v>188</v>
      </c>
      <c r="G33" s="155" t="s">
        <v>198</v>
      </c>
      <c r="O33" s="125" t="s">
        <v>32</v>
      </c>
      <c r="P33" s="156" t="s">
        <v>189</v>
      </c>
      <c r="Q33" s="156" t="s">
        <v>190</v>
      </c>
      <c r="R33" s="155" t="s">
        <v>182</v>
      </c>
    </row>
    <row r="34" spans="2:18" ht="14.25" hidden="1" thickTop="1">
      <c r="B34" s="157">
        <v>0</v>
      </c>
      <c r="C34" s="158" t="s">
        <v>152</v>
      </c>
      <c r="D34" s="158"/>
      <c r="E34" s="159"/>
      <c r="F34" s="164" t="s">
        <v>152</v>
      </c>
      <c r="G34" s="63"/>
      <c r="O34" s="160">
        <v>0</v>
      </c>
      <c r="P34" s="161" t="s">
        <v>152</v>
      </c>
      <c r="Q34" s="161" t="s">
        <v>152</v>
      </c>
      <c r="R34" s="164" t="s">
        <v>152</v>
      </c>
    </row>
    <row r="35" spans="2:18" ht="14.25" thickTop="1">
      <c r="B35" s="162">
        <v>1</v>
      </c>
      <c r="C35" s="129"/>
      <c r="D35" s="22"/>
      <c r="E35" s="56" t="str">
        <f>IF($C35&lt;&gt;"","ALERT_" &amp; UPPER(#REF!) &amp; "_" &amp; $C35,"")</f>
        <v/>
      </c>
      <c r="F35" s="165"/>
      <c r="G35" s="56" t="str">
        <f>IF(E35&lt;&gt;"",LEN(E35),"")</f>
        <v/>
      </c>
      <c r="O35" s="162">
        <v>1</v>
      </c>
      <c r="P35" s="129"/>
      <c r="Q35" s="129"/>
      <c r="R35" s="165"/>
    </row>
    <row r="36" spans="2:18">
      <c r="B36" s="162">
        <v>2</v>
      </c>
      <c r="C36" s="129"/>
      <c r="D36" s="22"/>
      <c r="E36" s="56" t="str">
        <f>IF($C36&lt;&gt;"","ALERT_" &amp; UPPER(#REF!) &amp; "_" &amp; $C36,"")</f>
        <v/>
      </c>
      <c r="F36" s="165"/>
      <c r="G36" s="56" t="str">
        <f>IF(E36&lt;&gt;"",LEN(E36),"")</f>
        <v/>
      </c>
      <c r="O36" s="162">
        <v>2</v>
      </c>
      <c r="P36" s="129"/>
      <c r="Q36" s="129"/>
      <c r="R36" s="165"/>
    </row>
    <row r="37" spans="2:18">
      <c r="B37" s="162">
        <v>3</v>
      </c>
      <c r="C37" s="129"/>
      <c r="D37" s="22"/>
      <c r="E37" s="56" t="str">
        <f>IF($C37&lt;&gt;"","ALERT_" &amp; UPPER(#REF!) &amp; "_" &amp; $C37,"")</f>
        <v/>
      </c>
      <c r="F37" s="165"/>
      <c r="G37" s="56" t="str">
        <f>IF(E37&lt;&gt;"",LEN(E37),"")</f>
        <v/>
      </c>
      <c r="O37" s="162">
        <v>3</v>
      </c>
      <c r="P37" s="129"/>
      <c r="Q37" s="129"/>
      <c r="R37" s="165"/>
    </row>
    <row r="38" spans="2:18">
      <c r="B38" s="162">
        <v>4</v>
      </c>
      <c r="C38" s="129"/>
      <c r="D38" s="22"/>
      <c r="E38" s="56" t="str">
        <f>IF($C38&lt;&gt;"","ALERT_" &amp; UPPER(#REF!) &amp; "_" &amp; $C38,"")</f>
        <v/>
      </c>
      <c r="F38" s="165"/>
      <c r="G38" s="56" t="str">
        <f t="shared" ref="G38:G59" si="1">IF(E38&lt;&gt;"",LEN(E38),"")</f>
        <v/>
      </c>
      <c r="O38" s="162">
        <v>4</v>
      </c>
      <c r="P38" s="129"/>
      <c r="Q38" s="129"/>
      <c r="R38" s="165"/>
    </row>
    <row r="39" spans="2:18">
      <c r="B39" s="162">
        <v>5</v>
      </c>
      <c r="C39" s="129"/>
      <c r="D39" s="22"/>
      <c r="E39" s="56" t="str">
        <f>IF($C39&lt;&gt;"","ALERT_" &amp; UPPER(#REF!) &amp; "_" &amp; $C39,"")</f>
        <v/>
      </c>
      <c r="F39" s="165"/>
      <c r="G39" s="56" t="str">
        <f t="shared" si="1"/>
        <v/>
      </c>
      <c r="O39" s="162">
        <v>5</v>
      </c>
      <c r="P39" s="129"/>
      <c r="Q39" s="129"/>
      <c r="R39" s="165"/>
    </row>
    <row r="40" spans="2:18">
      <c r="B40" s="162">
        <v>6</v>
      </c>
      <c r="C40" s="129"/>
      <c r="D40" s="22"/>
      <c r="E40" s="56" t="str">
        <f>IF($C40&lt;&gt;"","ALERT_" &amp; UPPER(#REF!) &amp; "_" &amp; $C40,"")</f>
        <v/>
      </c>
      <c r="F40" s="165"/>
      <c r="G40" s="56" t="str">
        <f t="shared" si="1"/>
        <v/>
      </c>
      <c r="O40" s="162">
        <v>6</v>
      </c>
      <c r="P40" s="129"/>
      <c r="Q40" s="129"/>
      <c r="R40" s="165"/>
    </row>
    <row r="41" spans="2:18">
      <c r="B41" s="162">
        <v>7</v>
      </c>
      <c r="C41" s="129"/>
      <c r="D41" s="22"/>
      <c r="E41" s="56" t="str">
        <f>IF($C41&lt;&gt;"","ALERT_" &amp; UPPER(#REF!) &amp; "_" &amp; $C41,"")</f>
        <v/>
      </c>
      <c r="F41" s="165"/>
      <c r="G41" s="56" t="str">
        <f t="shared" si="1"/>
        <v/>
      </c>
      <c r="O41" s="162">
        <v>7</v>
      </c>
      <c r="P41" s="129"/>
      <c r="Q41" s="129"/>
      <c r="R41" s="165"/>
    </row>
    <row r="42" spans="2:18">
      <c r="B42" s="162">
        <v>8</v>
      </c>
      <c r="C42" s="129"/>
      <c r="D42" s="22"/>
      <c r="E42" s="56" t="str">
        <f>IF($C42&lt;&gt;"","ALERT_" &amp; UPPER(#REF!) &amp; "_" &amp; $C42,"")</f>
        <v/>
      </c>
      <c r="F42" s="165"/>
      <c r="G42" s="56" t="str">
        <f t="shared" si="1"/>
        <v/>
      </c>
      <c r="O42" s="162">
        <v>8</v>
      </c>
      <c r="P42" s="129"/>
      <c r="Q42" s="129"/>
      <c r="R42" s="165"/>
    </row>
    <row r="43" spans="2:18">
      <c r="B43" s="162">
        <v>9</v>
      </c>
      <c r="C43" s="129"/>
      <c r="D43" s="22"/>
      <c r="E43" s="56" t="str">
        <f>IF($C43&lt;&gt;"","ALERT_" &amp; UPPER(#REF!) &amp; "_" &amp; $C43,"")</f>
        <v/>
      </c>
      <c r="F43" s="165"/>
      <c r="G43" s="56" t="str">
        <f t="shared" si="1"/>
        <v/>
      </c>
      <c r="O43" s="162">
        <v>9</v>
      </c>
      <c r="P43" s="129"/>
      <c r="Q43" s="129"/>
      <c r="R43" s="165"/>
    </row>
    <row r="44" spans="2:18">
      <c r="B44" s="162">
        <v>10</v>
      </c>
      <c r="C44" s="129"/>
      <c r="D44" s="22"/>
      <c r="E44" s="56" t="str">
        <f>IF($C44&lt;&gt;"","ALERT_" &amp; UPPER(#REF!) &amp; "_" &amp; $C44,"")</f>
        <v/>
      </c>
      <c r="F44" s="165"/>
      <c r="G44" s="56" t="str">
        <f t="shared" si="1"/>
        <v/>
      </c>
      <c r="O44" s="162">
        <v>10</v>
      </c>
      <c r="P44" s="129"/>
      <c r="Q44" s="129"/>
      <c r="R44" s="165"/>
    </row>
    <row r="45" spans="2:18">
      <c r="B45" s="162">
        <v>11</v>
      </c>
      <c r="C45" s="129"/>
      <c r="D45" s="22"/>
      <c r="E45" s="56" t="str">
        <f>IF($C45&lt;&gt;"","ALERT_" &amp; UPPER(#REF!) &amp; "_" &amp; $C45,"")</f>
        <v/>
      </c>
      <c r="F45" s="165"/>
      <c r="G45" s="56" t="str">
        <f t="shared" si="1"/>
        <v/>
      </c>
      <c r="O45" s="162">
        <v>11</v>
      </c>
      <c r="P45" s="129"/>
      <c r="Q45" s="129"/>
      <c r="R45" s="165"/>
    </row>
    <row r="46" spans="2:18">
      <c r="B46" s="162">
        <v>12</v>
      </c>
      <c r="C46" s="129"/>
      <c r="D46" s="22"/>
      <c r="E46" s="56" t="str">
        <f>IF($C46&lt;&gt;"","ALERT_" &amp; UPPER(#REF!) &amp; "_" &amp; $C46,"")</f>
        <v/>
      </c>
      <c r="F46" s="165"/>
      <c r="G46" s="56" t="str">
        <f t="shared" si="1"/>
        <v/>
      </c>
      <c r="O46" s="162">
        <v>12</v>
      </c>
      <c r="P46" s="129"/>
      <c r="Q46" s="129"/>
      <c r="R46" s="165"/>
    </row>
    <row r="47" spans="2:18">
      <c r="B47" s="162">
        <v>13</v>
      </c>
      <c r="C47" s="129"/>
      <c r="D47" s="22"/>
      <c r="E47" s="56" t="str">
        <f>IF($C47&lt;&gt;"","ALERT_" &amp; UPPER(#REF!) &amp; "_" &amp; $C47,"")</f>
        <v/>
      </c>
      <c r="F47" s="165"/>
      <c r="G47" s="56" t="str">
        <f t="shared" si="1"/>
        <v/>
      </c>
      <c r="O47" s="162">
        <v>13</v>
      </c>
      <c r="P47" s="129"/>
      <c r="Q47" s="129"/>
      <c r="R47" s="165"/>
    </row>
    <row r="48" spans="2:18">
      <c r="B48" s="162">
        <v>14</v>
      </c>
      <c r="C48" s="129"/>
      <c r="D48" s="22"/>
      <c r="E48" s="56" t="str">
        <f>IF($C48&lt;&gt;"","ALERT_" &amp; UPPER(#REF!) &amp; "_" &amp; $C48,"")</f>
        <v/>
      </c>
      <c r="F48" s="165"/>
      <c r="G48" s="56" t="str">
        <f t="shared" si="1"/>
        <v/>
      </c>
      <c r="O48" s="162">
        <v>14</v>
      </c>
      <c r="P48" s="129"/>
      <c r="Q48" s="129"/>
      <c r="R48" s="165"/>
    </row>
    <row r="49" spans="2:18">
      <c r="B49" s="162">
        <v>15</v>
      </c>
      <c r="C49" s="129"/>
      <c r="D49" s="22"/>
      <c r="E49" s="56" t="str">
        <f>IF($C49&lt;&gt;"","ALERT_" &amp; UPPER(#REF!) &amp; "_" &amp; $C49,"")</f>
        <v/>
      </c>
      <c r="F49" s="165"/>
      <c r="G49" s="56" t="str">
        <f t="shared" si="1"/>
        <v/>
      </c>
      <c r="O49" s="162">
        <v>15</v>
      </c>
      <c r="P49" s="129"/>
      <c r="Q49" s="129"/>
      <c r="R49" s="165"/>
    </row>
    <row r="50" spans="2:18">
      <c r="B50" s="162">
        <v>16</v>
      </c>
      <c r="C50" s="129"/>
      <c r="D50" s="22"/>
      <c r="E50" s="56" t="str">
        <f>IF($C50&lt;&gt;"","ALERT_" &amp; UPPER(#REF!) &amp; "_" &amp; $C50,"")</f>
        <v/>
      </c>
      <c r="F50" s="165"/>
      <c r="G50" s="56" t="str">
        <f t="shared" si="1"/>
        <v/>
      </c>
      <c r="O50" s="162">
        <v>16</v>
      </c>
      <c r="P50" s="129"/>
      <c r="Q50" s="129"/>
      <c r="R50" s="165"/>
    </row>
    <row r="51" spans="2:18">
      <c r="B51" s="162">
        <v>17</v>
      </c>
      <c r="C51" s="129"/>
      <c r="D51" s="22"/>
      <c r="E51" s="56" t="str">
        <f>IF($C51&lt;&gt;"","ALERT_" &amp; UPPER(#REF!) &amp; "_" &amp; $C51,"")</f>
        <v/>
      </c>
      <c r="F51" s="165"/>
      <c r="G51" s="56" t="str">
        <f t="shared" si="1"/>
        <v/>
      </c>
      <c r="O51" s="162">
        <v>17</v>
      </c>
      <c r="P51" s="129"/>
      <c r="Q51" s="129"/>
      <c r="R51" s="165"/>
    </row>
    <row r="52" spans="2:18">
      <c r="B52" s="162">
        <v>18</v>
      </c>
      <c r="C52" s="129"/>
      <c r="D52" s="22"/>
      <c r="E52" s="56" t="str">
        <f>IF($C52&lt;&gt;"","ALERT_" &amp; UPPER(#REF!) &amp; "_" &amp; $C52,"")</f>
        <v/>
      </c>
      <c r="F52" s="165"/>
      <c r="G52" s="56" t="str">
        <f t="shared" si="1"/>
        <v/>
      </c>
      <c r="O52" s="162">
        <v>18</v>
      </c>
      <c r="P52" s="129"/>
      <c r="Q52" s="129"/>
      <c r="R52" s="165"/>
    </row>
    <row r="53" spans="2:18">
      <c r="B53" s="162">
        <v>19</v>
      </c>
      <c r="C53" s="129"/>
      <c r="D53" s="22"/>
      <c r="E53" s="56" t="str">
        <f>IF($C53&lt;&gt;"","ALERT_" &amp; UPPER(#REF!) &amp; "_" &amp; $C53,"")</f>
        <v/>
      </c>
      <c r="F53" s="165"/>
      <c r="G53" s="56" t="str">
        <f t="shared" si="1"/>
        <v/>
      </c>
      <c r="O53" s="162">
        <v>19</v>
      </c>
      <c r="P53" s="129"/>
      <c r="Q53" s="129"/>
      <c r="R53" s="165"/>
    </row>
    <row r="54" spans="2:18">
      <c r="B54" s="162">
        <v>20</v>
      </c>
      <c r="C54" s="129"/>
      <c r="D54" s="22"/>
      <c r="E54" s="56" t="str">
        <f>IF($C54&lt;&gt;"","ALERT_" &amp; UPPER(#REF!) &amp; "_" &amp; $C54,"")</f>
        <v/>
      </c>
      <c r="F54" s="165"/>
      <c r="G54" s="56" t="str">
        <f t="shared" si="1"/>
        <v/>
      </c>
      <c r="O54" s="162">
        <v>20</v>
      </c>
      <c r="P54" s="129"/>
      <c r="Q54" s="129"/>
      <c r="R54" s="165"/>
    </row>
    <row r="55" spans="2:18">
      <c r="B55" s="162">
        <v>21</v>
      </c>
      <c r="C55" s="129"/>
      <c r="D55" s="22"/>
      <c r="E55" s="56" t="str">
        <f>IF($C55&lt;&gt;"","ALERT_" &amp; UPPER(#REF!) &amp; "_" &amp; $C55,"")</f>
        <v/>
      </c>
      <c r="F55" s="165"/>
      <c r="G55" s="56" t="str">
        <f t="shared" si="1"/>
        <v/>
      </c>
      <c r="O55" s="162">
        <v>21</v>
      </c>
      <c r="P55" s="129"/>
      <c r="Q55" s="129"/>
      <c r="R55" s="165"/>
    </row>
    <row r="56" spans="2:18">
      <c r="B56" s="162">
        <v>22</v>
      </c>
      <c r="C56" s="129"/>
      <c r="D56" s="22"/>
      <c r="E56" s="56" t="str">
        <f>IF($C56&lt;&gt;"","ALERT_" &amp; UPPER(#REF!) &amp; "_" &amp; $C56,"")</f>
        <v/>
      </c>
      <c r="F56" s="165"/>
      <c r="G56" s="56" t="str">
        <f t="shared" si="1"/>
        <v/>
      </c>
      <c r="O56" s="162">
        <v>22</v>
      </c>
      <c r="P56" s="129"/>
      <c r="Q56" s="129"/>
      <c r="R56" s="165"/>
    </row>
    <row r="57" spans="2:18">
      <c r="B57" s="162">
        <v>23</v>
      </c>
      <c r="C57" s="129"/>
      <c r="D57" s="22"/>
      <c r="E57" s="56" t="str">
        <f>IF($C57&lt;&gt;"","ALERT_" &amp; UPPER(#REF!) &amp; "_" &amp; $C57,"")</f>
        <v/>
      </c>
      <c r="F57" s="165"/>
      <c r="G57" s="56" t="str">
        <f t="shared" si="1"/>
        <v/>
      </c>
      <c r="O57" s="162">
        <v>23</v>
      </c>
      <c r="P57" s="129"/>
      <c r="Q57" s="129"/>
      <c r="R57" s="165"/>
    </row>
    <row r="58" spans="2:18">
      <c r="B58" s="162">
        <v>24</v>
      </c>
      <c r="C58" s="129"/>
      <c r="D58" s="22"/>
      <c r="E58" s="56" t="str">
        <f>IF($C58&lt;&gt;"","ALERT_" &amp; UPPER(#REF!) &amp; "_" &amp; $C58,"")</f>
        <v/>
      </c>
      <c r="F58" s="165"/>
      <c r="G58" s="56" t="str">
        <f t="shared" si="1"/>
        <v/>
      </c>
      <c r="O58" s="162">
        <v>24</v>
      </c>
      <c r="P58" s="129"/>
      <c r="Q58" s="129"/>
      <c r="R58" s="165"/>
    </row>
    <row r="59" spans="2:18" ht="14.25" thickBot="1">
      <c r="B59" s="163">
        <v>25</v>
      </c>
      <c r="C59" s="127"/>
      <c r="D59" s="43"/>
      <c r="E59" s="57" t="str">
        <f>IF($C59&lt;&gt;"","ALERT_" &amp; UPPER(#REF!) &amp; "_" &amp; $C59,"")</f>
        <v/>
      </c>
      <c r="F59" s="166"/>
      <c r="G59" s="57" t="str">
        <f t="shared" si="1"/>
        <v/>
      </c>
      <c r="O59" s="163">
        <v>25</v>
      </c>
      <c r="P59" s="127"/>
      <c r="Q59" s="127"/>
      <c r="R59" s="166"/>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8.625" customWidth="1"/>
    <col min="7" max="7" width="12.375" customWidth="1"/>
    <col min="8" max="8" width="8.625" customWidth="1"/>
    <col min="9" max="9" width="12.375" customWidth="1"/>
    <col min="10" max="10" width="32"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0" t="s">
        <v>97</v>
      </c>
    </row>
    <row r="2" spans="2:21" ht="14.25" thickBot="1">
      <c r="B2" s="88" t="s">
        <v>54</v>
      </c>
      <c r="C2" s="89" t="s">
        <v>115</v>
      </c>
      <c r="D2" s="90" t="s">
        <v>48</v>
      </c>
      <c r="E2" s="91" t="s">
        <v>49</v>
      </c>
      <c r="F2" s="92" t="s">
        <v>22</v>
      </c>
      <c r="G2" s="91" t="s">
        <v>50</v>
      </c>
      <c r="H2" s="92" t="s">
        <v>24</v>
      </c>
      <c r="I2" s="91" t="s">
        <v>51</v>
      </c>
      <c r="J2" s="92" t="s">
        <v>150</v>
      </c>
      <c r="K2" s="91" t="s">
        <v>52</v>
      </c>
      <c r="L2" s="92" t="s">
        <v>25</v>
      </c>
      <c r="M2" s="89" t="s">
        <v>53</v>
      </c>
      <c r="N2" s="92" t="s">
        <v>110</v>
      </c>
      <c r="O2" s="108" t="s">
        <v>76</v>
      </c>
    </row>
    <row r="3" spans="2:21" ht="15" hidden="1" thickTop="1" thickBot="1">
      <c r="B3" s="23"/>
      <c r="C3" s="40" t="s">
        <v>101</v>
      </c>
      <c r="D3" s="101"/>
      <c r="E3" s="11"/>
      <c r="F3" s="13"/>
      <c r="G3" s="11"/>
      <c r="H3" s="13"/>
      <c r="I3" s="11"/>
      <c r="J3" s="13"/>
      <c r="K3" s="11"/>
      <c r="L3" s="13"/>
      <c r="M3" s="41"/>
      <c r="N3" s="97"/>
      <c r="O3" s="109"/>
      <c r="U3" s="84" t="s">
        <v>91</v>
      </c>
    </row>
    <row r="4" spans="2:21" ht="14.25" thickTop="1">
      <c r="B4" s="23" t="s">
        <v>239</v>
      </c>
      <c r="C4" s="40" t="s">
        <v>240</v>
      </c>
      <c r="D4" s="101">
        <v>0</v>
      </c>
      <c r="E4" s="102" t="s">
        <v>192</v>
      </c>
      <c r="F4" s="394" t="s">
        <v>676</v>
      </c>
      <c r="G4" s="102" t="s">
        <v>192</v>
      </c>
      <c r="H4" s="103" t="s">
        <v>193</v>
      </c>
      <c r="I4" s="102" t="s">
        <v>192</v>
      </c>
      <c r="J4" s="103" t="s">
        <v>241</v>
      </c>
      <c r="K4" s="102" t="s">
        <v>192</v>
      </c>
      <c r="L4" s="103" t="s">
        <v>242</v>
      </c>
      <c r="M4" s="41">
        <f ca="1">LEN(N4)</f>
        <v>26</v>
      </c>
      <c r="N4" s="97" t="str">
        <f ca="1">VLOOKUP($B4,Matrix!$H$13:$I$37,2,FALSE)&amp;"_"&amp;C4</f>
        <v>ALERT_REQ_P_OILLEV_OILLVLO</v>
      </c>
      <c r="O4" s="109" t="str">
        <f t="shared" ref="O4:O35" ca="1" si="0">"#define "&amp;N4&amp;REPT(" ",48-M4)&amp;"("&amp;D4&amp;"U)"</f>
        <v>#define ALERT_REQ_P_OILLEV_OILLVLO                      (0U)</v>
      </c>
      <c r="U4" s="84" t="s">
        <v>91</v>
      </c>
    </row>
    <row r="5" spans="2:21">
      <c r="B5" s="23"/>
      <c r="C5" s="22"/>
      <c r="D5" s="104"/>
      <c r="E5" s="102"/>
      <c r="F5" s="105"/>
      <c r="G5" s="102"/>
      <c r="H5" s="105"/>
      <c r="I5" s="102"/>
      <c r="J5" s="105"/>
      <c r="K5" s="102"/>
      <c r="L5" s="105"/>
      <c r="M5" s="36" t="e">
        <f t="shared" ref="M5:M68" ca="1" si="1">LEN(N5)</f>
        <v>#N/A</v>
      </c>
      <c r="N5" s="97" t="e">
        <f ca="1">VLOOKUP($B5,Matrix!$H$13:$I$37,2,FALSE)&amp;"_"&amp;C5</f>
        <v>#N/A</v>
      </c>
      <c r="O5" s="110" t="e">
        <f t="shared" ca="1" si="0"/>
        <v>#N/A</v>
      </c>
      <c r="U5" s="82" t="s">
        <v>92</v>
      </c>
    </row>
    <row r="6" spans="2:21">
      <c r="B6" s="23"/>
      <c r="C6" s="40"/>
      <c r="D6" s="101"/>
      <c r="E6" s="23"/>
      <c r="F6" s="105"/>
      <c r="G6" s="23"/>
      <c r="H6" s="105"/>
      <c r="I6" s="23"/>
      <c r="J6" s="105"/>
      <c r="K6" s="23"/>
      <c r="L6" s="105"/>
      <c r="M6" s="36" t="e">
        <f t="shared" ca="1" si="1"/>
        <v>#N/A</v>
      </c>
      <c r="N6" s="97" t="e">
        <f ca="1">VLOOKUP($B6,Matrix!$H$13:$I$37,2,FALSE)&amp;"_"&amp;C6</f>
        <v>#N/A</v>
      </c>
      <c r="O6" s="110" t="e">
        <f t="shared" ca="1" si="0"/>
        <v>#N/A</v>
      </c>
      <c r="U6" s="26" t="s">
        <v>93</v>
      </c>
    </row>
    <row r="7" spans="2:21">
      <c r="B7" s="23"/>
      <c r="C7" s="22"/>
      <c r="D7" s="104"/>
      <c r="E7" s="23"/>
      <c r="F7" s="105"/>
      <c r="G7" s="23"/>
      <c r="H7" s="105"/>
      <c r="I7" s="23"/>
      <c r="J7" s="105"/>
      <c r="K7" s="23"/>
      <c r="L7" s="105"/>
      <c r="M7" s="36" t="e">
        <f t="shared" ca="1" si="1"/>
        <v>#N/A</v>
      </c>
      <c r="N7" s="97" t="e">
        <f ca="1">VLOOKUP($B7,Matrix!$H$13:$I$37,2,FALSE)&amp;"_"&amp;C7</f>
        <v>#N/A</v>
      </c>
      <c r="O7" s="110" t="e">
        <f t="shared" ca="1" si="0"/>
        <v>#N/A</v>
      </c>
      <c r="U7" s="26" t="s">
        <v>94</v>
      </c>
    </row>
    <row r="8" spans="2:21">
      <c r="B8" s="23"/>
      <c r="C8" s="22"/>
      <c r="D8" s="104"/>
      <c r="E8" s="23"/>
      <c r="F8" s="105"/>
      <c r="G8" s="23"/>
      <c r="H8" s="105"/>
      <c r="I8" s="23"/>
      <c r="J8" s="105"/>
      <c r="K8" s="23"/>
      <c r="L8" s="105"/>
      <c r="M8" s="36" t="e">
        <f t="shared" ca="1" si="1"/>
        <v>#N/A</v>
      </c>
      <c r="N8" s="97" t="e">
        <f ca="1">VLOOKUP($B8,Matrix!$H$13:$I$37,2,FALSE)&amp;"_"&amp;C8</f>
        <v>#N/A</v>
      </c>
      <c r="O8" s="110" t="e">
        <f t="shared" ca="1" si="0"/>
        <v>#N/A</v>
      </c>
      <c r="U8" s="26" t="s">
        <v>95</v>
      </c>
    </row>
    <row r="9" spans="2:21">
      <c r="B9" s="23"/>
      <c r="C9" s="22"/>
      <c r="D9" s="104"/>
      <c r="E9" s="23"/>
      <c r="F9" s="105"/>
      <c r="G9" s="23"/>
      <c r="H9" s="105"/>
      <c r="I9" s="23"/>
      <c r="J9" s="105"/>
      <c r="K9" s="23"/>
      <c r="L9" s="105"/>
      <c r="M9" s="36" t="e">
        <f t="shared" ca="1" si="1"/>
        <v>#N/A</v>
      </c>
      <c r="N9" s="97" t="e">
        <f ca="1">VLOOKUP($B9,Matrix!$H$13:$I$37,2,FALSE)&amp;"_"&amp;C9</f>
        <v>#N/A</v>
      </c>
      <c r="O9" s="110" t="e">
        <f t="shared" ca="1" si="0"/>
        <v>#N/A</v>
      </c>
      <c r="U9" s="26" t="s">
        <v>96</v>
      </c>
    </row>
    <row r="10" spans="2:21">
      <c r="B10" s="23"/>
      <c r="C10" s="22"/>
      <c r="D10" s="104"/>
      <c r="E10" s="23"/>
      <c r="F10" s="105"/>
      <c r="G10" s="23"/>
      <c r="H10" s="105"/>
      <c r="I10" s="23"/>
      <c r="J10" s="105"/>
      <c r="K10" s="23"/>
      <c r="L10" s="105"/>
      <c r="M10" s="36" t="e">
        <f t="shared" ca="1" si="1"/>
        <v>#N/A</v>
      </c>
      <c r="N10" s="97" t="e">
        <f ca="1">VLOOKUP($B10,Matrix!$H$13:$I$37,2,FALSE)&amp;"_"&amp;C10</f>
        <v>#N/A</v>
      </c>
      <c r="O10" s="110" t="e">
        <f t="shared" ca="1" si="0"/>
        <v>#N/A</v>
      </c>
      <c r="U10" s="26"/>
    </row>
    <row r="11" spans="2:21">
      <c r="B11" s="23"/>
      <c r="C11" s="22"/>
      <c r="D11" s="104"/>
      <c r="E11" s="23"/>
      <c r="F11" s="105"/>
      <c r="G11" s="23"/>
      <c r="H11" s="105"/>
      <c r="I11" s="23"/>
      <c r="J11" s="105"/>
      <c r="K11" s="23"/>
      <c r="L11" s="105"/>
      <c r="M11" s="36" t="e">
        <f t="shared" ca="1" si="1"/>
        <v>#N/A</v>
      </c>
      <c r="N11" s="97" t="e">
        <f ca="1">VLOOKUP($B11,Matrix!$H$13:$I$37,2,FALSE)&amp;"_"&amp;C11</f>
        <v>#N/A</v>
      </c>
      <c r="O11" s="110" t="e">
        <f t="shared" ca="1" si="0"/>
        <v>#N/A</v>
      </c>
      <c r="U11" s="26"/>
    </row>
    <row r="12" spans="2:21">
      <c r="B12" s="23"/>
      <c r="C12" s="22"/>
      <c r="D12" s="104"/>
      <c r="E12" s="23"/>
      <c r="F12" s="105"/>
      <c r="G12" s="23"/>
      <c r="H12" s="105"/>
      <c r="I12" s="23"/>
      <c r="J12" s="105"/>
      <c r="K12" s="23"/>
      <c r="L12" s="105"/>
      <c r="M12" s="36" t="e">
        <f t="shared" ca="1" si="1"/>
        <v>#N/A</v>
      </c>
      <c r="N12" s="97" t="e">
        <f ca="1">VLOOKUP($B12,Matrix!$H$13:$I$37,2,FALSE)&amp;"_"&amp;C12</f>
        <v>#N/A</v>
      </c>
      <c r="O12" s="110" t="e">
        <f t="shared" ca="1" si="0"/>
        <v>#N/A</v>
      </c>
      <c r="U12" s="26"/>
    </row>
    <row r="13" spans="2:21" ht="14.25" thickBot="1">
      <c r="B13" s="23"/>
      <c r="C13" s="22"/>
      <c r="D13" s="104"/>
      <c r="E13" s="23"/>
      <c r="F13" s="105"/>
      <c r="G13" s="23"/>
      <c r="H13" s="105"/>
      <c r="I13" s="23"/>
      <c r="J13" s="105"/>
      <c r="K13" s="23"/>
      <c r="L13" s="105"/>
      <c r="M13" s="36" t="e">
        <f t="shared" ca="1" si="1"/>
        <v>#N/A</v>
      </c>
      <c r="N13" s="97" t="e">
        <f ca="1">VLOOKUP($B13,Matrix!$H$13:$I$37,2,FALSE)&amp;"_"&amp;C13</f>
        <v>#N/A</v>
      </c>
      <c r="O13" s="110" t="e">
        <f t="shared" ca="1" si="0"/>
        <v>#N/A</v>
      </c>
      <c r="U13" s="83"/>
    </row>
    <row r="14" spans="2:21">
      <c r="B14" s="23"/>
      <c r="C14" s="22"/>
      <c r="D14" s="104"/>
      <c r="E14" s="23"/>
      <c r="F14" s="105"/>
      <c r="G14" s="23"/>
      <c r="H14" s="105"/>
      <c r="I14" s="23"/>
      <c r="J14" s="105"/>
      <c r="K14" s="23"/>
      <c r="L14" s="105"/>
      <c r="M14" s="36" t="e">
        <f t="shared" ca="1" si="1"/>
        <v>#N/A</v>
      </c>
      <c r="N14" s="97" t="e">
        <f ca="1">VLOOKUP($B14,Matrix!$H$13:$I$37,2,FALSE)&amp;"_"&amp;C14</f>
        <v>#N/A</v>
      </c>
      <c r="O14" s="110" t="e">
        <f t="shared" ca="1" si="0"/>
        <v>#N/A</v>
      </c>
    </row>
    <row r="15" spans="2:21">
      <c r="B15" s="23"/>
      <c r="C15" s="22"/>
      <c r="D15" s="104"/>
      <c r="E15" s="23"/>
      <c r="F15" s="105"/>
      <c r="G15" s="23"/>
      <c r="H15" s="105"/>
      <c r="I15" s="23"/>
      <c r="J15" s="105"/>
      <c r="K15" s="23"/>
      <c r="L15" s="105"/>
      <c r="M15" s="36" t="e">
        <f t="shared" ca="1" si="1"/>
        <v>#N/A</v>
      </c>
      <c r="N15" s="97" t="e">
        <f ca="1">VLOOKUP($B15,Matrix!$H$13:$I$37,2,FALSE)&amp;"_"&amp;C15</f>
        <v>#N/A</v>
      </c>
      <c r="O15" s="110" t="e">
        <f t="shared" ca="1" si="0"/>
        <v>#N/A</v>
      </c>
    </row>
    <row r="16" spans="2:21">
      <c r="B16" s="23"/>
      <c r="C16" s="22"/>
      <c r="D16" s="104"/>
      <c r="E16" s="23"/>
      <c r="F16" s="105"/>
      <c r="G16" s="23"/>
      <c r="H16" s="105"/>
      <c r="I16" s="23"/>
      <c r="J16" s="105"/>
      <c r="K16" s="23"/>
      <c r="L16" s="105"/>
      <c r="M16" s="36" t="e">
        <f t="shared" ca="1" si="1"/>
        <v>#N/A</v>
      </c>
      <c r="N16" s="97" t="e">
        <f ca="1">VLOOKUP($B16,Matrix!$H$13:$I$37,2,FALSE)&amp;"_"&amp;C16</f>
        <v>#N/A</v>
      </c>
      <c r="O16" s="110" t="e">
        <f t="shared" ca="1" si="0"/>
        <v>#N/A</v>
      </c>
    </row>
    <row r="17" spans="2:15">
      <c r="B17" s="23"/>
      <c r="C17" s="22"/>
      <c r="D17" s="104"/>
      <c r="E17" s="23"/>
      <c r="F17" s="105"/>
      <c r="G17" s="23"/>
      <c r="H17" s="105"/>
      <c r="I17" s="23"/>
      <c r="J17" s="105"/>
      <c r="K17" s="23"/>
      <c r="L17" s="105"/>
      <c r="M17" s="36" t="e">
        <f t="shared" ca="1" si="1"/>
        <v>#N/A</v>
      </c>
      <c r="N17" s="97" t="e">
        <f ca="1">VLOOKUP($B17,Matrix!$H$13:$I$37,2,FALSE)&amp;"_"&amp;C17</f>
        <v>#N/A</v>
      </c>
      <c r="O17" s="110" t="e">
        <f t="shared" ca="1" si="0"/>
        <v>#N/A</v>
      </c>
    </row>
    <row r="18" spans="2:15">
      <c r="B18" s="23"/>
      <c r="C18" s="22"/>
      <c r="D18" s="104"/>
      <c r="E18" s="23"/>
      <c r="F18" s="105"/>
      <c r="G18" s="23"/>
      <c r="H18" s="105"/>
      <c r="I18" s="23"/>
      <c r="J18" s="105"/>
      <c r="K18" s="23"/>
      <c r="L18" s="105"/>
      <c r="M18" s="36" t="e">
        <f t="shared" ca="1" si="1"/>
        <v>#N/A</v>
      </c>
      <c r="N18" s="97" t="e">
        <f ca="1">VLOOKUP($B18,Matrix!$H$13:$I$37,2,FALSE)&amp;"_"&amp;C18</f>
        <v>#N/A</v>
      </c>
      <c r="O18" s="110" t="e">
        <f t="shared" ca="1" si="0"/>
        <v>#N/A</v>
      </c>
    </row>
    <row r="19" spans="2:15">
      <c r="B19" s="23"/>
      <c r="C19" s="22"/>
      <c r="D19" s="104"/>
      <c r="E19" s="23"/>
      <c r="F19" s="105"/>
      <c r="G19" s="23"/>
      <c r="H19" s="105"/>
      <c r="I19" s="23"/>
      <c r="J19" s="105"/>
      <c r="K19" s="23"/>
      <c r="L19" s="105"/>
      <c r="M19" s="36" t="e">
        <f t="shared" ca="1" si="1"/>
        <v>#N/A</v>
      </c>
      <c r="N19" s="97" t="e">
        <f ca="1">VLOOKUP($B19,Matrix!$H$13:$I$37,2,FALSE)&amp;"_"&amp;C19</f>
        <v>#N/A</v>
      </c>
      <c r="O19" s="110" t="e">
        <f t="shared" ca="1" si="0"/>
        <v>#N/A</v>
      </c>
    </row>
    <row r="20" spans="2:15">
      <c r="B20" s="23"/>
      <c r="C20" s="22"/>
      <c r="D20" s="104"/>
      <c r="E20" s="23"/>
      <c r="F20" s="105"/>
      <c r="G20" s="23"/>
      <c r="H20" s="105"/>
      <c r="I20" s="23"/>
      <c r="J20" s="105"/>
      <c r="K20" s="23"/>
      <c r="L20" s="105"/>
      <c r="M20" s="36" t="e">
        <f t="shared" ca="1" si="1"/>
        <v>#N/A</v>
      </c>
      <c r="N20" s="97" t="e">
        <f ca="1">VLOOKUP($B20,Matrix!$H$13:$I$37,2,FALSE)&amp;"_"&amp;C20</f>
        <v>#N/A</v>
      </c>
      <c r="O20" s="110" t="e">
        <f t="shared" ca="1" si="0"/>
        <v>#N/A</v>
      </c>
    </row>
    <row r="21" spans="2:15">
      <c r="B21" s="23"/>
      <c r="C21" s="22"/>
      <c r="D21" s="104"/>
      <c r="E21" s="23"/>
      <c r="F21" s="105"/>
      <c r="G21" s="23"/>
      <c r="H21" s="105"/>
      <c r="I21" s="23"/>
      <c r="J21" s="105"/>
      <c r="K21" s="23"/>
      <c r="L21" s="105"/>
      <c r="M21" s="36" t="e">
        <f t="shared" ca="1" si="1"/>
        <v>#N/A</v>
      </c>
      <c r="N21" s="97" t="e">
        <f ca="1">VLOOKUP($B21,Matrix!$H$13:$I$37,2,FALSE)&amp;"_"&amp;C21</f>
        <v>#N/A</v>
      </c>
      <c r="O21" s="110" t="e">
        <f t="shared" ca="1" si="0"/>
        <v>#N/A</v>
      </c>
    </row>
    <row r="22" spans="2:15">
      <c r="B22" s="23"/>
      <c r="C22" s="22"/>
      <c r="D22" s="104"/>
      <c r="E22" s="23"/>
      <c r="F22" s="105"/>
      <c r="G22" s="23"/>
      <c r="H22" s="105"/>
      <c r="I22" s="23"/>
      <c r="J22" s="105"/>
      <c r="K22" s="23"/>
      <c r="L22" s="105"/>
      <c r="M22" s="36" t="e">
        <f t="shared" ca="1" si="1"/>
        <v>#N/A</v>
      </c>
      <c r="N22" s="97" t="e">
        <f ca="1">VLOOKUP($B22,Matrix!$H$13:$I$37,2,FALSE)&amp;"_"&amp;C22</f>
        <v>#N/A</v>
      </c>
      <c r="O22" s="110" t="e">
        <f t="shared" ca="1" si="0"/>
        <v>#N/A</v>
      </c>
    </row>
    <row r="23" spans="2:15">
      <c r="B23" s="23"/>
      <c r="C23" s="22"/>
      <c r="D23" s="104"/>
      <c r="E23" s="23"/>
      <c r="F23" s="105"/>
      <c r="G23" s="23"/>
      <c r="H23" s="105"/>
      <c r="I23" s="23"/>
      <c r="J23" s="105"/>
      <c r="K23" s="23"/>
      <c r="L23" s="105"/>
      <c r="M23" s="36" t="e">
        <f t="shared" ca="1" si="1"/>
        <v>#N/A</v>
      </c>
      <c r="N23" s="97" t="e">
        <f ca="1">VLOOKUP($B23,Matrix!$H$13:$I$37,2,FALSE)&amp;"_"&amp;C23</f>
        <v>#N/A</v>
      </c>
      <c r="O23" s="110" t="e">
        <f t="shared" ca="1" si="0"/>
        <v>#N/A</v>
      </c>
    </row>
    <row r="24" spans="2:15">
      <c r="B24" s="23"/>
      <c r="C24" s="22"/>
      <c r="D24" s="104"/>
      <c r="E24" s="23"/>
      <c r="F24" s="105"/>
      <c r="G24" s="23"/>
      <c r="H24" s="105"/>
      <c r="I24" s="23"/>
      <c r="J24" s="105"/>
      <c r="K24" s="23"/>
      <c r="L24" s="105"/>
      <c r="M24" s="36" t="e">
        <f t="shared" ca="1" si="1"/>
        <v>#N/A</v>
      </c>
      <c r="N24" s="97" t="e">
        <f ca="1">VLOOKUP($B24,Matrix!$H$13:$I$37,2,FALSE)&amp;"_"&amp;C24</f>
        <v>#N/A</v>
      </c>
      <c r="O24" s="110" t="e">
        <f t="shared" ca="1" si="0"/>
        <v>#N/A</v>
      </c>
    </row>
    <row r="25" spans="2:15">
      <c r="B25" s="23"/>
      <c r="C25" s="22"/>
      <c r="D25" s="104"/>
      <c r="E25" s="23"/>
      <c r="F25" s="105"/>
      <c r="G25" s="23"/>
      <c r="H25" s="105"/>
      <c r="I25" s="23"/>
      <c r="J25" s="105"/>
      <c r="K25" s="23"/>
      <c r="L25" s="105"/>
      <c r="M25" s="36" t="e">
        <f t="shared" ca="1" si="1"/>
        <v>#N/A</v>
      </c>
      <c r="N25" s="97" t="e">
        <f ca="1">VLOOKUP($B25,Matrix!$H$13:$I$37,2,FALSE)&amp;"_"&amp;C25</f>
        <v>#N/A</v>
      </c>
      <c r="O25" s="110" t="e">
        <f t="shared" ca="1" si="0"/>
        <v>#N/A</v>
      </c>
    </row>
    <row r="26" spans="2:15">
      <c r="B26" s="23"/>
      <c r="C26" s="22"/>
      <c r="D26" s="104"/>
      <c r="E26" s="23"/>
      <c r="F26" s="105"/>
      <c r="G26" s="23"/>
      <c r="H26" s="105"/>
      <c r="I26" s="23"/>
      <c r="J26" s="105"/>
      <c r="K26" s="23"/>
      <c r="L26" s="105"/>
      <c r="M26" s="36" t="e">
        <f t="shared" ca="1" si="1"/>
        <v>#N/A</v>
      </c>
      <c r="N26" s="97" t="e">
        <f ca="1">VLOOKUP($B26,Matrix!$H$13:$I$37,2,FALSE)&amp;"_"&amp;C26</f>
        <v>#N/A</v>
      </c>
      <c r="O26" s="110" t="e">
        <f t="shared" ca="1" si="0"/>
        <v>#N/A</v>
      </c>
    </row>
    <row r="27" spans="2:15">
      <c r="B27" s="23"/>
      <c r="C27" s="22"/>
      <c r="D27" s="104"/>
      <c r="E27" s="23"/>
      <c r="F27" s="105"/>
      <c r="G27" s="23"/>
      <c r="H27" s="105"/>
      <c r="I27" s="23"/>
      <c r="J27" s="105"/>
      <c r="K27" s="23"/>
      <c r="L27" s="105"/>
      <c r="M27" s="36" t="e">
        <f t="shared" ca="1" si="1"/>
        <v>#N/A</v>
      </c>
      <c r="N27" s="97" t="e">
        <f ca="1">VLOOKUP($B27,Matrix!$H$13:$I$37,2,FALSE)&amp;"_"&amp;C27</f>
        <v>#N/A</v>
      </c>
      <c r="O27" s="110" t="e">
        <f t="shared" ca="1" si="0"/>
        <v>#N/A</v>
      </c>
    </row>
    <row r="28" spans="2:15">
      <c r="B28" s="23"/>
      <c r="C28" s="22"/>
      <c r="D28" s="104"/>
      <c r="E28" s="23"/>
      <c r="F28" s="105"/>
      <c r="G28" s="23"/>
      <c r="H28" s="105"/>
      <c r="I28" s="23"/>
      <c r="J28" s="105"/>
      <c r="K28" s="23"/>
      <c r="L28" s="105"/>
      <c r="M28" s="36" t="e">
        <f t="shared" ca="1" si="1"/>
        <v>#N/A</v>
      </c>
      <c r="N28" s="97" t="e">
        <f ca="1">VLOOKUP($B28,Matrix!$H$13:$I$37,2,FALSE)&amp;"_"&amp;C28</f>
        <v>#N/A</v>
      </c>
      <c r="O28" s="110" t="e">
        <f t="shared" ca="1" si="0"/>
        <v>#N/A</v>
      </c>
    </row>
    <row r="29" spans="2:15">
      <c r="B29" s="23"/>
      <c r="C29" s="22"/>
      <c r="D29" s="104"/>
      <c r="E29" s="23"/>
      <c r="F29" s="105"/>
      <c r="G29" s="23"/>
      <c r="H29" s="105"/>
      <c r="I29" s="23"/>
      <c r="J29" s="105"/>
      <c r="K29" s="23"/>
      <c r="L29" s="105"/>
      <c r="M29" s="36" t="e">
        <f t="shared" ca="1" si="1"/>
        <v>#N/A</v>
      </c>
      <c r="N29" s="97" t="e">
        <f ca="1">VLOOKUP($B29,Matrix!$H$13:$I$37,2,FALSE)&amp;"_"&amp;C29</f>
        <v>#N/A</v>
      </c>
      <c r="O29" s="110" t="e">
        <f t="shared" ca="1" si="0"/>
        <v>#N/A</v>
      </c>
    </row>
    <row r="30" spans="2:15">
      <c r="B30" s="23"/>
      <c r="C30" s="22"/>
      <c r="D30" s="104"/>
      <c r="E30" s="23"/>
      <c r="F30" s="105"/>
      <c r="G30" s="23"/>
      <c r="H30" s="105"/>
      <c r="I30" s="23"/>
      <c r="J30" s="105"/>
      <c r="K30" s="23"/>
      <c r="L30" s="105"/>
      <c r="M30" s="36" t="e">
        <f t="shared" ca="1" si="1"/>
        <v>#N/A</v>
      </c>
      <c r="N30" s="97" t="e">
        <f ca="1">VLOOKUP($B30,Matrix!$H$13:$I$37,2,FALSE)&amp;"_"&amp;C30</f>
        <v>#N/A</v>
      </c>
      <c r="O30" s="110" t="e">
        <f t="shared" ca="1" si="0"/>
        <v>#N/A</v>
      </c>
    </row>
    <row r="31" spans="2:15">
      <c r="B31" s="23"/>
      <c r="C31" s="22"/>
      <c r="D31" s="104"/>
      <c r="E31" s="23"/>
      <c r="F31" s="105"/>
      <c r="G31" s="23"/>
      <c r="H31" s="105"/>
      <c r="I31" s="23"/>
      <c r="J31" s="105"/>
      <c r="K31" s="23"/>
      <c r="L31" s="105"/>
      <c r="M31" s="36" t="e">
        <f t="shared" ca="1" si="1"/>
        <v>#N/A</v>
      </c>
      <c r="N31" s="97" t="e">
        <f ca="1">VLOOKUP($B31,Matrix!$H$13:$I$37,2,FALSE)&amp;"_"&amp;C31</f>
        <v>#N/A</v>
      </c>
      <c r="O31" s="110" t="e">
        <f t="shared" ca="1" si="0"/>
        <v>#N/A</v>
      </c>
    </row>
    <row r="32" spans="2:15">
      <c r="B32" s="23"/>
      <c r="C32" s="22"/>
      <c r="D32" s="104"/>
      <c r="E32" s="23"/>
      <c r="F32" s="105"/>
      <c r="G32" s="23"/>
      <c r="H32" s="105"/>
      <c r="I32" s="23"/>
      <c r="J32" s="105"/>
      <c r="K32" s="23"/>
      <c r="L32" s="105"/>
      <c r="M32" s="36" t="e">
        <f t="shared" ca="1" si="1"/>
        <v>#N/A</v>
      </c>
      <c r="N32" s="97" t="e">
        <f ca="1">VLOOKUP($B32,Matrix!$H$13:$I$37,2,FALSE)&amp;"_"&amp;C32</f>
        <v>#N/A</v>
      </c>
      <c r="O32" s="110" t="e">
        <f t="shared" ca="1" si="0"/>
        <v>#N/A</v>
      </c>
    </row>
    <row r="33" spans="2:15">
      <c r="B33" s="23"/>
      <c r="C33" s="22"/>
      <c r="D33" s="104"/>
      <c r="E33" s="23"/>
      <c r="F33" s="105"/>
      <c r="G33" s="23"/>
      <c r="H33" s="105"/>
      <c r="I33" s="23"/>
      <c r="J33" s="105"/>
      <c r="K33" s="23"/>
      <c r="L33" s="105"/>
      <c r="M33" s="36" t="e">
        <f t="shared" ca="1" si="1"/>
        <v>#N/A</v>
      </c>
      <c r="N33" s="97" t="e">
        <f ca="1">VLOOKUP($B33,Matrix!$H$13:$I$37,2,FALSE)&amp;"_"&amp;C33</f>
        <v>#N/A</v>
      </c>
      <c r="O33" s="110" t="e">
        <f t="shared" ca="1" si="0"/>
        <v>#N/A</v>
      </c>
    </row>
    <row r="34" spans="2:15">
      <c r="B34" s="23"/>
      <c r="C34" s="22"/>
      <c r="D34" s="104"/>
      <c r="E34" s="23"/>
      <c r="F34" s="105"/>
      <c r="G34" s="23"/>
      <c r="H34" s="105"/>
      <c r="I34" s="23"/>
      <c r="J34" s="105"/>
      <c r="K34" s="23"/>
      <c r="L34" s="105"/>
      <c r="M34" s="36" t="e">
        <f t="shared" ca="1" si="1"/>
        <v>#N/A</v>
      </c>
      <c r="N34" s="97" t="e">
        <f ca="1">VLOOKUP($B34,Matrix!$H$13:$I$37,2,FALSE)&amp;"_"&amp;C34</f>
        <v>#N/A</v>
      </c>
      <c r="O34" s="110" t="e">
        <f t="shared" ca="1" si="0"/>
        <v>#N/A</v>
      </c>
    </row>
    <row r="35" spans="2:15">
      <c r="B35" s="23"/>
      <c r="C35" s="22"/>
      <c r="D35" s="104"/>
      <c r="E35" s="23"/>
      <c r="F35" s="105"/>
      <c r="G35" s="23"/>
      <c r="H35" s="105"/>
      <c r="I35" s="23"/>
      <c r="J35" s="105"/>
      <c r="K35" s="23"/>
      <c r="L35" s="105"/>
      <c r="M35" s="36" t="e">
        <f t="shared" ca="1" si="1"/>
        <v>#N/A</v>
      </c>
      <c r="N35" s="97" t="e">
        <f ca="1">VLOOKUP($B35,Matrix!$H$13:$I$37,2,FALSE)&amp;"_"&amp;C35</f>
        <v>#N/A</v>
      </c>
      <c r="O35" s="110" t="e">
        <f t="shared" ca="1" si="0"/>
        <v>#N/A</v>
      </c>
    </row>
    <row r="36" spans="2:15">
      <c r="B36" s="23"/>
      <c r="C36" s="22"/>
      <c r="D36" s="104"/>
      <c r="E36" s="23"/>
      <c r="F36" s="105"/>
      <c r="G36" s="23"/>
      <c r="H36" s="105"/>
      <c r="I36" s="23"/>
      <c r="J36" s="105"/>
      <c r="K36" s="23"/>
      <c r="L36" s="105"/>
      <c r="M36" s="36" t="e">
        <f t="shared" ca="1" si="1"/>
        <v>#N/A</v>
      </c>
      <c r="N36" s="97" t="e">
        <f ca="1">VLOOKUP($B36,Matrix!$H$13:$I$37,2,FALSE)&amp;"_"&amp;C36</f>
        <v>#N/A</v>
      </c>
      <c r="O36" s="110" t="e">
        <f t="shared" ref="O36:O67" ca="1" si="2">"#define "&amp;N36&amp;REPT(" ",48-M36)&amp;"("&amp;D36&amp;"U)"</f>
        <v>#N/A</v>
      </c>
    </row>
    <row r="37" spans="2:15">
      <c r="B37" s="23"/>
      <c r="C37" s="22"/>
      <c r="D37" s="104"/>
      <c r="E37" s="23"/>
      <c r="F37" s="105"/>
      <c r="G37" s="23"/>
      <c r="H37" s="105"/>
      <c r="I37" s="23"/>
      <c r="J37" s="105"/>
      <c r="K37" s="23"/>
      <c r="L37" s="105"/>
      <c r="M37" s="36" t="e">
        <f t="shared" ca="1" si="1"/>
        <v>#N/A</v>
      </c>
      <c r="N37" s="97" t="e">
        <f ca="1">VLOOKUP($B37,Matrix!$H$13:$I$37,2,FALSE)&amp;"_"&amp;C37</f>
        <v>#N/A</v>
      </c>
      <c r="O37" s="110" t="e">
        <f t="shared" ca="1" si="2"/>
        <v>#N/A</v>
      </c>
    </row>
    <row r="38" spans="2:15">
      <c r="B38" s="23"/>
      <c r="C38" s="22"/>
      <c r="D38" s="104"/>
      <c r="E38" s="23"/>
      <c r="F38" s="105"/>
      <c r="G38" s="23"/>
      <c r="H38" s="105"/>
      <c r="I38" s="23"/>
      <c r="J38" s="105"/>
      <c r="K38" s="23"/>
      <c r="L38" s="105"/>
      <c r="M38" s="36" t="e">
        <f t="shared" ca="1" si="1"/>
        <v>#N/A</v>
      </c>
      <c r="N38" s="97" t="e">
        <f ca="1">VLOOKUP($B38,Matrix!$H$13:$I$37,2,FALSE)&amp;"_"&amp;C38</f>
        <v>#N/A</v>
      </c>
      <c r="O38" s="110" t="e">
        <f t="shared" ca="1" si="2"/>
        <v>#N/A</v>
      </c>
    </row>
    <row r="39" spans="2:15">
      <c r="B39" s="23"/>
      <c r="C39" s="22"/>
      <c r="D39" s="104"/>
      <c r="E39" s="23"/>
      <c r="F39" s="105"/>
      <c r="G39" s="23"/>
      <c r="H39" s="105"/>
      <c r="I39" s="23"/>
      <c r="J39" s="105"/>
      <c r="K39" s="23"/>
      <c r="L39" s="105"/>
      <c r="M39" s="36" t="e">
        <f t="shared" ca="1" si="1"/>
        <v>#N/A</v>
      </c>
      <c r="N39" s="97" t="e">
        <f ca="1">VLOOKUP($B39,Matrix!$H$13:$I$37,2,FALSE)&amp;"_"&amp;C39</f>
        <v>#N/A</v>
      </c>
      <c r="O39" s="110" t="e">
        <f t="shared" ca="1" si="2"/>
        <v>#N/A</v>
      </c>
    </row>
    <row r="40" spans="2:15">
      <c r="B40" s="23"/>
      <c r="C40" s="22"/>
      <c r="D40" s="104"/>
      <c r="E40" s="23"/>
      <c r="F40" s="105"/>
      <c r="G40" s="23"/>
      <c r="H40" s="105"/>
      <c r="I40" s="23"/>
      <c r="J40" s="105"/>
      <c r="K40" s="23"/>
      <c r="L40" s="105"/>
      <c r="M40" s="36" t="e">
        <f t="shared" ca="1" si="1"/>
        <v>#N/A</v>
      </c>
      <c r="N40" s="97" t="e">
        <f ca="1">VLOOKUP($B40,Matrix!$H$13:$I$37,2,FALSE)&amp;"_"&amp;C40</f>
        <v>#N/A</v>
      </c>
      <c r="O40" s="110" t="e">
        <f t="shared" ca="1" si="2"/>
        <v>#N/A</v>
      </c>
    </row>
    <row r="41" spans="2:15">
      <c r="B41" s="23"/>
      <c r="C41" s="22"/>
      <c r="D41" s="104"/>
      <c r="E41" s="23"/>
      <c r="F41" s="105"/>
      <c r="G41" s="23"/>
      <c r="H41" s="105"/>
      <c r="I41" s="23"/>
      <c r="J41" s="105"/>
      <c r="K41" s="23"/>
      <c r="L41" s="105"/>
      <c r="M41" s="36" t="e">
        <f t="shared" ca="1" si="1"/>
        <v>#N/A</v>
      </c>
      <c r="N41" s="97" t="e">
        <f ca="1">VLOOKUP($B41,Matrix!$H$13:$I$37,2,FALSE)&amp;"_"&amp;C41</f>
        <v>#N/A</v>
      </c>
      <c r="O41" s="110" t="e">
        <f t="shared" ca="1" si="2"/>
        <v>#N/A</v>
      </c>
    </row>
    <row r="42" spans="2:15">
      <c r="B42" s="23"/>
      <c r="C42" s="22"/>
      <c r="D42" s="104"/>
      <c r="E42" s="23"/>
      <c r="F42" s="105"/>
      <c r="G42" s="23"/>
      <c r="H42" s="105"/>
      <c r="I42" s="23"/>
      <c r="J42" s="105"/>
      <c r="K42" s="23"/>
      <c r="L42" s="105"/>
      <c r="M42" s="36" t="e">
        <f t="shared" ca="1" si="1"/>
        <v>#N/A</v>
      </c>
      <c r="N42" s="97" t="e">
        <f ca="1">VLOOKUP($B42,Matrix!$H$13:$I$37,2,FALSE)&amp;"_"&amp;C42</f>
        <v>#N/A</v>
      </c>
      <c r="O42" s="110" t="e">
        <f t="shared" ca="1" si="2"/>
        <v>#N/A</v>
      </c>
    </row>
    <row r="43" spans="2:15">
      <c r="B43" s="23"/>
      <c r="C43" s="22"/>
      <c r="D43" s="104"/>
      <c r="E43" s="23"/>
      <c r="F43" s="105"/>
      <c r="G43" s="23"/>
      <c r="H43" s="105"/>
      <c r="I43" s="23"/>
      <c r="J43" s="105"/>
      <c r="K43" s="23"/>
      <c r="L43" s="105"/>
      <c r="M43" s="36" t="e">
        <f t="shared" ca="1" si="1"/>
        <v>#N/A</v>
      </c>
      <c r="N43" s="97" t="e">
        <f ca="1">VLOOKUP($B43,Matrix!$H$13:$I$37,2,FALSE)&amp;"_"&amp;C43</f>
        <v>#N/A</v>
      </c>
      <c r="O43" s="110" t="e">
        <f t="shared" ca="1" si="2"/>
        <v>#N/A</v>
      </c>
    </row>
    <row r="44" spans="2:15">
      <c r="B44" s="23"/>
      <c r="C44" s="22"/>
      <c r="D44" s="104"/>
      <c r="E44" s="23"/>
      <c r="F44" s="105"/>
      <c r="G44" s="23"/>
      <c r="H44" s="105"/>
      <c r="I44" s="23"/>
      <c r="J44" s="105"/>
      <c r="K44" s="23"/>
      <c r="L44" s="105"/>
      <c r="M44" s="36" t="e">
        <f t="shared" ca="1" si="1"/>
        <v>#N/A</v>
      </c>
      <c r="N44" s="97" t="e">
        <f ca="1">VLOOKUP($B44,Matrix!$H$13:$I$37,2,FALSE)&amp;"_"&amp;C44</f>
        <v>#N/A</v>
      </c>
      <c r="O44" s="110" t="e">
        <f t="shared" ca="1" si="2"/>
        <v>#N/A</v>
      </c>
    </row>
    <row r="45" spans="2:15">
      <c r="B45" s="23"/>
      <c r="C45" s="22"/>
      <c r="D45" s="104"/>
      <c r="E45" s="23"/>
      <c r="F45" s="105"/>
      <c r="G45" s="23"/>
      <c r="H45" s="105"/>
      <c r="I45" s="23"/>
      <c r="J45" s="105"/>
      <c r="K45" s="23"/>
      <c r="L45" s="105"/>
      <c r="M45" s="36" t="e">
        <f t="shared" ca="1" si="1"/>
        <v>#N/A</v>
      </c>
      <c r="N45" s="97" t="e">
        <f ca="1">VLOOKUP($B45,Matrix!$H$13:$I$37,2,FALSE)&amp;"_"&amp;C45</f>
        <v>#N/A</v>
      </c>
      <c r="O45" s="110" t="e">
        <f t="shared" ca="1" si="2"/>
        <v>#N/A</v>
      </c>
    </row>
    <row r="46" spans="2:15">
      <c r="B46" s="23"/>
      <c r="C46" s="22"/>
      <c r="D46" s="104"/>
      <c r="E46" s="23"/>
      <c r="F46" s="105"/>
      <c r="G46" s="23"/>
      <c r="H46" s="105"/>
      <c r="I46" s="23"/>
      <c r="J46" s="105"/>
      <c r="K46" s="23"/>
      <c r="L46" s="105"/>
      <c r="M46" s="36" t="e">
        <f t="shared" ca="1" si="1"/>
        <v>#N/A</v>
      </c>
      <c r="N46" s="97" t="e">
        <f ca="1">VLOOKUP($B46,Matrix!$H$13:$I$37,2,FALSE)&amp;"_"&amp;C46</f>
        <v>#N/A</v>
      </c>
      <c r="O46" s="110" t="e">
        <f t="shared" ca="1" si="2"/>
        <v>#N/A</v>
      </c>
    </row>
    <row r="47" spans="2:15">
      <c r="B47" s="23"/>
      <c r="C47" s="22"/>
      <c r="D47" s="104"/>
      <c r="E47" s="23"/>
      <c r="F47" s="105"/>
      <c r="G47" s="23"/>
      <c r="H47" s="105"/>
      <c r="I47" s="23"/>
      <c r="J47" s="105"/>
      <c r="K47" s="23"/>
      <c r="L47" s="105"/>
      <c r="M47" s="36" t="e">
        <f t="shared" ca="1" si="1"/>
        <v>#N/A</v>
      </c>
      <c r="N47" s="97" t="e">
        <f ca="1">VLOOKUP($B47,Matrix!$H$13:$I$37,2,FALSE)&amp;"_"&amp;C47</f>
        <v>#N/A</v>
      </c>
      <c r="O47" s="110" t="e">
        <f t="shared" ca="1" si="2"/>
        <v>#N/A</v>
      </c>
    </row>
    <row r="48" spans="2:15">
      <c r="B48" s="23"/>
      <c r="C48" s="22"/>
      <c r="D48" s="104"/>
      <c r="E48" s="23"/>
      <c r="F48" s="105"/>
      <c r="G48" s="23"/>
      <c r="H48" s="105"/>
      <c r="I48" s="23"/>
      <c r="J48" s="105"/>
      <c r="K48" s="23"/>
      <c r="L48" s="105"/>
      <c r="M48" s="36" t="e">
        <f t="shared" ca="1" si="1"/>
        <v>#N/A</v>
      </c>
      <c r="N48" s="97" t="e">
        <f ca="1">VLOOKUP($B48,Matrix!$H$13:$I$37,2,FALSE)&amp;"_"&amp;C48</f>
        <v>#N/A</v>
      </c>
      <c r="O48" s="110" t="e">
        <f t="shared" ca="1" si="2"/>
        <v>#N/A</v>
      </c>
    </row>
    <row r="49" spans="2:15">
      <c r="B49" s="23"/>
      <c r="C49" s="22"/>
      <c r="D49" s="104"/>
      <c r="E49" s="23"/>
      <c r="F49" s="105"/>
      <c r="G49" s="23"/>
      <c r="H49" s="105"/>
      <c r="I49" s="23"/>
      <c r="J49" s="105"/>
      <c r="K49" s="23"/>
      <c r="L49" s="105"/>
      <c r="M49" s="36" t="e">
        <f t="shared" ca="1" si="1"/>
        <v>#N/A</v>
      </c>
      <c r="N49" s="97" t="e">
        <f ca="1">VLOOKUP($B49,Matrix!$H$13:$I$37,2,FALSE)&amp;"_"&amp;C49</f>
        <v>#N/A</v>
      </c>
      <c r="O49" s="110" t="e">
        <f t="shared" ca="1" si="2"/>
        <v>#N/A</v>
      </c>
    </row>
    <row r="50" spans="2:15">
      <c r="B50" s="23"/>
      <c r="C50" s="22"/>
      <c r="D50" s="104"/>
      <c r="E50" s="23"/>
      <c r="F50" s="105"/>
      <c r="G50" s="23"/>
      <c r="H50" s="105"/>
      <c r="I50" s="23"/>
      <c r="J50" s="105"/>
      <c r="K50" s="23"/>
      <c r="L50" s="105"/>
      <c r="M50" s="36" t="e">
        <f t="shared" ca="1" si="1"/>
        <v>#N/A</v>
      </c>
      <c r="N50" s="97" t="e">
        <f ca="1">VLOOKUP($B50,Matrix!$H$13:$I$37,2,FALSE)&amp;"_"&amp;C50</f>
        <v>#N/A</v>
      </c>
      <c r="O50" s="110" t="e">
        <f t="shared" ca="1" si="2"/>
        <v>#N/A</v>
      </c>
    </row>
    <row r="51" spans="2:15">
      <c r="B51" s="23"/>
      <c r="C51" s="22"/>
      <c r="D51" s="104"/>
      <c r="E51" s="23"/>
      <c r="F51" s="105"/>
      <c r="G51" s="23"/>
      <c r="H51" s="105"/>
      <c r="I51" s="23"/>
      <c r="J51" s="105"/>
      <c r="K51" s="23"/>
      <c r="L51" s="105"/>
      <c r="M51" s="36" t="e">
        <f t="shared" ca="1" si="1"/>
        <v>#N/A</v>
      </c>
      <c r="N51" s="97" t="e">
        <f ca="1">VLOOKUP($B51,Matrix!$H$13:$I$37,2,FALSE)&amp;"_"&amp;C51</f>
        <v>#N/A</v>
      </c>
      <c r="O51" s="110" t="e">
        <f t="shared" ca="1" si="2"/>
        <v>#N/A</v>
      </c>
    </row>
    <row r="52" spans="2:15">
      <c r="B52" s="23"/>
      <c r="C52" s="22"/>
      <c r="D52" s="104"/>
      <c r="E52" s="23"/>
      <c r="F52" s="105"/>
      <c r="G52" s="23"/>
      <c r="H52" s="105"/>
      <c r="I52" s="23"/>
      <c r="J52" s="105"/>
      <c r="K52" s="23"/>
      <c r="L52" s="105"/>
      <c r="M52" s="36" t="e">
        <f t="shared" ca="1" si="1"/>
        <v>#N/A</v>
      </c>
      <c r="N52" s="97" t="e">
        <f ca="1">VLOOKUP($B52,Matrix!$H$13:$I$37,2,FALSE)&amp;"_"&amp;C52</f>
        <v>#N/A</v>
      </c>
      <c r="O52" s="110" t="e">
        <f t="shared" ca="1" si="2"/>
        <v>#N/A</v>
      </c>
    </row>
    <row r="53" spans="2:15">
      <c r="B53" s="23"/>
      <c r="C53" s="22"/>
      <c r="D53" s="104"/>
      <c r="E53" s="23"/>
      <c r="F53" s="105"/>
      <c r="G53" s="23"/>
      <c r="H53" s="105"/>
      <c r="I53" s="23"/>
      <c r="J53" s="105"/>
      <c r="K53" s="23"/>
      <c r="L53" s="105"/>
      <c r="M53" s="36" t="e">
        <f t="shared" ca="1" si="1"/>
        <v>#N/A</v>
      </c>
      <c r="N53" s="97" t="e">
        <f ca="1">VLOOKUP($B53,Matrix!$H$13:$I$37,2,FALSE)&amp;"_"&amp;C53</f>
        <v>#N/A</v>
      </c>
      <c r="O53" s="110" t="e">
        <f t="shared" ca="1" si="2"/>
        <v>#N/A</v>
      </c>
    </row>
    <row r="54" spans="2:15">
      <c r="B54" s="23"/>
      <c r="C54" s="22"/>
      <c r="D54" s="104"/>
      <c r="E54" s="23"/>
      <c r="F54" s="105"/>
      <c r="G54" s="23"/>
      <c r="H54" s="105"/>
      <c r="I54" s="23"/>
      <c r="J54" s="105"/>
      <c r="K54" s="23"/>
      <c r="L54" s="105"/>
      <c r="M54" s="36" t="e">
        <f t="shared" ca="1" si="1"/>
        <v>#N/A</v>
      </c>
      <c r="N54" s="97" t="e">
        <f ca="1">VLOOKUP($B54,Matrix!$H$13:$I$37,2,FALSE)&amp;"_"&amp;C54</f>
        <v>#N/A</v>
      </c>
      <c r="O54" s="110" t="e">
        <f t="shared" ca="1" si="2"/>
        <v>#N/A</v>
      </c>
    </row>
    <row r="55" spans="2:15">
      <c r="B55" s="23"/>
      <c r="C55" s="22"/>
      <c r="D55" s="104"/>
      <c r="E55" s="23"/>
      <c r="F55" s="105"/>
      <c r="G55" s="23"/>
      <c r="H55" s="105"/>
      <c r="I55" s="23"/>
      <c r="J55" s="105"/>
      <c r="K55" s="23"/>
      <c r="L55" s="105"/>
      <c r="M55" s="36" t="e">
        <f t="shared" ca="1" si="1"/>
        <v>#N/A</v>
      </c>
      <c r="N55" s="97" t="e">
        <f ca="1">VLOOKUP($B55,Matrix!$H$13:$I$37,2,FALSE)&amp;"_"&amp;C55</f>
        <v>#N/A</v>
      </c>
      <c r="O55" s="110" t="e">
        <f t="shared" ca="1" si="2"/>
        <v>#N/A</v>
      </c>
    </row>
    <row r="56" spans="2:15">
      <c r="B56" s="23"/>
      <c r="C56" s="22"/>
      <c r="D56" s="104"/>
      <c r="E56" s="23"/>
      <c r="F56" s="105"/>
      <c r="G56" s="23"/>
      <c r="H56" s="105"/>
      <c r="I56" s="23"/>
      <c r="J56" s="105"/>
      <c r="K56" s="23"/>
      <c r="L56" s="105"/>
      <c r="M56" s="36" t="e">
        <f t="shared" ca="1" si="1"/>
        <v>#N/A</v>
      </c>
      <c r="N56" s="97" t="e">
        <f ca="1">VLOOKUP($B56,Matrix!$H$13:$I$37,2,FALSE)&amp;"_"&amp;C56</f>
        <v>#N/A</v>
      </c>
      <c r="O56" s="110" t="e">
        <f t="shared" ca="1" si="2"/>
        <v>#N/A</v>
      </c>
    </row>
    <row r="57" spans="2:15">
      <c r="B57" s="23"/>
      <c r="C57" s="22"/>
      <c r="D57" s="104"/>
      <c r="E57" s="23"/>
      <c r="F57" s="105"/>
      <c r="G57" s="23"/>
      <c r="H57" s="105"/>
      <c r="I57" s="23"/>
      <c r="J57" s="105"/>
      <c r="K57" s="23"/>
      <c r="L57" s="105"/>
      <c r="M57" s="36" t="e">
        <f t="shared" ca="1" si="1"/>
        <v>#N/A</v>
      </c>
      <c r="N57" s="97" t="e">
        <f ca="1">VLOOKUP($B57,Matrix!$H$13:$I$37,2,FALSE)&amp;"_"&amp;C57</f>
        <v>#N/A</v>
      </c>
      <c r="O57" s="110" t="e">
        <f t="shared" ca="1" si="2"/>
        <v>#N/A</v>
      </c>
    </row>
    <row r="58" spans="2:15">
      <c r="B58" s="23"/>
      <c r="C58" s="22"/>
      <c r="D58" s="104"/>
      <c r="E58" s="23"/>
      <c r="F58" s="105"/>
      <c r="G58" s="23"/>
      <c r="H58" s="105"/>
      <c r="I58" s="23"/>
      <c r="J58" s="105"/>
      <c r="K58" s="23"/>
      <c r="L58" s="105"/>
      <c r="M58" s="36" t="e">
        <f t="shared" ca="1" si="1"/>
        <v>#N/A</v>
      </c>
      <c r="N58" s="97" t="e">
        <f ca="1">VLOOKUP($B58,Matrix!$H$13:$I$37,2,FALSE)&amp;"_"&amp;C58</f>
        <v>#N/A</v>
      </c>
      <c r="O58" s="110" t="e">
        <f t="shared" ca="1" si="2"/>
        <v>#N/A</v>
      </c>
    </row>
    <row r="59" spans="2:15">
      <c r="B59" s="23"/>
      <c r="C59" s="22"/>
      <c r="D59" s="104"/>
      <c r="E59" s="23"/>
      <c r="F59" s="105"/>
      <c r="G59" s="23"/>
      <c r="H59" s="105"/>
      <c r="I59" s="23"/>
      <c r="J59" s="105"/>
      <c r="K59" s="23"/>
      <c r="L59" s="105"/>
      <c r="M59" s="36" t="e">
        <f t="shared" ca="1" si="1"/>
        <v>#N/A</v>
      </c>
      <c r="N59" s="97" t="e">
        <f ca="1">VLOOKUP($B59,Matrix!$H$13:$I$37,2,FALSE)&amp;"_"&amp;C59</f>
        <v>#N/A</v>
      </c>
      <c r="O59" s="110" t="e">
        <f t="shared" ca="1" si="2"/>
        <v>#N/A</v>
      </c>
    </row>
    <row r="60" spans="2:15">
      <c r="B60" s="23"/>
      <c r="C60" s="22"/>
      <c r="D60" s="104"/>
      <c r="E60" s="23"/>
      <c r="F60" s="105"/>
      <c r="G60" s="23"/>
      <c r="H60" s="105"/>
      <c r="I60" s="23"/>
      <c r="J60" s="105"/>
      <c r="K60" s="23"/>
      <c r="L60" s="105"/>
      <c r="M60" s="36" t="e">
        <f t="shared" ca="1" si="1"/>
        <v>#N/A</v>
      </c>
      <c r="N60" s="97" t="e">
        <f ca="1">VLOOKUP($B60,Matrix!$H$13:$I$37,2,FALSE)&amp;"_"&amp;C60</f>
        <v>#N/A</v>
      </c>
      <c r="O60" s="110" t="e">
        <f t="shared" ca="1" si="2"/>
        <v>#N/A</v>
      </c>
    </row>
    <row r="61" spans="2:15">
      <c r="B61" s="23"/>
      <c r="C61" s="22"/>
      <c r="D61" s="104"/>
      <c r="E61" s="23"/>
      <c r="F61" s="105"/>
      <c r="G61" s="23"/>
      <c r="H61" s="105"/>
      <c r="I61" s="23"/>
      <c r="J61" s="105"/>
      <c r="K61" s="23"/>
      <c r="L61" s="105"/>
      <c r="M61" s="36" t="e">
        <f t="shared" ca="1" si="1"/>
        <v>#N/A</v>
      </c>
      <c r="N61" s="97" t="e">
        <f ca="1">VLOOKUP($B61,Matrix!$H$13:$I$37,2,FALSE)&amp;"_"&amp;C61</f>
        <v>#N/A</v>
      </c>
      <c r="O61" s="110" t="e">
        <f t="shared" ca="1" si="2"/>
        <v>#N/A</v>
      </c>
    </row>
    <row r="62" spans="2:15">
      <c r="B62" s="23"/>
      <c r="C62" s="22"/>
      <c r="D62" s="104"/>
      <c r="E62" s="23"/>
      <c r="F62" s="105"/>
      <c r="G62" s="23"/>
      <c r="H62" s="105"/>
      <c r="I62" s="23"/>
      <c r="J62" s="105"/>
      <c r="K62" s="23"/>
      <c r="L62" s="105"/>
      <c r="M62" s="36" t="e">
        <f t="shared" ca="1" si="1"/>
        <v>#N/A</v>
      </c>
      <c r="N62" s="97" t="e">
        <f ca="1">VLOOKUP($B62,Matrix!$H$13:$I$37,2,FALSE)&amp;"_"&amp;C62</f>
        <v>#N/A</v>
      </c>
      <c r="O62" s="110" t="e">
        <f t="shared" ca="1" si="2"/>
        <v>#N/A</v>
      </c>
    </row>
    <row r="63" spans="2:15">
      <c r="B63" s="23"/>
      <c r="C63" s="22"/>
      <c r="D63" s="104"/>
      <c r="E63" s="23"/>
      <c r="F63" s="105"/>
      <c r="G63" s="23"/>
      <c r="H63" s="105"/>
      <c r="I63" s="23"/>
      <c r="J63" s="105"/>
      <c r="K63" s="23"/>
      <c r="L63" s="105"/>
      <c r="M63" s="36" t="e">
        <f t="shared" ca="1" si="1"/>
        <v>#N/A</v>
      </c>
      <c r="N63" s="97" t="e">
        <f ca="1">VLOOKUP($B63,Matrix!$H$13:$I$37,2,FALSE)&amp;"_"&amp;C63</f>
        <v>#N/A</v>
      </c>
      <c r="O63" s="110" t="e">
        <f t="shared" ca="1" si="2"/>
        <v>#N/A</v>
      </c>
    </row>
    <row r="64" spans="2:15">
      <c r="B64" s="23"/>
      <c r="C64" s="22"/>
      <c r="D64" s="104"/>
      <c r="E64" s="23"/>
      <c r="F64" s="105"/>
      <c r="G64" s="23"/>
      <c r="H64" s="105"/>
      <c r="I64" s="23"/>
      <c r="J64" s="105"/>
      <c r="K64" s="23"/>
      <c r="L64" s="105"/>
      <c r="M64" s="36" t="e">
        <f t="shared" ca="1" si="1"/>
        <v>#N/A</v>
      </c>
      <c r="N64" s="97" t="e">
        <f ca="1">VLOOKUP($B64,Matrix!$H$13:$I$37,2,FALSE)&amp;"_"&amp;C64</f>
        <v>#N/A</v>
      </c>
      <c r="O64" s="110" t="e">
        <f t="shared" ca="1" si="2"/>
        <v>#N/A</v>
      </c>
    </row>
    <row r="65" spans="2:15">
      <c r="B65" s="23"/>
      <c r="C65" s="22"/>
      <c r="D65" s="104"/>
      <c r="E65" s="23"/>
      <c r="F65" s="105"/>
      <c r="G65" s="23"/>
      <c r="H65" s="105"/>
      <c r="I65" s="23"/>
      <c r="J65" s="105"/>
      <c r="K65" s="23"/>
      <c r="L65" s="105"/>
      <c r="M65" s="36" t="e">
        <f t="shared" ca="1" si="1"/>
        <v>#N/A</v>
      </c>
      <c r="N65" s="97" t="e">
        <f ca="1">VLOOKUP($B65,Matrix!$H$13:$I$37,2,FALSE)&amp;"_"&amp;C65</f>
        <v>#N/A</v>
      </c>
      <c r="O65" s="110" t="e">
        <f t="shared" ca="1" si="2"/>
        <v>#N/A</v>
      </c>
    </row>
    <row r="66" spans="2:15">
      <c r="B66" s="23"/>
      <c r="C66" s="22"/>
      <c r="D66" s="104"/>
      <c r="E66" s="23"/>
      <c r="F66" s="105"/>
      <c r="G66" s="23"/>
      <c r="H66" s="105"/>
      <c r="I66" s="23"/>
      <c r="J66" s="105"/>
      <c r="K66" s="23"/>
      <c r="L66" s="105"/>
      <c r="M66" s="36" t="e">
        <f t="shared" ca="1" si="1"/>
        <v>#N/A</v>
      </c>
      <c r="N66" s="97" t="e">
        <f ca="1">VLOOKUP($B66,Matrix!$H$13:$I$37,2,FALSE)&amp;"_"&amp;C66</f>
        <v>#N/A</v>
      </c>
      <c r="O66" s="110" t="e">
        <f t="shared" ca="1" si="2"/>
        <v>#N/A</v>
      </c>
    </row>
    <row r="67" spans="2:15">
      <c r="B67" s="23"/>
      <c r="C67" s="22"/>
      <c r="D67" s="104"/>
      <c r="E67" s="23"/>
      <c r="F67" s="105"/>
      <c r="G67" s="23"/>
      <c r="H67" s="105"/>
      <c r="I67" s="23"/>
      <c r="J67" s="105"/>
      <c r="K67" s="23"/>
      <c r="L67" s="105"/>
      <c r="M67" s="36" t="e">
        <f t="shared" ca="1" si="1"/>
        <v>#N/A</v>
      </c>
      <c r="N67" s="97" t="e">
        <f ca="1">VLOOKUP($B67,Matrix!$H$13:$I$37,2,FALSE)&amp;"_"&amp;C67</f>
        <v>#N/A</v>
      </c>
      <c r="O67" s="110" t="e">
        <f t="shared" ca="1" si="2"/>
        <v>#N/A</v>
      </c>
    </row>
    <row r="68" spans="2:15">
      <c r="B68" s="23"/>
      <c r="C68" s="22"/>
      <c r="D68" s="104"/>
      <c r="E68" s="23"/>
      <c r="F68" s="105"/>
      <c r="G68" s="23"/>
      <c r="H68" s="105"/>
      <c r="I68" s="23"/>
      <c r="J68" s="105"/>
      <c r="K68" s="23"/>
      <c r="L68" s="105"/>
      <c r="M68" s="36" t="e">
        <f t="shared" ca="1" si="1"/>
        <v>#N/A</v>
      </c>
      <c r="N68" s="97" t="e">
        <f ca="1">VLOOKUP($B68,Matrix!$H$13:$I$37,2,FALSE)&amp;"_"&amp;C68</f>
        <v>#N/A</v>
      </c>
      <c r="O68" s="110" t="e">
        <f t="shared" ref="O68:O99" ca="1" si="3">"#define "&amp;N68&amp;REPT(" ",48-M68)&amp;"("&amp;D68&amp;"U)"</f>
        <v>#N/A</v>
      </c>
    </row>
    <row r="69" spans="2:15">
      <c r="B69" s="23"/>
      <c r="C69" s="22"/>
      <c r="D69" s="104"/>
      <c r="E69" s="23"/>
      <c r="F69" s="105"/>
      <c r="G69" s="23"/>
      <c r="H69" s="105"/>
      <c r="I69" s="23"/>
      <c r="J69" s="105"/>
      <c r="K69" s="23"/>
      <c r="L69" s="105"/>
      <c r="M69" s="36" t="e">
        <f t="shared" ref="M69:M103" ca="1" si="4">LEN(N69)</f>
        <v>#N/A</v>
      </c>
      <c r="N69" s="97" t="e">
        <f ca="1">VLOOKUP($B69,Matrix!$H$13:$I$37,2,FALSE)&amp;"_"&amp;C69</f>
        <v>#N/A</v>
      </c>
      <c r="O69" s="110" t="e">
        <f t="shared" ca="1" si="3"/>
        <v>#N/A</v>
      </c>
    </row>
    <row r="70" spans="2:15">
      <c r="B70" s="23"/>
      <c r="C70" s="22"/>
      <c r="D70" s="104"/>
      <c r="E70" s="23"/>
      <c r="F70" s="105"/>
      <c r="G70" s="23"/>
      <c r="H70" s="105"/>
      <c r="I70" s="23"/>
      <c r="J70" s="105"/>
      <c r="K70" s="23"/>
      <c r="L70" s="105"/>
      <c r="M70" s="36" t="e">
        <f t="shared" ca="1" si="4"/>
        <v>#N/A</v>
      </c>
      <c r="N70" s="97" t="e">
        <f ca="1">VLOOKUP($B70,Matrix!$H$13:$I$37,2,FALSE)&amp;"_"&amp;C70</f>
        <v>#N/A</v>
      </c>
      <c r="O70" s="110" t="e">
        <f t="shared" ca="1" si="3"/>
        <v>#N/A</v>
      </c>
    </row>
    <row r="71" spans="2:15">
      <c r="B71" s="23"/>
      <c r="C71" s="22"/>
      <c r="D71" s="104"/>
      <c r="E71" s="23"/>
      <c r="F71" s="105"/>
      <c r="G71" s="23"/>
      <c r="H71" s="105"/>
      <c r="I71" s="23"/>
      <c r="J71" s="105"/>
      <c r="K71" s="23"/>
      <c r="L71" s="105"/>
      <c r="M71" s="36" t="e">
        <f t="shared" ca="1" si="4"/>
        <v>#N/A</v>
      </c>
      <c r="N71" s="97" t="e">
        <f ca="1">VLOOKUP($B71,Matrix!$H$13:$I$37,2,FALSE)&amp;"_"&amp;C71</f>
        <v>#N/A</v>
      </c>
      <c r="O71" s="110" t="e">
        <f t="shared" ca="1" si="3"/>
        <v>#N/A</v>
      </c>
    </row>
    <row r="72" spans="2:15">
      <c r="B72" s="23"/>
      <c r="C72" s="22"/>
      <c r="D72" s="104"/>
      <c r="E72" s="23"/>
      <c r="F72" s="105"/>
      <c r="G72" s="23"/>
      <c r="H72" s="105"/>
      <c r="I72" s="23"/>
      <c r="J72" s="105"/>
      <c r="K72" s="23"/>
      <c r="L72" s="105"/>
      <c r="M72" s="36" t="e">
        <f t="shared" ca="1" si="4"/>
        <v>#N/A</v>
      </c>
      <c r="N72" s="97" t="e">
        <f ca="1">VLOOKUP($B72,Matrix!$H$13:$I$37,2,FALSE)&amp;"_"&amp;C72</f>
        <v>#N/A</v>
      </c>
      <c r="O72" s="110" t="e">
        <f t="shared" ca="1" si="3"/>
        <v>#N/A</v>
      </c>
    </row>
    <row r="73" spans="2:15">
      <c r="B73" s="23"/>
      <c r="C73" s="22"/>
      <c r="D73" s="104"/>
      <c r="E73" s="23"/>
      <c r="F73" s="105"/>
      <c r="G73" s="23"/>
      <c r="H73" s="105"/>
      <c r="I73" s="23"/>
      <c r="J73" s="105"/>
      <c r="K73" s="23"/>
      <c r="L73" s="105"/>
      <c r="M73" s="36" t="e">
        <f t="shared" ca="1" si="4"/>
        <v>#N/A</v>
      </c>
      <c r="N73" s="97" t="e">
        <f ca="1">VLOOKUP($B73,Matrix!$H$13:$I$37,2,FALSE)&amp;"_"&amp;C73</f>
        <v>#N/A</v>
      </c>
      <c r="O73" s="110" t="e">
        <f t="shared" ca="1" si="3"/>
        <v>#N/A</v>
      </c>
    </row>
    <row r="74" spans="2:15">
      <c r="B74" s="23"/>
      <c r="C74" s="22"/>
      <c r="D74" s="104"/>
      <c r="E74" s="23"/>
      <c r="F74" s="105"/>
      <c r="G74" s="23"/>
      <c r="H74" s="105"/>
      <c r="I74" s="23"/>
      <c r="J74" s="105"/>
      <c r="K74" s="23"/>
      <c r="L74" s="105"/>
      <c r="M74" s="36" t="e">
        <f t="shared" ca="1" si="4"/>
        <v>#N/A</v>
      </c>
      <c r="N74" s="97" t="e">
        <f ca="1">VLOOKUP($B74,Matrix!$H$13:$I$37,2,FALSE)&amp;"_"&amp;C74</f>
        <v>#N/A</v>
      </c>
      <c r="O74" s="110" t="e">
        <f t="shared" ca="1" si="3"/>
        <v>#N/A</v>
      </c>
    </row>
    <row r="75" spans="2:15">
      <c r="B75" s="23"/>
      <c r="C75" s="22"/>
      <c r="D75" s="104"/>
      <c r="E75" s="23"/>
      <c r="F75" s="105"/>
      <c r="G75" s="23"/>
      <c r="H75" s="105"/>
      <c r="I75" s="23"/>
      <c r="J75" s="105"/>
      <c r="K75" s="23"/>
      <c r="L75" s="105"/>
      <c r="M75" s="36" t="e">
        <f t="shared" ca="1" si="4"/>
        <v>#N/A</v>
      </c>
      <c r="N75" s="97" t="e">
        <f ca="1">VLOOKUP($B75,Matrix!$H$13:$I$37,2,FALSE)&amp;"_"&amp;C75</f>
        <v>#N/A</v>
      </c>
      <c r="O75" s="110" t="e">
        <f t="shared" ca="1" si="3"/>
        <v>#N/A</v>
      </c>
    </row>
    <row r="76" spans="2:15">
      <c r="B76" s="23"/>
      <c r="C76" s="22"/>
      <c r="D76" s="104"/>
      <c r="E76" s="23"/>
      <c r="F76" s="105"/>
      <c r="G76" s="23"/>
      <c r="H76" s="105"/>
      <c r="I76" s="23"/>
      <c r="J76" s="105"/>
      <c r="K76" s="23"/>
      <c r="L76" s="105"/>
      <c r="M76" s="36" t="e">
        <f t="shared" ca="1" si="4"/>
        <v>#N/A</v>
      </c>
      <c r="N76" s="97" t="e">
        <f ca="1">VLOOKUP($B76,Matrix!$H$13:$I$37,2,FALSE)&amp;"_"&amp;C76</f>
        <v>#N/A</v>
      </c>
      <c r="O76" s="110" t="e">
        <f t="shared" ca="1" si="3"/>
        <v>#N/A</v>
      </c>
    </row>
    <row r="77" spans="2:15">
      <c r="B77" s="23"/>
      <c r="C77" s="22"/>
      <c r="D77" s="104"/>
      <c r="E77" s="23"/>
      <c r="F77" s="105"/>
      <c r="G77" s="23"/>
      <c r="H77" s="105"/>
      <c r="I77" s="23"/>
      <c r="J77" s="105"/>
      <c r="K77" s="23"/>
      <c r="L77" s="105"/>
      <c r="M77" s="36" t="e">
        <f t="shared" ca="1" si="4"/>
        <v>#N/A</v>
      </c>
      <c r="N77" s="97" t="e">
        <f ca="1">VLOOKUP($B77,Matrix!$H$13:$I$37,2,FALSE)&amp;"_"&amp;C77</f>
        <v>#N/A</v>
      </c>
      <c r="O77" s="110" t="e">
        <f t="shared" ca="1" si="3"/>
        <v>#N/A</v>
      </c>
    </row>
    <row r="78" spans="2:15">
      <c r="B78" s="23"/>
      <c r="C78" s="22"/>
      <c r="D78" s="104"/>
      <c r="E78" s="23"/>
      <c r="F78" s="105"/>
      <c r="G78" s="23"/>
      <c r="H78" s="105"/>
      <c r="I78" s="23"/>
      <c r="J78" s="105"/>
      <c r="K78" s="23"/>
      <c r="L78" s="105"/>
      <c r="M78" s="36" t="e">
        <f t="shared" ca="1" si="4"/>
        <v>#N/A</v>
      </c>
      <c r="N78" s="97" t="e">
        <f ca="1">VLOOKUP($B78,Matrix!$H$13:$I$37,2,FALSE)&amp;"_"&amp;C78</f>
        <v>#N/A</v>
      </c>
      <c r="O78" s="110" t="e">
        <f t="shared" ca="1" si="3"/>
        <v>#N/A</v>
      </c>
    </row>
    <row r="79" spans="2:15">
      <c r="B79" s="23"/>
      <c r="C79" s="22"/>
      <c r="D79" s="104"/>
      <c r="E79" s="23"/>
      <c r="F79" s="105"/>
      <c r="G79" s="23"/>
      <c r="H79" s="105"/>
      <c r="I79" s="23"/>
      <c r="J79" s="105"/>
      <c r="K79" s="23"/>
      <c r="L79" s="105"/>
      <c r="M79" s="36" t="e">
        <f t="shared" ca="1" si="4"/>
        <v>#N/A</v>
      </c>
      <c r="N79" s="97" t="e">
        <f ca="1">VLOOKUP($B79,Matrix!$H$13:$I$37,2,FALSE)&amp;"_"&amp;C79</f>
        <v>#N/A</v>
      </c>
      <c r="O79" s="110" t="e">
        <f t="shared" ca="1" si="3"/>
        <v>#N/A</v>
      </c>
    </row>
    <row r="80" spans="2:15">
      <c r="B80" s="23"/>
      <c r="C80" s="22"/>
      <c r="D80" s="104"/>
      <c r="E80" s="23"/>
      <c r="F80" s="105"/>
      <c r="G80" s="23"/>
      <c r="H80" s="105"/>
      <c r="I80" s="23"/>
      <c r="J80" s="105"/>
      <c r="K80" s="23"/>
      <c r="L80" s="105"/>
      <c r="M80" s="36" t="e">
        <f t="shared" ca="1" si="4"/>
        <v>#N/A</v>
      </c>
      <c r="N80" s="97" t="e">
        <f ca="1">VLOOKUP($B80,Matrix!$H$13:$I$37,2,FALSE)&amp;"_"&amp;C80</f>
        <v>#N/A</v>
      </c>
      <c r="O80" s="110" t="e">
        <f t="shared" ca="1" si="3"/>
        <v>#N/A</v>
      </c>
    </row>
    <row r="81" spans="2:15">
      <c r="B81" s="23"/>
      <c r="C81" s="22"/>
      <c r="D81" s="104"/>
      <c r="E81" s="23"/>
      <c r="F81" s="105"/>
      <c r="G81" s="23"/>
      <c r="H81" s="105"/>
      <c r="I81" s="23"/>
      <c r="J81" s="105"/>
      <c r="K81" s="23"/>
      <c r="L81" s="105"/>
      <c r="M81" s="36" t="e">
        <f t="shared" ca="1" si="4"/>
        <v>#N/A</v>
      </c>
      <c r="N81" s="97" t="e">
        <f ca="1">VLOOKUP($B81,Matrix!$H$13:$I$37,2,FALSE)&amp;"_"&amp;C81</f>
        <v>#N/A</v>
      </c>
      <c r="O81" s="110" t="e">
        <f t="shared" ca="1" si="3"/>
        <v>#N/A</v>
      </c>
    </row>
    <row r="82" spans="2:15">
      <c r="B82" s="23"/>
      <c r="C82" s="22"/>
      <c r="D82" s="104"/>
      <c r="E82" s="23"/>
      <c r="F82" s="105"/>
      <c r="G82" s="23"/>
      <c r="H82" s="105"/>
      <c r="I82" s="23"/>
      <c r="J82" s="105"/>
      <c r="K82" s="23"/>
      <c r="L82" s="105"/>
      <c r="M82" s="36" t="e">
        <f t="shared" ca="1" si="4"/>
        <v>#N/A</v>
      </c>
      <c r="N82" s="97" t="e">
        <f ca="1">VLOOKUP($B82,Matrix!$H$13:$I$37,2,FALSE)&amp;"_"&amp;C82</f>
        <v>#N/A</v>
      </c>
      <c r="O82" s="110" t="e">
        <f t="shared" ca="1" si="3"/>
        <v>#N/A</v>
      </c>
    </row>
    <row r="83" spans="2:15">
      <c r="B83" s="23"/>
      <c r="C83" s="22"/>
      <c r="D83" s="104"/>
      <c r="E83" s="23"/>
      <c r="F83" s="105"/>
      <c r="G83" s="23"/>
      <c r="H83" s="105"/>
      <c r="I83" s="23"/>
      <c r="J83" s="105"/>
      <c r="K83" s="23"/>
      <c r="L83" s="105"/>
      <c r="M83" s="36" t="e">
        <f t="shared" ca="1" si="4"/>
        <v>#N/A</v>
      </c>
      <c r="N83" s="97" t="e">
        <f ca="1">VLOOKUP($B83,Matrix!$H$13:$I$37,2,FALSE)&amp;"_"&amp;C83</f>
        <v>#N/A</v>
      </c>
      <c r="O83" s="110" t="e">
        <f t="shared" ca="1" si="3"/>
        <v>#N/A</v>
      </c>
    </row>
    <row r="84" spans="2:15">
      <c r="B84" s="23"/>
      <c r="C84" s="22"/>
      <c r="D84" s="104"/>
      <c r="E84" s="23"/>
      <c r="F84" s="105"/>
      <c r="G84" s="23"/>
      <c r="H84" s="105"/>
      <c r="I84" s="23"/>
      <c r="J84" s="105"/>
      <c r="K84" s="23"/>
      <c r="L84" s="105"/>
      <c r="M84" s="36" t="e">
        <f t="shared" ca="1" si="4"/>
        <v>#N/A</v>
      </c>
      <c r="N84" s="97" t="e">
        <f ca="1">VLOOKUP($B84,Matrix!$H$13:$I$37,2,FALSE)&amp;"_"&amp;C84</f>
        <v>#N/A</v>
      </c>
      <c r="O84" s="110" t="e">
        <f t="shared" ca="1" si="3"/>
        <v>#N/A</v>
      </c>
    </row>
    <row r="85" spans="2:15">
      <c r="B85" s="23"/>
      <c r="C85" s="22"/>
      <c r="D85" s="104"/>
      <c r="E85" s="23"/>
      <c r="F85" s="105"/>
      <c r="G85" s="23"/>
      <c r="H85" s="105"/>
      <c r="I85" s="23"/>
      <c r="J85" s="105"/>
      <c r="K85" s="23"/>
      <c r="L85" s="105"/>
      <c r="M85" s="36" t="e">
        <f t="shared" ca="1" si="4"/>
        <v>#N/A</v>
      </c>
      <c r="N85" s="97" t="e">
        <f ca="1">VLOOKUP($B85,Matrix!$H$13:$I$37,2,FALSE)&amp;"_"&amp;C85</f>
        <v>#N/A</v>
      </c>
      <c r="O85" s="110" t="e">
        <f t="shared" ca="1" si="3"/>
        <v>#N/A</v>
      </c>
    </row>
    <row r="86" spans="2:15">
      <c r="B86" s="23"/>
      <c r="C86" s="22"/>
      <c r="D86" s="104"/>
      <c r="E86" s="23"/>
      <c r="F86" s="105"/>
      <c r="G86" s="23"/>
      <c r="H86" s="105"/>
      <c r="I86" s="23"/>
      <c r="J86" s="105"/>
      <c r="K86" s="23"/>
      <c r="L86" s="105"/>
      <c r="M86" s="36" t="e">
        <f t="shared" ca="1" si="4"/>
        <v>#N/A</v>
      </c>
      <c r="N86" s="97" t="e">
        <f ca="1">VLOOKUP($B86,Matrix!$H$13:$I$37,2,FALSE)&amp;"_"&amp;C86</f>
        <v>#N/A</v>
      </c>
      <c r="O86" s="110" t="e">
        <f t="shared" ca="1" si="3"/>
        <v>#N/A</v>
      </c>
    </row>
    <row r="87" spans="2:15">
      <c r="B87" s="23"/>
      <c r="C87" s="22"/>
      <c r="D87" s="104"/>
      <c r="E87" s="23"/>
      <c r="F87" s="105"/>
      <c r="G87" s="23"/>
      <c r="H87" s="105"/>
      <c r="I87" s="23"/>
      <c r="J87" s="105"/>
      <c r="K87" s="23"/>
      <c r="L87" s="105"/>
      <c r="M87" s="36" t="e">
        <f t="shared" ca="1" si="4"/>
        <v>#N/A</v>
      </c>
      <c r="N87" s="56" t="e">
        <f ca="1">VLOOKUP($B87,Matrix!$H$13:$I$37,2,FALSE)&amp;"_"&amp;C87</f>
        <v>#N/A</v>
      </c>
      <c r="O87" s="110" t="e">
        <f t="shared" ca="1" si="3"/>
        <v>#N/A</v>
      </c>
    </row>
    <row r="88" spans="2:15">
      <c r="B88" s="23"/>
      <c r="C88" s="22"/>
      <c r="D88" s="104"/>
      <c r="E88" s="23"/>
      <c r="F88" s="105"/>
      <c r="G88" s="23"/>
      <c r="H88" s="105"/>
      <c r="I88" s="23"/>
      <c r="J88" s="105"/>
      <c r="K88" s="23"/>
      <c r="L88" s="105"/>
      <c r="M88" s="36" t="e">
        <f t="shared" ca="1" si="4"/>
        <v>#N/A</v>
      </c>
      <c r="N88" s="56" t="e">
        <f ca="1">VLOOKUP($B88,Matrix!$H$13:$I$37,2,FALSE)&amp;"_"&amp;C88</f>
        <v>#N/A</v>
      </c>
      <c r="O88" s="110" t="e">
        <f t="shared" ca="1" si="3"/>
        <v>#N/A</v>
      </c>
    </row>
    <row r="89" spans="2:15">
      <c r="B89" s="23"/>
      <c r="C89" s="22"/>
      <c r="D89" s="104"/>
      <c r="E89" s="23"/>
      <c r="F89" s="105"/>
      <c r="G89" s="23"/>
      <c r="H89" s="105"/>
      <c r="I89" s="23"/>
      <c r="J89" s="105"/>
      <c r="K89" s="23"/>
      <c r="L89" s="105"/>
      <c r="M89" s="36" t="e">
        <f t="shared" ca="1" si="4"/>
        <v>#N/A</v>
      </c>
      <c r="N89" s="56" t="e">
        <f ca="1">VLOOKUP($B89,Matrix!$H$13:$I$37,2,FALSE)&amp;"_"&amp;C89</f>
        <v>#N/A</v>
      </c>
      <c r="O89" s="110" t="e">
        <f t="shared" ca="1" si="3"/>
        <v>#N/A</v>
      </c>
    </row>
    <row r="90" spans="2:15">
      <c r="B90" s="23"/>
      <c r="C90" s="22"/>
      <c r="D90" s="104"/>
      <c r="E90" s="23"/>
      <c r="F90" s="105"/>
      <c r="G90" s="23"/>
      <c r="H90" s="105"/>
      <c r="I90" s="23"/>
      <c r="J90" s="105"/>
      <c r="K90" s="23"/>
      <c r="L90" s="105"/>
      <c r="M90" s="36" t="e">
        <f t="shared" ca="1" si="4"/>
        <v>#N/A</v>
      </c>
      <c r="N90" s="56" t="e">
        <f ca="1">VLOOKUP($B90,Matrix!$H$13:$I$37,2,FALSE)&amp;"_"&amp;C90</f>
        <v>#N/A</v>
      </c>
      <c r="O90" s="110" t="e">
        <f t="shared" ca="1" si="3"/>
        <v>#N/A</v>
      </c>
    </row>
    <row r="91" spans="2:15">
      <c r="B91" s="23"/>
      <c r="C91" s="22"/>
      <c r="D91" s="104"/>
      <c r="E91" s="23"/>
      <c r="F91" s="105"/>
      <c r="G91" s="23"/>
      <c r="H91" s="105"/>
      <c r="I91" s="23"/>
      <c r="J91" s="105"/>
      <c r="K91" s="23"/>
      <c r="L91" s="105"/>
      <c r="M91" s="36" t="e">
        <f t="shared" ca="1" si="4"/>
        <v>#N/A</v>
      </c>
      <c r="N91" s="56" t="e">
        <f ca="1">VLOOKUP($B91,Matrix!$H$13:$I$37,2,FALSE)&amp;"_"&amp;C91</f>
        <v>#N/A</v>
      </c>
      <c r="O91" s="110" t="e">
        <f t="shared" ca="1" si="3"/>
        <v>#N/A</v>
      </c>
    </row>
    <row r="92" spans="2:15">
      <c r="B92" s="23"/>
      <c r="C92" s="22"/>
      <c r="D92" s="104"/>
      <c r="E92" s="23"/>
      <c r="F92" s="105"/>
      <c r="G92" s="23"/>
      <c r="H92" s="105"/>
      <c r="I92" s="23"/>
      <c r="J92" s="105"/>
      <c r="K92" s="23"/>
      <c r="L92" s="105"/>
      <c r="M92" s="36" t="e">
        <f t="shared" ca="1" si="4"/>
        <v>#N/A</v>
      </c>
      <c r="N92" s="56" t="e">
        <f ca="1">VLOOKUP($B92,Matrix!$H$13:$I$37,2,FALSE)&amp;"_"&amp;C92</f>
        <v>#N/A</v>
      </c>
      <c r="O92" s="110" t="e">
        <f t="shared" ca="1" si="3"/>
        <v>#N/A</v>
      </c>
    </row>
    <row r="93" spans="2:15">
      <c r="B93" s="23"/>
      <c r="C93" s="22"/>
      <c r="D93" s="104"/>
      <c r="E93" s="23"/>
      <c r="F93" s="105"/>
      <c r="G93" s="23"/>
      <c r="H93" s="105"/>
      <c r="I93" s="23"/>
      <c r="J93" s="105"/>
      <c r="K93" s="23"/>
      <c r="L93" s="105"/>
      <c r="M93" s="36" t="e">
        <f t="shared" ca="1" si="4"/>
        <v>#N/A</v>
      </c>
      <c r="N93" s="56" t="e">
        <f ca="1">VLOOKUP($B93,Matrix!$H$13:$I$37,2,FALSE)&amp;"_"&amp;C93</f>
        <v>#N/A</v>
      </c>
      <c r="O93" s="110" t="e">
        <f t="shared" ca="1" si="3"/>
        <v>#N/A</v>
      </c>
    </row>
    <row r="94" spans="2:15">
      <c r="B94" s="23"/>
      <c r="C94" s="22"/>
      <c r="D94" s="104"/>
      <c r="E94" s="23"/>
      <c r="F94" s="105"/>
      <c r="G94" s="23"/>
      <c r="H94" s="105"/>
      <c r="I94" s="23"/>
      <c r="J94" s="105"/>
      <c r="K94" s="23"/>
      <c r="L94" s="105"/>
      <c r="M94" s="36" t="e">
        <f t="shared" ca="1" si="4"/>
        <v>#N/A</v>
      </c>
      <c r="N94" s="56" t="e">
        <f ca="1">VLOOKUP($B94,Matrix!$H$13:$I$37,2,FALSE)&amp;"_"&amp;C94</f>
        <v>#N/A</v>
      </c>
      <c r="O94" s="110" t="e">
        <f t="shared" ca="1" si="3"/>
        <v>#N/A</v>
      </c>
    </row>
    <row r="95" spans="2:15">
      <c r="B95" s="23"/>
      <c r="C95" s="22"/>
      <c r="D95" s="104"/>
      <c r="E95" s="23"/>
      <c r="F95" s="105"/>
      <c r="G95" s="23"/>
      <c r="H95" s="105"/>
      <c r="I95" s="23"/>
      <c r="J95" s="105"/>
      <c r="K95" s="23"/>
      <c r="L95" s="105"/>
      <c r="M95" s="36" t="e">
        <f t="shared" ca="1" si="4"/>
        <v>#N/A</v>
      </c>
      <c r="N95" s="56" t="e">
        <f ca="1">VLOOKUP($B95,Matrix!$H$13:$I$37,2,FALSE)&amp;"_"&amp;C95</f>
        <v>#N/A</v>
      </c>
      <c r="O95" s="110" t="e">
        <f t="shared" ca="1" si="3"/>
        <v>#N/A</v>
      </c>
    </row>
    <row r="96" spans="2:15">
      <c r="B96" s="23"/>
      <c r="C96" s="22"/>
      <c r="D96" s="104"/>
      <c r="E96" s="23"/>
      <c r="F96" s="105"/>
      <c r="G96" s="23"/>
      <c r="H96" s="105"/>
      <c r="I96" s="23"/>
      <c r="J96" s="105"/>
      <c r="K96" s="23"/>
      <c r="L96" s="105"/>
      <c r="M96" s="36" t="e">
        <f t="shared" ca="1" si="4"/>
        <v>#N/A</v>
      </c>
      <c r="N96" s="56" t="e">
        <f ca="1">VLOOKUP($B96,Matrix!$H$13:$I$37,2,FALSE)&amp;"_"&amp;C96</f>
        <v>#N/A</v>
      </c>
      <c r="O96" s="110" t="e">
        <f t="shared" ca="1" si="3"/>
        <v>#N/A</v>
      </c>
    </row>
    <row r="97" spans="2:15">
      <c r="B97" s="23"/>
      <c r="C97" s="22"/>
      <c r="D97" s="104"/>
      <c r="E97" s="23"/>
      <c r="F97" s="105"/>
      <c r="G97" s="23"/>
      <c r="H97" s="105"/>
      <c r="I97" s="23"/>
      <c r="J97" s="105"/>
      <c r="K97" s="23"/>
      <c r="L97" s="105"/>
      <c r="M97" s="36" t="e">
        <f t="shared" ca="1" si="4"/>
        <v>#N/A</v>
      </c>
      <c r="N97" s="56" t="e">
        <f ca="1">VLOOKUP($B97,Matrix!$H$13:$I$37,2,FALSE)&amp;"_"&amp;C97</f>
        <v>#N/A</v>
      </c>
      <c r="O97" s="110" t="e">
        <f t="shared" ca="1" si="3"/>
        <v>#N/A</v>
      </c>
    </row>
    <row r="98" spans="2:15">
      <c r="B98" s="23"/>
      <c r="C98" s="22"/>
      <c r="D98" s="104"/>
      <c r="E98" s="23"/>
      <c r="F98" s="105"/>
      <c r="G98" s="23"/>
      <c r="H98" s="105"/>
      <c r="I98" s="23"/>
      <c r="J98" s="105"/>
      <c r="K98" s="23"/>
      <c r="L98" s="105"/>
      <c r="M98" s="36" t="e">
        <f t="shared" ca="1" si="4"/>
        <v>#N/A</v>
      </c>
      <c r="N98" s="56" t="e">
        <f ca="1">VLOOKUP($B98,Matrix!$H$13:$I$37,2,FALSE)&amp;"_"&amp;C98</f>
        <v>#N/A</v>
      </c>
      <c r="O98" s="110" t="e">
        <f t="shared" ca="1" si="3"/>
        <v>#N/A</v>
      </c>
    </row>
    <row r="99" spans="2:15">
      <c r="B99" s="23"/>
      <c r="C99" s="22"/>
      <c r="D99" s="104"/>
      <c r="E99" s="23"/>
      <c r="F99" s="105"/>
      <c r="G99" s="23"/>
      <c r="H99" s="105"/>
      <c r="I99" s="23"/>
      <c r="J99" s="105"/>
      <c r="K99" s="23"/>
      <c r="L99" s="105"/>
      <c r="M99" s="36" t="e">
        <f t="shared" ca="1" si="4"/>
        <v>#N/A</v>
      </c>
      <c r="N99" s="56" t="e">
        <f ca="1">VLOOKUP($B99,Matrix!$H$13:$I$37,2,FALSE)&amp;"_"&amp;C99</f>
        <v>#N/A</v>
      </c>
      <c r="O99" s="110" t="e">
        <f t="shared" ca="1" si="3"/>
        <v>#N/A</v>
      </c>
    </row>
    <row r="100" spans="2:15">
      <c r="B100" s="23"/>
      <c r="C100" s="22"/>
      <c r="D100" s="104"/>
      <c r="E100" s="23"/>
      <c r="F100" s="105"/>
      <c r="G100" s="23"/>
      <c r="H100" s="105"/>
      <c r="I100" s="23"/>
      <c r="J100" s="105"/>
      <c r="K100" s="23"/>
      <c r="L100" s="105"/>
      <c r="M100" s="36" t="e">
        <f t="shared" ca="1" si="4"/>
        <v>#N/A</v>
      </c>
      <c r="N100" s="56" t="e">
        <f ca="1">VLOOKUP($B100,Matrix!$H$13:$I$37,2,FALSE)&amp;"_"&amp;C100</f>
        <v>#N/A</v>
      </c>
      <c r="O100" s="110" t="e">
        <f ca="1">"#define "&amp;N100&amp;REPT(" ",48-M100)&amp;"("&amp;D100&amp;"U)"</f>
        <v>#N/A</v>
      </c>
    </row>
    <row r="101" spans="2:15">
      <c r="B101" s="23"/>
      <c r="C101" s="22"/>
      <c r="D101" s="104"/>
      <c r="E101" s="23"/>
      <c r="F101" s="105"/>
      <c r="G101" s="23"/>
      <c r="H101" s="105"/>
      <c r="I101" s="23"/>
      <c r="J101" s="105"/>
      <c r="K101" s="23"/>
      <c r="L101" s="105"/>
      <c r="M101" s="36" t="e">
        <f t="shared" ca="1" si="4"/>
        <v>#N/A</v>
      </c>
      <c r="N101" s="56" t="e">
        <f ca="1">VLOOKUP($B101,Matrix!$H$13:$I$37,2,FALSE)&amp;"_"&amp;C101</f>
        <v>#N/A</v>
      </c>
      <c r="O101" s="110" t="e">
        <f ca="1">"#define "&amp;N101&amp;REPT(" ",48-M101)&amp;"("&amp;D101&amp;"U)"</f>
        <v>#N/A</v>
      </c>
    </row>
    <row r="102" spans="2:15">
      <c r="B102" s="23"/>
      <c r="C102" s="22"/>
      <c r="D102" s="104"/>
      <c r="E102" s="23"/>
      <c r="F102" s="105"/>
      <c r="G102" s="23"/>
      <c r="H102" s="105"/>
      <c r="I102" s="23"/>
      <c r="J102" s="105"/>
      <c r="K102" s="23"/>
      <c r="L102" s="105"/>
      <c r="M102" s="36" t="e">
        <f t="shared" ca="1" si="4"/>
        <v>#N/A</v>
      </c>
      <c r="N102" s="56" t="e">
        <f ca="1">VLOOKUP($B102,Matrix!$H$13:$I$37,2,FALSE)&amp;"_"&amp;C102</f>
        <v>#N/A</v>
      </c>
      <c r="O102" s="110" t="e">
        <f ca="1">"#define "&amp;N102&amp;REPT(" ",48-M102)&amp;"("&amp;D102&amp;"U)"</f>
        <v>#N/A</v>
      </c>
    </row>
    <row r="103" spans="2:15" ht="14.25" thickBot="1">
      <c r="B103" s="42"/>
      <c r="C103" s="43"/>
      <c r="D103" s="106"/>
      <c r="E103" s="42"/>
      <c r="F103" s="107"/>
      <c r="G103" s="42"/>
      <c r="H103" s="107"/>
      <c r="I103" s="42"/>
      <c r="J103" s="107"/>
      <c r="K103" s="42"/>
      <c r="L103" s="107"/>
      <c r="M103" s="44" t="e">
        <f t="shared" ca="1" si="4"/>
        <v>#N/A</v>
      </c>
      <c r="N103" s="57" t="e">
        <f ca="1">VLOOKUP($B103,Matrix!$H$13:$I$37,2,FALSE)&amp;"_"&amp;C103</f>
        <v>#N/A</v>
      </c>
      <c r="O103" s="111"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K4:K10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Matrix!$H$13:$H$37</xm:f>
          </x14:formula1>
          <xm:sqref>B4 B5:B103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2" t="s">
        <v>116</v>
      </c>
      <c r="C2" s="456"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458" t="s">
        <v>191</v>
      </c>
    </row>
    <row r="3" spans="1:49" ht="213" customHeight="1" thickBot="1">
      <c r="B3" s="170" t="str">
        <f>IF(OR(IF(COUNTIF(D6:AC69,"0")&lt;&gt;0,TRUE,FALSE),IF(COUNTIF(D6:AC69,"1")&lt;&gt;0,TRUE,FALSE)),"Search Table","Index Table")</f>
        <v>Index Table</v>
      </c>
      <c r="C3" s="457"/>
      <c r="D3" s="114" t="s">
        <v>57</v>
      </c>
      <c r="E3" s="114" t="s">
        <v>62</v>
      </c>
      <c r="F3" s="114" t="s">
        <v>45</v>
      </c>
      <c r="G3" s="114" t="s">
        <v>44</v>
      </c>
      <c r="H3" s="114" t="s">
        <v>114</v>
      </c>
      <c r="I3" s="114" t="s">
        <v>113</v>
      </c>
      <c r="J3" s="114" t="s">
        <v>118</v>
      </c>
      <c r="K3" s="114" t="s">
        <v>117</v>
      </c>
      <c r="L3" s="115" t="s">
        <v>62</v>
      </c>
      <c r="M3" s="115" t="s">
        <v>58</v>
      </c>
      <c r="N3" s="115" t="s">
        <v>58</v>
      </c>
      <c r="O3" s="115" t="s">
        <v>58</v>
      </c>
      <c r="P3" s="115" t="s">
        <v>58</v>
      </c>
      <c r="Q3" s="115" t="s">
        <v>58</v>
      </c>
      <c r="R3" s="115" t="s">
        <v>58</v>
      </c>
      <c r="S3" s="115" t="s">
        <v>58</v>
      </c>
      <c r="T3" s="115" t="s">
        <v>58</v>
      </c>
      <c r="U3" s="115" t="s">
        <v>58</v>
      </c>
      <c r="V3" s="115" t="s">
        <v>58</v>
      </c>
      <c r="W3" s="115" t="s">
        <v>58</v>
      </c>
      <c r="X3" s="115" t="s">
        <v>58</v>
      </c>
      <c r="Y3" s="115" t="s">
        <v>58</v>
      </c>
      <c r="Z3" s="115" t="s">
        <v>58</v>
      </c>
      <c r="AA3" s="115" t="s">
        <v>58</v>
      </c>
      <c r="AB3" s="115" t="s">
        <v>58</v>
      </c>
      <c r="AC3" s="115" t="s">
        <v>58</v>
      </c>
      <c r="AD3" s="182" t="s">
        <v>675</v>
      </c>
      <c r="AE3" s="183" t="s">
        <v>334</v>
      </c>
      <c r="AF3" s="184" t="s">
        <v>243</v>
      </c>
      <c r="AG3" s="464" t="s">
        <v>244</v>
      </c>
      <c r="AH3" s="465"/>
      <c r="AI3" s="185" t="s">
        <v>245</v>
      </c>
      <c r="AJ3" s="459"/>
      <c r="AR3" s="81" t="s">
        <v>89</v>
      </c>
    </row>
    <row r="4" spans="1:49" ht="14.25" thickBot="1">
      <c r="A4" s="460" t="s">
        <v>59</v>
      </c>
      <c r="B4" s="461"/>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16"/>
      <c r="AR4" s="69" t="s">
        <v>75</v>
      </c>
      <c r="AS4" s="70"/>
      <c r="AT4" s="70"/>
      <c r="AU4" s="70"/>
      <c r="AV4" s="70"/>
      <c r="AW4" s="71"/>
    </row>
    <row r="5" spans="1:49" ht="14.25" thickBot="1">
      <c r="A5" s="462"/>
      <c r="B5" s="463"/>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17"/>
      <c r="AR5" s="72" t="str">
        <f ca="1">"static const U4  "&amp;AW8&amp;"["&amp;AW10&amp;"]"&amp;" = {"</f>
        <v>static const U4  u4_sp_ALERT_P_OILLEV_CRIT[ALERT_P_OILLEV_NUM_DST] = {</v>
      </c>
      <c r="AS5" s="72" t="str">
        <f ca="1">"static const U4  "&amp;$AW$9&amp;"["&amp;$AW$10&amp;"] = {"</f>
        <v>static const U4  u4_sp_ALERT_P_OILLEV_MASK[ALERT_P_OILLEV_NUM_DST] = {</v>
      </c>
      <c r="AT5" s="72" t="str">
        <f ca="1">"static const U1  "&amp;$AW$11&amp;"["&amp;$AW$10&amp;"] = {"</f>
        <v>static const U1  u1_sp_ALERT_P_OILLEV_DST[ALERT_P_OILLEV_NUM_DST] = {</v>
      </c>
      <c r="AU5" s="72" t="str">
        <f ca="1">"const ST_ALERT_MTRX "&amp;$AW$12&amp;" = {"</f>
        <v>const ST_ALERT_MTRX st_gp_ALERT_P_OILLEV_MTRX[1] = {</v>
      </c>
      <c r="AV5" s="53" t="str">
        <f ca="1">"#define "&amp;AW10&amp;REPT(" ",41-LEN(AW10))&amp;"("&amp;AW13&amp;"U)"</f>
        <v>#define ALERT_P_OILLEV_NUM_DST                   (64U)</v>
      </c>
      <c r="AW5" s="54"/>
    </row>
    <row r="6" spans="1:49">
      <c r="B6" s="119" t="str">
        <f ca="1">"Table "&amp;$AW$6</f>
        <v>Table P_OILLEV</v>
      </c>
      <c r="C6" s="41">
        <f>ROW()-ROW($C$6)</f>
        <v>0</v>
      </c>
      <c r="D6" s="31" t="s">
        <v>175</v>
      </c>
      <c r="E6" s="31" t="s">
        <v>175</v>
      </c>
      <c r="F6" s="31" t="s">
        <v>175</v>
      </c>
      <c r="G6" s="31" t="s">
        <v>175</v>
      </c>
      <c r="H6" s="31" t="s">
        <v>175</v>
      </c>
      <c r="I6" s="31" t="s">
        <v>175</v>
      </c>
      <c r="J6" s="31" t="s">
        <v>175</v>
      </c>
      <c r="K6" s="31" t="s">
        <v>175</v>
      </c>
      <c r="L6" s="31" t="s">
        <v>175</v>
      </c>
      <c r="M6" s="31" t="s">
        <v>175</v>
      </c>
      <c r="N6" s="31" t="s">
        <v>175</v>
      </c>
      <c r="O6" s="31" t="s">
        <v>175</v>
      </c>
      <c r="P6" s="31" t="s">
        <v>175</v>
      </c>
      <c r="Q6" s="31" t="s">
        <v>175</v>
      </c>
      <c r="R6" s="31" t="s">
        <v>175</v>
      </c>
      <c r="S6" s="31" t="s">
        <v>175</v>
      </c>
      <c r="T6" s="31" t="s">
        <v>175</v>
      </c>
      <c r="U6" s="31" t="s">
        <v>175</v>
      </c>
      <c r="V6" s="31" t="s">
        <v>175</v>
      </c>
      <c r="W6" s="31" t="s">
        <v>175</v>
      </c>
      <c r="X6" s="31" t="s">
        <v>175</v>
      </c>
      <c r="Y6" s="31" t="s">
        <v>175</v>
      </c>
      <c r="Z6" s="31" t="s">
        <v>175</v>
      </c>
      <c r="AA6" s="31" t="s">
        <v>175</v>
      </c>
      <c r="AB6" s="31" t="s">
        <v>175</v>
      </c>
      <c r="AC6" s="31" t="s">
        <v>175</v>
      </c>
      <c r="AD6" s="31">
        <v>0</v>
      </c>
      <c r="AE6" s="31">
        <v>0</v>
      </c>
      <c r="AF6" s="31">
        <v>0</v>
      </c>
      <c r="AG6" s="31">
        <v>0</v>
      </c>
      <c r="AH6" s="31">
        <v>0</v>
      </c>
      <c r="AI6" s="31">
        <v>0</v>
      </c>
      <c r="AJ6" s="40" t="s">
        <v>30</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(U4)0x0000003FU,                                                           /* 00 UNKNOWN                                         */</v>
      </c>
      <c r="AT6" s="51" t="str">
        <f t="shared" ref="AT6:AT69" si="1">IF(AJ6&lt;&gt;"",AL6&amp;IF(AJ7&lt;&gt;"",","," ")&amp;REPT(" ",78-LEN(AL6))&amp;"/* "&amp;IF(C6&lt;10,"0"&amp;C6,C6)&amp;" "&amp;AJ6&amp;REPT(" ",48-LEN(AJ6))&amp;"*/",IF(AJ5&lt;&gt;"","};",""))</f>
        <v xml:space="preserve">    (U1)ALERT_REQ_UNKNOWN,                                                     /* 00 UNKNOWN                                         */</v>
      </c>
      <c r="AU6" s="51" t="s">
        <v>200</v>
      </c>
      <c r="AV6" s="37" t="s">
        <v>64</v>
      </c>
      <c r="AW6" s="55" t="str">
        <f ca="1">UPPER(RIGHT(CELL("filename",A1),LEN(CELL("filename",A1))-FIND("]",CELL("filename",A1))))</f>
        <v>P_OILLEV</v>
      </c>
    </row>
    <row r="7" spans="1:49">
      <c r="B7" s="119"/>
      <c r="C7" s="36">
        <f t="shared" ref="C7:C69" si="2">ROW()-ROW($C$6)</f>
        <v>1</v>
      </c>
      <c r="D7" s="50" t="s">
        <v>175</v>
      </c>
      <c r="E7" s="50" t="s">
        <v>175</v>
      </c>
      <c r="F7" s="50" t="s">
        <v>175</v>
      </c>
      <c r="G7" s="50" t="s">
        <v>175</v>
      </c>
      <c r="H7" s="50" t="s">
        <v>175</v>
      </c>
      <c r="I7" s="50" t="s">
        <v>175</v>
      </c>
      <c r="J7" s="50" t="s">
        <v>175</v>
      </c>
      <c r="K7" s="50" t="s">
        <v>175</v>
      </c>
      <c r="L7" s="50" t="s">
        <v>175</v>
      </c>
      <c r="M7" s="50" t="s">
        <v>175</v>
      </c>
      <c r="N7" s="50" t="s">
        <v>175</v>
      </c>
      <c r="O7" s="50" t="s">
        <v>175</v>
      </c>
      <c r="P7" s="50" t="s">
        <v>175</v>
      </c>
      <c r="Q7" s="50" t="s">
        <v>175</v>
      </c>
      <c r="R7" s="50" t="s">
        <v>175</v>
      </c>
      <c r="S7" s="50" t="s">
        <v>175</v>
      </c>
      <c r="T7" s="50" t="s">
        <v>175</v>
      </c>
      <c r="U7" s="50" t="s">
        <v>175</v>
      </c>
      <c r="V7" s="50" t="s">
        <v>175</v>
      </c>
      <c r="W7" s="50" t="s">
        <v>175</v>
      </c>
      <c r="X7" s="50" t="s">
        <v>175</v>
      </c>
      <c r="Y7" s="50" t="s">
        <v>175</v>
      </c>
      <c r="Z7" s="50" t="s">
        <v>175</v>
      </c>
      <c r="AA7" s="50" t="s">
        <v>175</v>
      </c>
      <c r="AB7" s="50" t="s">
        <v>175</v>
      </c>
      <c r="AC7" s="50" t="s">
        <v>175</v>
      </c>
      <c r="AD7" s="50">
        <v>0</v>
      </c>
      <c r="AE7" s="50">
        <v>0</v>
      </c>
      <c r="AF7" s="50">
        <v>0</v>
      </c>
      <c r="AG7" s="50">
        <v>0</v>
      </c>
      <c r="AH7" s="50">
        <v>0</v>
      </c>
      <c r="AI7" s="50">
        <v>1</v>
      </c>
      <c r="AJ7" s="22" t="s">
        <v>30</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(U4)0x0000003FU,                                                           /* 01 UNKNOWN                                         */</v>
      </c>
      <c r="AT7" s="51" t="str">
        <f t="shared" si="1"/>
        <v xml:space="preserve">    (U1)ALERT_REQ_UNKNOWN,                                                     /* 01 UNKNOWN                                         */</v>
      </c>
      <c r="AU7" s="51" t="str">
        <f ca="1">"        &amp;"&amp;$AW$14&amp;","&amp;REPT(" ",69-LEN($AW$14))&amp;"/* fp_u4_SRC_CHK                                      */"</f>
        <v xml:space="preserve">        &amp;u4_s_AlertP_oillevSrcchk,                                             /* fp_u4_SRC_CHK                                      */</v>
      </c>
      <c r="AV7" s="38" t="s">
        <v>65</v>
      </c>
      <c r="AW7" s="118">
        <f>IF(B3="Search Table",1,0)</f>
        <v>0</v>
      </c>
    </row>
    <row r="8" spans="1:49">
      <c r="B8" s="119"/>
      <c r="C8" s="36">
        <f t="shared" si="2"/>
        <v>2</v>
      </c>
      <c r="D8" s="50" t="s">
        <v>175</v>
      </c>
      <c r="E8" s="50" t="s">
        <v>175</v>
      </c>
      <c r="F8" s="50" t="s">
        <v>175</v>
      </c>
      <c r="G8" s="50" t="s">
        <v>175</v>
      </c>
      <c r="H8" s="50" t="s">
        <v>175</v>
      </c>
      <c r="I8" s="50" t="s">
        <v>175</v>
      </c>
      <c r="J8" s="50" t="s">
        <v>175</v>
      </c>
      <c r="K8" s="50" t="s">
        <v>175</v>
      </c>
      <c r="L8" s="50" t="s">
        <v>175</v>
      </c>
      <c r="M8" s="50" t="s">
        <v>175</v>
      </c>
      <c r="N8" s="50" t="s">
        <v>175</v>
      </c>
      <c r="O8" s="50" t="s">
        <v>175</v>
      </c>
      <c r="P8" s="50" t="s">
        <v>175</v>
      </c>
      <c r="Q8" s="50" t="s">
        <v>175</v>
      </c>
      <c r="R8" s="50" t="s">
        <v>175</v>
      </c>
      <c r="S8" s="50" t="s">
        <v>175</v>
      </c>
      <c r="T8" s="50" t="s">
        <v>175</v>
      </c>
      <c r="U8" s="50" t="s">
        <v>175</v>
      </c>
      <c r="V8" s="50" t="s">
        <v>175</v>
      </c>
      <c r="W8" s="50" t="s">
        <v>175</v>
      </c>
      <c r="X8" s="50" t="s">
        <v>175</v>
      </c>
      <c r="Y8" s="50" t="s">
        <v>175</v>
      </c>
      <c r="Z8" s="50" t="s">
        <v>175</v>
      </c>
      <c r="AA8" s="50" t="s">
        <v>175</v>
      </c>
      <c r="AB8" s="50" t="s">
        <v>175</v>
      </c>
      <c r="AC8" s="50" t="s">
        <v>175</v>
      </c>
      <c r="AD8" s="50">
        <v>0</v>
      </c>
      <c r="AE8" s="50">
        <v>0</v>
      </c>
      <c r="AF8" s="50">
        <v>0</v>
      </c>
      <c r="AG8" s="50">
        <v>0</v>
      </c>
      <c r="AH8" s="50">
        <v>1</v>
      </c>
      <c r="AI8" s="50">
        <v>0</v>
      </c>
      <c r="AJ8" s="22" t="s">
        <v>30</v>
      </c>
      <c r="AL8" t="str">
        <f t="shared" si="0"/>
        <v xml:space="preserve">    (U1)ALERT_REQ_UNKNOWN</v>
      </c>
      <c r="AR8" s="51" t="str">
        <f t="shared" si="3"/>
        <v xml:space="preserve">    (U4)0x00000002U,                                                           /* 02 UNKNOWN                                         */</v>
      </c>
      <c r="AS8" s="51" t="str">
        <f t="shared" si="4"/>
        <v xml:space="preserve">    (U4)0x0000003FU,                                                           /* 02 UNKNOWN                                         */</v>
      </c>
      <c r="AT8" s="51" t="str">
        <f>IF(AJ8&lt;&gt;"",AL8&amp;IF(AJ9&lt;&gt;"",","," ")&amp;REPT(" ",78-LEN(AL8))&amp;"/* "&amp;IF(C8&lt;10,"0"&amp;C8,C8)&amp;" "&amp;AJ8&amp;REPT(" ",48-LEN(AJ8))&amp;"*/",IF(AJ7&lt;&gt;"","};",""))</f>
        <v xml:space="preserve">    (U1)ALERT_REQ_UNKNOWN,                                                     /* 02 UNKNOWN                                         */</v>
      </c>
      <c r="AU8" s="51" t="str">
        <f ca="1">IF($AW$15&lt;&gt;"NULL","        &amp;"&amp;$AW$15&amp;","&amp;REPT(" ",69-LEN($AW$15))&amp;"/* fp_vd_XDST                                         */","        vdp_PTR_NA,                                                            /* fp_vd_XDST                                         */")</f>
        <v xml:space="preserve">        &amp;vd_s_AlertP_oillevRwTx,                                               /* fp_vd_XDST                                         */</v>
      </c>
      <c r="AV8" s="38" t="s">
        <v>66</v>
      </c>
      <c r="AW8" s="56" t="str">
        <f ca="1">"u4_sp_ALERT_"&amp;IF(AW6&lt;&gt;AW17,$AW$17&amp;"_"&amp;$AW$6,AW17)&amp;"_CRIT"</f>
        <v>u4_sp_ALERT_P_OILLEV_CRIT</v>
      </c>
    </row>
    <row r="9" spans="1:49">
      <c r="B9" s="119"/>
      <c r="C9" s="36">
        <f t="shared" si="2"/>
        <v>3</v>
      </c>
      <c r="D9" s="50" t="s">
        <v>175</v>
      </c>
      <c r="E9" s="50" t="s">
        <v>175</v>
      </c>
      <c r="F9" s="50" t="s">
        <v>175</v>
      </c>
      <c r="G9" s="50" t="s">
        <v>175</v>
      </c>
      <c r="H9" s="50" t="s">
        <v>175</v>
      </c>
      <c r="I9" s="50" t="s">
        <v>175</v>
      </c>
      <c r="J9" s="50" t="s">
        <v>175</v>
      </c>
      <c r="K9" s="50" t="s">
        <v>175</v>
      </c>
      <c r="L9" s="50" t="s">
        <v>175</v>
      </c>
      <c r="M9" s="50" t="s">
        <v>175</v>
      </c>
      <c r="N9" s="50" t="s">
        <v>175</v>
      </c>
      <c r="O9" s="50" t="s">
        <v>175</v>
      </c>
      <c r="P9" s="50" t="s">
        <v>175</v>
      </c>
      <c r="Q9" s="50" t="s">
        <v>175</v>
      </c>
      <c r="R9" s="50" t="s">
        <v>175</v>
      </c>
      <c r="S9" s="50" t="s">
        <v>175</v>
      </c>
      <c r="T9" s="50" t="s">
        <v>175</v>
      </c>
      <c r="U9" s="50" t="s">
        <v>175</v>
      </c>
      <c r="V9" s="50" t="s">
        <v>175</v>
      </c>
      <c r="W9" s="50" t="s">
        <v>175</v>
      </c>
      <c r="X9" s="50" t="s">
        <v>175</v>
      </c>
      <c r="Y9" s="50" t="s">
        <v>175</v>
      </c>
      <c r="Z9" s="50" t="s">
        <v>175</v>
      </c>
      <c r="AA9" s="50" t="s">
        <v>175</v>
      </c>
      <c r="AB9" s="50" t="s">
        <v>175</v>
      </c>
      <c r="AC9" s="50" t="s">
        <v>175</v>
      </c>
      <c r="AD9" s="50">
        <v>0</v>
      </c>
      <c r="AE9" s="50">
        <v>0</v>
      </c>
      <c r="AF9" s="50">
        <v>0</v>
      </c>
      <c r="AG9" s="50">
        <v>0</v>
      </c>
      <c r="AH9" s="50">
        <v>1</v>
      </c>
      <c r="AI9" s="50">
        <v>1</v>
      </c>
      <c r="AJ9" s="40" t="s">
        <v>30</v>
      </c>
      <c r="AL9" t="str">
        <f t="shared" si="0"/>
        <v xml:space="preserve">    (U1)ALERT_REQ_UNKNOWN</v>
      </c>
      <c r="AR9" s="51" t="str">
        <f t="shared" si="3"/>
        <v xml:space="preserve">    (U4)0x00000003U,                                                           /* 03 UNKNOWN                                         */</v>
      </c>
      <c r="AS9" s="51" t="str">
        <f t="shared" si="4"/>
        <v xml:space="preserve">    (U4)0x0000003FU,                                                           /* 03 UNKNOWN                                         */</v>
      </c>
      <c r="AT9" s="51" t="str">
        <f t="shared" si="1"/>
        <v xml:space="preserve">    (U1)ALERT_REQ_UNKNOWN,                                                     /* 03 UNKNOWN                                         */</v>
      </c>
      <c r="AU9" s="51"/>
      <c r="AV9" s="38" t="s">
        <v>67</v>
      </c>
      <c r="AW9" s="56" t="str">
        <f ca="1">"u4_sp_ALERT_"&amp;IF(AW6&lt;&gt;AW17,$AW$17&amp;"_"&amp;$AW$6,AW17)&amp;"_MASK"</f>
        <v>u4_sp_ALERT_P_OILLEV_MASK</v>
      </c>
    </row>
    <row r="10" spans="1:49">
      <c r="B10" s="119"/>
      <c r="C10" s="36">
        <f t="shared" si="2"/>
        <v>4</v>
      </c>
      <c r="D10" s="50" t="s">
        <v>175</v>
      </c>
      <c r="E10" s="50" t="s">
        <v>175</v>
      </c>
      <c r="F10" s="50" t="s">
        <v>175</v>
      </c>
      <c r="G10" s="50" t="s">
        <v>175</v>
      </c>
      <c r="H10" s="50" t="s">
        <v>175</v>
      </c>
      <c r="I10" s="50" t="s">
        <v>175</v>
      </c>
      <c r="J10" s="50" t="s">
        <v>175</v>
      </c>
      <c r="K10" s="50" t="s">
        <v>175</v>
      </c>
      <c r="L10" s="50" t="s">
        <v>175</v>
      </c>
      <c r="M10" s="50" t="s">
        <v>175</v>
      </c>
      <c r="N10" s="50" t="s">
        <v>175</v>
      </c>
      <c r="O10" s="50" t="s">
        <v>175</v>
      </c>
      <c r="P10" s="50" t="s">
        <v>175</v>
      </c>
      <c r="Q10" s="50" t="s">
        <v>175</v>
      </c>
      <c r="R10" s="50" t="s">
        <v>175</v>
      </c>
      <c r="S10" s="50" t="s">
        <v>175</v>
      </c>
      <c r="T10" s="50" t="s">
        <v>175</v>
      </c>
      <c r="U10" s="50" t="s">
        <v>175</v>
      </c>
      <c r="V10" s="50" t="s">
        <v>175</v>
      </c>
      <c r="W10" s="50" t="s">
        <v>175</v>
      </c>
      <c r="X10" s="50" t="s">
        <v>175</v>
      </c>
      <c r="Y10" s="50" t="s">
        <v>175</v>
      </c>
      <c r="Z10" s="50" t="s">
        <v>175</v>
      </c>
      <c r="AA10" s="50" t="s">
        <v>175</v>
      </c>
      <c r="AB10" s="50" t="s">
        <v>175</v>
      </c>
      <c r="AC10" s="50" t="s">
        <v>175</v>
      </c>
      <c r="AD10" s="50">
        <v>0</v>
      </c>
      <c r="AE10" s="50">
        <v>0</v>
      </c>
      <c r="AF10" s="50">
        <v>0</v>
      </c>
      <c r="AG10" s="50">
        <v>1</v>
      </c>
      <c r="AH10" s="50">
        <v>0</v>
      </c>
      <c r="AI10" s="50">
        <v>0</v>
      </c>
      <c r="AJ10" s="40" t="s">
        <v>30</v>
      </c>
      <c r="AL10" t="str">
        <f t="shared" si="0"/>
        <v xml:space="preserve">    (U1)ALERT_REQ_UNKNOWN</v>
      </c>
      <c r="AR10" s="51" t="str">
        <f t="shared" si="3"/>
        <v xml:space="preserve">    (U4)0x00000004U,                                                           /* 04 UNKNOWN                                         */</v>
      </c>
      <c r="AS10" s="51" t="str">
        <f t="shared" si="4"/>
        <v xml:space="preserve">    (U4)0x0000003FU,                                                           /* 04 UNKNOWN                                         */</v>
      </c>
      <c r="AT10" s="51" t="str">
        <f t="shared" si="1"/>
        <v xml:space="preserve">    (U1)ALERT_REQ_UNKNOWN,                                                     /* 04 UNKNOWN                                         */</v>
      </c>
      <c r="AU10" s="51" t="str">
        <f>IF($AW$7=1,"        &amp;"&amp;$AW$9&amp;"[0],"&amp;REPT(" ",66-LEN($AW$9))&amp;"/* u4p_MASK                                           */","        (const U4 *)vdp_PTR_NA,                                                /* u4p_MASK                                           */")</f>
        <v xml:space="preserve">        (const U4 *)vdp_PTR_NA,                                                /* u4p_MASK                                           */</v>
      </c>
      <c r="AV10" s="38" t="s">
        <v>68</v>
      </c>
      <c r="AW10" s="56" t="str">
        <f ca="1">"ALERT_"&amp;IF(AW6&lt;&gt;AW17,$AW$17&amp;"_"&amp;$AW$6,AW17)&amp;"_NUM_DST"</f>
        <v>ALERT_P_OILLEV_NUM_DST</v>
      </c>
    </row>
    <row r="11" spans="1:49">
      <c r="B11" s="119"/>
      <c r="C11" s="36">
        <f t="shared" si="2"/>
        <v>5</v>
      </c>
      <c r="D11" s="50" t="s">
        <v>175</v>
      </c>
      <c r="E11" s="50" t="s">
        <v>175</v>
      </c>
      <c r="F11" s="50" t="s">
        <v>175</v>
      </c>
      <c r="G11" s="50" t="s">
        <v>175</v>
      </c>
      <c r="H11" s="50" t="s">
        <v>175</v>
      </c>
      <c r="I11" s="50" t="s">
        <v>175</v>
      </c>
      <c r="J11" s="50" t="s">
        <v>175</v>
      </c>
      <c r="K11" s="50" t="s">
        <v>175</v>
      </c>
      <c r="L11" s="50" t="s">
        <v>175</v>
      </c>
      <c r="M11" s="50" t="s">
        <v>175</v>
      </c>
      <c r="N11" s="50" t="s">
        <v>175</v>
      </c>
      <c r="O11" s="50" t="s">
        <v>175</v>
      </c>
      <c r="P11" s="50" t="s">
        <v>175</v>
      </c>
      <c r="Q11" s="50" t="s">
        <v>175</v>
      </c>
      <c r="R11" s="50" t="s">
        <v>175</v>
      </c>
      <c r="S11" s="50" t="s">
        <v>175</v>
      </c>
      <c r="T11" s="50" t="s">
        <v>175</v>
      </c>
      <c r="U11" s="50" t="s">
        <v>175</v>
      </c>
      <c r="V11" s="50" t="s">
        <v>175</v>
      </c>
      <c r="W11" s="50" t="s">
        <v>175</v>
      </c>
      <c r="X11" s="50" t="s">
        <v>175</v>
      </c>
      <c r="Y11" s="50" t="s">
        <v>175</v>
      </c>
      <c r="Z11" s="50" t="s">
        <v>175</v>
      </c>
      <c r="AA11" s="50" t="s">
        <v>175</v>
      </c>
      <c r="AB11" s="50" t="s">
        <v>175</v>
      </c>
      <c r="AC11" s="50" t="s">
        <v>175</v>
      </c>
      <c r="AD11" s="50">
        <v>0</v>
      </c>
      <c r="AE11" s="50">
        <v>0</v>
      </c>
      <c r="AF11" s="50">
        <v>0</v>
      </c>
      <c r="AG11" s="50">
        <v>1</v>
      </c>
      <c r="AH11" s="50">
        <v>0</v>
      </c>
      <c r="AI11" s="50">
        <v>1</v>
      </c>
      <c r="AJ11" s="40" t="s">
        <v>30</v>
      </c>
      <c r="AL11" t="str">
        <f t="shared" si="0"/>
        <v xml:space="preserve">    (U1)ALERT_REQ_UNKNOWN</v>
      </c>
      <c r="AR11" s="51" t="str">
        <f t="shared" si="3"/>
        <v xml:space="preserve">    (U4)0x00000005U,                                                           /* 05 UNKNOWN                                         */</v>
      </c>
      <c r="AS11" s="51" t="str">
        <f t="shared" si="4"/>
        <v xml:space="preserve">    (U4)0x0000003FU,                                                           /* 05 UNKNOWN                                         */</v>
      </c>
      <c r="AT11" s="51" t="str">
        <f t="shared" si="1"/>
        <v xml:space="preserve">    (U1)ALERT_REQ_UNKNOWN,                                                     /* 05 UNKNOWN                                         */</v>
      </c>
      <c r="AU11" s="51" t="str">
        <f>IF($AW$7=1,"        &amp;"&amp;$AW$8&amp;"[0],"&amp;REPT(" ",66-LEN($AW$8))&amp;"/* u4p_CRIT                                           */","        (const U4 *)vdp_PTR_NA,                                                /* u4p_CRIT                                           */")</f>
        <v xml:space="preserve">        (const U4 *)vdp_PTR_NA,                                                /* u4p_CRIT                                           */</v>
      </c>
      <c r="AV11" s="38" t="s">
        <v>69</v>
      </c>
      <c r="AW11" s="56" t="str">
        <f ca="1">"u1_sp_ALERT_"&amp;IF(AW6&lt;&gt;AW17,$AW$17&amp;"_"&amp;$AW$6,AW17)&amp;"_DST"</f>
        <v>u1_sp_ALERT_P_OILLEV_DST</v>
      </c>
    </row>
    <row r="12" spans="1:49">
      <c r="B12" s="119"/>
      <c r="C12" s="36">
        <f t="shared" si="2"/>
        <v>6</v>
      </c>
      <c r="D12" s="50" t="s">
        <v>175</v>
      </c>
      <c r="E12" s="50" t="s">
        <v>175</v>
      </c>
      <c r="F12" s="50" t="s">
        <v>175</v>
      </c>
      <c r="G12" s="50" t="s">
        <v>175</v>
      </c>
      <c r="H12" s="50" t="s">
        <v>175</v>
      </c>
      <c r="I12" s="50" t="s">
        <v>175</v>
      </c>
      <c r="J12" s="50" t="s">
        <v>175</v>
      </c>
      <c r="K12" s="50" t="s">
        <v>175</v>
      </c>
      <c r="L12" s="50" t="s">
        <v>175</v>
      </c>
      <c r="M12" s="50" t="s">
        <v>175</v>
      </c>
      <c r="N12" s="50" t="s">
        <v>175</v>
      </c>
      <c r="O12" s="50" t="s">
        <v>175</v>
      </c>
      <c r="P12" s="50" t="s">
        <v>175</v>
      </c>
      <c r="Q12" s="50" t="s">
        <v>175</v>
      </c>
      <c r="R12" s="50" t="s">
        <v>175</v>
      </c>
      <c r="S12" s="50" t="s">
        <v>175</v>
      </c>
      <c r="T12" s="50" t="s">
        <v>175</v>
      </c>
      <c r="U12" s="50" t="s">
        <v>175</v>
      </c>
      <c r="V12" s="50" t="s">
        <v>175</v>
      </c>
      <c r="W12" s="50" t="s">
        <v>175</v>
      </c>
      <c r="X12" s="50" t="s">
        <v>175</v>
      </c>
      <c r="Y12" s="50" t="s">
        <v>175</v>
      </c>
      <c r="Z12" s="50" t="s">
        <v>175</v>
      </c>
      <c r="AA12" s="50" t="s">
        <v>175</v>
      </c>
      <c r="AB12" s="50" t="s">
        <v>175</v>
      </c>
      <c r="AC12" s="50" t="s">
        <v>175</v>
      </c>
      <c r="AD12" s="50">
        <v>0</v>
      </c>
      <c r="AE12" s="50">
        <v>0</v>
      </c>
      <c r="AF12" s="50">
        <v>0</v>
      </c>
      <c r="AG12" s="50">
        <v>1</v>
      </c>
      <c r="AH12" s="50">
        <v>1</v>
      </c>
      <c r="AI12" s="50">
        <v>0</v>
      </c>
      <c r="AJ12" s="40" t="s">
        <v>30</v>
      </c>
      <c r="AL12" t="str">
        <f t="shared" si="0"/>
        <v xml:space="preserve">    (U1)ALERT_REQ_UNKNOWN</v>
      </c>
      <c r="AR12" s="51" t="str">
        <f t="shared" si="3"/>
        <v xml:space="preserve">    (U4)0x00000006U,                                                           /* 06 UNKNOWN                                         */</v>
      </c>
      <c r="AS12" s="51" t="str">
        <f t="shared" si="4"/>
        <v xml:space="preserve">    (U4)0x0000003FU,                                                           /* 06 UNKNOWN                                         */</v>
      </c>
      <c r="AT12" s="51" t="str">
        <f t="shared" si="1"/>
        <v xml:space="preserve">    (U1)ALERT_REQ_UNKNOWN,                                                     /* 06 UNKNOWN                                         */</v>
      </c>
      <c r="AU12" s="51"/>
      <c r="AV12" s="38" t="s">
        <v>81</v>
      </c>
      <c r="AW12" s="56" t="str">
        <f ca="1">Matrix!D8&amp;"["&amp;Matrix!D7&amp;"]"</f>
        <v>st_gp_ALERT_P_OILLEV_MTRX[1]</v>
      </c>
    </row>
    <row r="13" spans="1:49">
      <c r="B13" s="119"/>
      <c r="C13" s="36">
        <f t="shared" si="2"/>
        <v>7</v>
      </c>
      <c r="D13" s="50" t="s">
        <v>175</v>
      </c>
      <c r="E13" s="50" t="s">
        <v>175</v>
      </c>
      <c r="F13" s="50" t="s">
        <v>175</v>
      </c>
      <c r="G13" s="50" t="s">
        <v>176</v>
      </c>
      <c r="H13" s="50" t="s">
        <v>176</v>
      </c>
      <c r="I13" s="50" t="s">
        <v>176</v>
      </c>
      <c r="J13" s="50" t="s">
        <v>176</v>
      </c>
      <c r="K13" s="50" t="s">
        <v>176</v>
      </c>
      <c r="L13" s="50" t="s">
        <v>176</v>
      </c>
      <c r="M13" s="50" t="s">
        <v>176</v>
      </c>
      <c r="N13" s="50" t="s">
        <v>176</v>
      </c>
      <c r="O13" s="50" t="s">
        <v>176</v>
      </c>
      <c r="P13" s="50" t="s">
        <v>175</v>
      </c>
      <c r="Q13" s="50" t="s">
        <v>175</v>
      </c>
      <c r="R13" s="50" t="s">
        <v>175</v>
      </c>
      <c r="S13" s="50" t="s">
        <v>175</v>
      </c>
      <c r="T13" s="50" t="s">
        <v>175</v>
      </c>
      <c r="U13" s="50" t="s">
        <v>175</v>
      </c>
      <c r="V13" s="50" t="s">
        <v>175</v>
      </c>
      <c r="W13" s="50" t="s">
        <v>175</v>
      </c>
      <c r="X13" s="50" t="s">
        <v>175</v>
      </c>
      <c r="Y13" s="50" t="s">
        <v>175</v>
      </c>
      <c r="Z13" s="50" t="s">
        <v>175</v>
      </c>
      <c r="AA13" s="50" t="s">
        <v>175</v>
      </c>
      <c r="AB13" s="50" t="s">
        <v>175</v>
      </c>
      <c r="AC13" s="50" t="s">
        <v>175</v>
      </c>
      <c r="AD13" s="31">
        <v>0</v>
      </c>
      <c r="AE13" s="31">
        <v>0</v>
      </c>
      <c r="AF13" s="31">
        <v>0</v>
      </c>
      <c r="AG13" s="31">
        <v>1</v>
      </c>
      <c r="AH13" s="31">
        <v>1</v>
      </c>
      <c r="AI13" s="31">
        <v>1</v>
      </c>
      <c r="AJ13" s="40" t="s">
        <v>30</v>
      </c>
      <c r="AL13" t="str">
        <f t="shared" si="0"/>
        <v xml:space="preserve">    (U1)ALERT_REQ_UNKNOWN</v>
      </c>
      <c r="AR13" s="51" t="str">
        <f t="shared" si="3"/>
        <v xml:space="preserve">    (U4)0x00000007U,                                                           /* 07 UNKNOWN                                         */</v>
      </c>
      <c r="AS13" s="51" t="str">
        <f t="shared" si="4"/>
        <v xml:space="preserve">    (U4)0x0000003FU,                                                           /* 07 UNKNOWN                                         */</v>
      </c>
      <c r="AT13" s="51" t="str">
        <f t="shared" si="1"/>
        <v xml:space="preserve">    (U1)ALERT_REQ_UNKNOWN,                                                     /* 07 UNKNOWN                                         */</v>
      </c>
      <c r="AU13" s="51" t="str">
        <f ca="1">"        &amp;"&amp;$AW$11&amp;"[0],"&amp;REPT(" ",66-LEN($AW$11))&amp;"/* u1p_DST                                            */"</f>
        <v xml:space="preserve">        &amp;u1_sp_ALERT_P_OILLEV_DST[0],                                          /* u1p_DST                                            */</v>
      </c>
      <c r="AV13" s="38" t="s">
        <v>70</v>
      </c>
      <c r="AW13" s="118">
        <f>COUNTA($AJ$6:$AJ$69)</f>
        <v>64</v>
      </c>
    </row>
    <row r="14" spans="1:49">
      <c r="B14" s="119"/>
      <c r="C14" s="36">
        <f t="shared" si="2"/>
        <v>8</v>
      </c>
      <c r="D14" s="50" t="s">
        <v>175</v>
      </c>
      <c r="E14" s="50" t="s">
        <v>175</v>
      </c>
      <c r="F14" s="50" t="s">
        <v>175</v>
      </c>
      <c r="G14" s="50" t="s">
        <v>176</v>
      </c>
      <c r="H14" s="50" t="s">
        <v>176</v>
      </c>
      <c r="I14" s="50" t="s">
        <v>176</v>
      </c>
      <c r="J14" s="50" t="s">
        <v>176</v>
      </c>
      <c r="K14" s="50" t="s">
        <v>176</v>
      </c>
      <c r="L14" s="50" t="s">
        <v>176</v>
      </c>
      <c r="M14" s="50" t="s">
        <v>176</v>
      </c>
      <c r="N14" s="50" t="s">
        <v>176</v>
      </c>
      <c r="O14" s="50" t="s">
        <v>176</v>
      </c>
      <c r="P14" s="50" t="s">
        <v>175</v>
      </c>
      <c r="Q14" s="50" t="s">
        <v>175</v>
      </c>
      <c r="R14" s="50" t="s">
        <v>175</v>
      </c>
      <c r="S14" s="50" t="s">
        <v>175</v>
      </c>
      <c r="T14" s="50" t="s">
        <v>175</v>
      </c>
      <c r="U14" s="50" t="s">
        <v>175</v>
      </c>
      <c r="V14" s="50" t="s">
        <v>175</v>
      </c>
      <c r="W14" s="50" t="s">
        <v>175</v>
      </c>
      <c r="X14" s="50" t="s">
        <v>175</v>
      </c>
      <c r="Y14" s="50" t="s">
        <v>175</v>
      </c>
      <c r="Z14" s="50" t="s">
        <v>175</v>
      </c>
      <c r="AA14" s="50" t="s">
        <v>175</v>
      </c>
      <c r="AB14" s="50" t="s">
        <v>175</v>
      </c>
      <c r="AC14" s="50" t="s">
        <v>175</v>
      </c>
      <c r="AD14" s="31">
        <v>0</v>
      </c>
      <c r="AE14" s="31">
        <v>0</v>
      </c>
      <c r="AF14" s="31">
        <v>1</v>
      </c>
      <c r="AG14" s="31">
        <v>0</v>
      </c>
      <c r="AH14" s="31">
        <v>0</v>
      </c>
      <c r="AI14" s="31">
        <v>0</v>
      </c>
      <c r="AJ14" s="40" t="s">
        <v>30</v>
      </c>
      <c r="AL14" t="str">
        <f t="shared" si="0"/>
        <v xml:space="preserve">    (U1)ALERT_REQ_UNKNOWN</v>
      </c>
      <c r="AR14" s="51" t="str">
        <f t="shared" si="3"/>
        <v xml:space="preserve">    (U4)0x00000008U,                                                           /* 08 UNKNOWN                                         */</v>
      </c>
      <c r="AS14" s="51" t="str">
        <f t="shared" si="4"/>
        <v xml:space="preserve">    (U4)0x0000003FU,                                                           /* 08 UNKNOWN                                         */</v>
      </c>
      <c r="AT14" s="51" t="str">
        <f t="shared" si="1"/>
        <v xml:space="preserve">    (U1)ALERT_REQ_UNKNOWN,                                                     /* 08 UNKNOWN                                         */</v>
      </c>
      <c r="AU14" s="51" t="str">
        <f ca="1">"        (U2)"&amp;$AW$10&amp;","&amp;REPT(" ",66-LEN($AW$10))&amp;"/* u2_num_srch                                        */"</f>
        <v xml:space="preserve">        (U2)ALERT_P_OILLEV_NUM_DST,                                            /* u2_num_srch                                        */</v>
      </c>
      <c r="AV14" s="38" t="s">
        <v>71</v>
      </c>
      <c r="AW14" s="56" t="str">
        <f ca="1">IF(AW6&lt;&gt;AW17,VLOOKUP(AW6,Matrix!$C$13:$G$37,4,FALSE),Matrix!F13)</f>
        <v>u4_s_AlertP_oillevSrcchk</v>
      </c>
    </row>
    <row r="15" spans="1:49">
      <c r="B15" s="119"/>
      <c r="C15" s="36">
        <f t="shared" si="2"/>
        <v>9</v>
      </c>
      <c r="D15" s="50" t="s">
        <v>175</v>
      </c>
      <c r="E15" s="50" t="s">
        <v>175</v>
      </c>
      <c r="F15" s="50" t="s">
        <v>175</v>
      </c>
      <c r="G15" s="50" t="s">
        <v>176</v>
      </c>
      <c r="H15" s="50" t="s">
        <v>176</v>
      </c>
      <c r="I15" s="50" t="s">
        <v>176</v>
      </c>
      <c r="J15" s="50" t="s">
        <v>176</v>
      </c>
      <c r="K15" s="50" t="s">
        <v>176</v>
      </c>
      <c r="L15" s="50" t="s">
        <v>176</v>
      </c>
      <c r="M15" s="50" t="s">
        <v>176</v>
      </c>
      <c r="N15" s="50" t="s">
        <v>176</v>
      </c>
      <c r="O15" s="50" t="s">
        <v>176</v>
      </c>
      <c r="P15" s="50" t="s">
        <v>175</v>
      </c>
      <c r="Q15" s="50" t="s">
        <v>175</v>
      </c>
      <c r="R15" s="50" t="s">
        <v>175</v>
      </c>
      <c r="S15" s="50" t="s">
        <v>175</v>
      </c>
      <c r="T15" s="50" t="s">
        <v>175</v>
      </c>
      <c r="U15" s="50" t="s">
        <v>175</v>
      </c>
      <c r="V15" s="50" t="s">
        <v>175</v>
      </c>
      <c r="W15" s="50" t="s">
        <v>175</v>
      </c>
      <c r="X15" s="50" t="s">
        <v>175</v>
      </c>
      <c r="Y15" s="50" t="s">
        <v>175</v>
      </c>
      <c r="Z15" s="50" t="s">
        <v>175</v>
      </c>
      <c r="AA15" s="50" t="s">
        <v>175</v>
      </c>
      <c r="AB15" s="50" t="s">
        <v>175</v>
      </c>
      <c r="AC15" s="50" t="s">
        <v>175</v>
      </c>
      <c r="AD15" s="31">
        <v>0</v>
      </c>
      <c r="AE15" s="31">
        <v>0</v>
      </c>
      <c r="AF15" s="31">
        <v>1</v>
      </c>
      <c r="AG15" s="31">
        <v>0</v>
      </c>
      <c r="AH15" s="31">
        <v>0</v>
      </c>
      <c r="AI15" s="31">
        <v>1</v>
      </c>
      <c r="AJ15" s="40" t="s">
        <v>240</v>
      </c>
      <c r="AL15" t="str">
        <f t="shared" ca="1" si="0"/>
        <v xml:space="preserve">    (U1)ALERT_REQ_P_OILLEV_OILLVLO</v>
      </c>
      <c r="AR15" s="51" t="str">
        <f t="shared" si="3"/>
        <v xml:space="preserve">    (U4)0x00000009U,                                                           /* 09 OILLVLO                                         */</v>
      </c>
      <c r="AS15" s="51" t="str">
        <f t="shared" si="4"/>
        <v xml:space="preserve">    (U4)0x0000003FU,                                                           /* 09 OILLVLO                                         */</v>
      </c>
      <c r="AT15" s="51" t="str">
        <f t="shared" ca="1" si="1"/>
        <v xml:space="preserve">    (U1)ALERT_REQ_P_OILLEV_OILLVLO,                                            /* 09 OILLVLO                                         */</v>
      </c>
      <c r="AU15" s="51" t="str">
        <f ca="1">"        (U1)"&amp;$AW$16&amp;REPT(" ",67-LEN($AW$16))&amp;"/* u1_vom_act                                         */"</f>
        <v xml:space="preserve">        (U1)ALERT_VOM_IGN_ON                                                   /* u1_vom_act                                         */</v>
      </c>
      <c r="AV15" s="38" t="s">
        <v>74</v>
      </c>
      <c r="AW15" s="56" t="str">
        <f ca="1">IF(AW6&lt;&gt;AW17,VLOOKUP(AW6,Matrix!$C$13:$G$37,5,FALSE),Matrix!G13)</f>
        <v>vd_s_AlertP_oillevRwTx</v>
      </c>
    </row>
    <row r="16" spans="1:49">
      <c r="B16" s="119"/>
      <c r="C16" s="36">
        <f t="shared" si="2"/>
        <v>10</v>
      </c>
      <c r="D16" s="50" t="s">
        <v>175</v>
      </c>
      <c r="E16" s="50" t="s">
        <v>175</v>
      </c>
      <c r="F16" s="50" t="s">
        <v>175</v>
      </c>
      <c r="G16" s="50" t="s">
        <v>176</v>
      </c>
      <c r="H16" s="50" t="s">
        <v>176</v>
      </c>
      <c r="I16" s="50" t="s">
        <v>176</v>
      </c>
      <c r="J16" s="50" t="s">
        <v>176</v>
      </c>
      <c r="K16" s="50" t="s">
        <v>176</v>
      </c>
      <c r="L16" s="50" t="s">
        <v>176</v>
      </c>
      <c r="M16" s="50" t="s">
        <v>176</v>
      </c>
      <c r="N16" s="50" t="s">
        <v>176</v>
      </c>
      <c r="O16" s="50" t="s">
        <v>176</v>
      </c>
      <c r="P16" s="50" t="s">
        <v>175</v>
      </c>
      <c r="Q16" s="50" t="s">
        <v>175</v>
      </c>
      <c r="R16" s="50" t="s">
        <v>175</v>
      </c>
      <c r="S16" s="50" t="s">
        <v>175</v>
      </c>
      <c r="T16" s="50" t="s">
        <v>175</v>
      </c>
      <c r="U16" s="50" t="s">
        <v>175</v>
      </c>
      <c r="V16" s="50" t="s">
        <v>175</v>
      </c>
      <c r="W16" s="50" t="s">
        <v>175</v>
      </c>
      <c r="X16" s="50" t="s">
        <v>175</v>
      </c>
      <c r="Y16" s="50" t="s">
        <v>175</v>
      </c>
      <c r="Z16" s="50" t="s">
        <v>175</v>
      </c>
      <c r="AA16" s="50" t="s">
        <v>175</v>
      </c>
      <c r="AB16" s="50" t="s">
        <v>175</v>
      </c>
      <c r="AC16" s="50" t="s">
        <v>175</v>
      </c>
      <c r="AD16" s="31">
        <v>0</v>
      </c>
      <c r="AE16" s="31">
        <v>0</v>
      </c>
      <c r="AF16" s="31">
        <v>1</v>
      </c>
      <c r="AG16" s="31">
        <v>0</v>
      </c>
      <c r="AH16" s="31">
        <v>1</v>
      </c>
      <c r="AI16" s="31">
        <v>0</v>
      </c>
      <c r="AJ16" s="40" t="s">
        <v>30</v>
      </c>
      <c r="AL16" t="str">
        <f t="shared" si="0"/>
        <v xml:space="preserve">    (U1)ALERT_REQ_UNKNOWN</v>
      </c>
      <c r="AR16" s="51" t="str">
        <f t="shared" si="3"/>
        <v xml:space="preserve">    (U4)0x0000000AU,                                                           /* 10 UNKNOWN                                         */</v>
      </c>
      <c r="AS16" s="51" t="str">
        <f t="shared" si="4"/>
        <v xml:space="preserve">    (U4)0x0000003FU,                                                           /* 10 UNKNOWN                                         */</v>
      </c>
      <c r="AT16" s="51" t="str">
        <f t="shared" si="1"/>
        <v xml:space="preserve">    (U1)ALERT_REQ_UNKNOWN,                                                     /* 10 UNKNOWN                                         */</v>
      </c>
      <c r="AU16" s="51" t="s">
        <v>201</v>
      </c>
      <c r="AV16" s="38" t="s">
        <v>72</v>
      </c>
      <c r="AW16" s="56" t="str">
        <f ca="1">IF(AW6&lt;&gt;AW17,VLOOKUP(AW6,Matrix!$C$13:$G$37,2,FALSE),Matrix!D13)</f>
        <v>ALERT_VOM_IGN_ON</v>
      </c>
    </row>
    <row r="17" spans="2:49" ht="14.25" thickBot="1">
      <c r="B17" s="119"/>
      <c r="C17" s="36">
        <f t="shared" si="2"/>
        <v>11</v>
      </c>
      <c r="D17" s="50" t="s">
        <v>175</v>
      </c>
      <c r="E17" s="50" t="s">
        <v>175</v>
      </c>
      <c r="F17" s="50" t="s">
        <v>175</v>
      </c>
      <c r="G17" s="50" t="s">
        <v>176</v>
      </c>
      <c r="H17" s="50" t="s">
        <v>176</v>
      </c>
      <c r="I17" s="50" t="s">
        <v>176</v>
      </c>
      <c r="J17" s="50" t="s">
        <v>176</v>
      </c>
      <c r="K17" s="50" t="s">
        <v>176</v>
      </c>
      <c r="L17" s="50" t="s">
        <v>176</v>
      </c>
      <c r="M17" s="50" t="s">
        <v>176</v>
      </c>
      <c r="N17" s="50" t="s">
        <v>176</v>
      </c>
      <c r="O17" s="50" t="s">
        <v>176</v>
      </c>
      <c r="P17" s="50" t="s">
        <v>175</v>
      </c>
      <c r="Q17" s="50" t="s">
        <v>175</v>
      </c>
      <c r="R17" s="50" t="s">
        <v>175</v>
      </c>
      <c r="S17" s="50" t="s">
        <v>175</v>
      </c>
      <c r="T17" s="50" t="s">
        <v>175</v>
      </c>
      <c r="U17" s="50" t="s">
        <v>175</v>
      </c>
      <c r="V17" s="50" t="s">
        <v>175</v>
      </c>
      <c r="W17" s="50" t="s">
        <v>175</v>
      </c>
      <c r="X17" s="50" t="s">
        <v>175</v>
      </c>
      <c r="Y17" s="50" t="s">
        <v>175</v>
      </c>
      <c r="Z17" s="50" t="s">
        <v>175</v>
      </c>
      <c r="AA17" s="50" t="s">
        <v>175</v>
      </c>
      <c r="AB17" s="50" t="s">
        <v>175</v>
      </c>
      <c r="AC17" s="50" t="s">
        <v>175</v>
      </c>
      <c r="AD17" s="31">
        <v>0</v>
      </c>
      <c r="AE17" s="31">
        <v>0</v>
      </c>
      <c r="AF17" s="31">
        <v>1</v>
      </c>
      <c r="AG17" s="31">
        <v>0</v>
      </c>
      <c r="AH17" s="31">
        <v>1</v>
      </c>
      <c r="AI17" s="31">
        <v>1</v>
      </c>
      <c r="AJ17" s="40" t="s">
        <v>240</v>
      </c>
      <c r="AL17" t="str">
        <f t="shared" ca="1" si="0"/>
        <v xml:space="preserve">    (U1)ALERT_REQ_P_OILLEV_OILLVLO</v>
      </c>
      <c r="AR17" s="51" t="str">
        <f t="shared" si="3"/>
        <v xml:space="preserve">    (U4)0x0000000BU,                                                           /* 11 OILLVLO                                         */</v>
      </c>
      <c r="AS17" s="51" t="str">
        <f t="shared" si="4"/>
        <v xml:space="preserve">    (U4)0x0000003FU,                                                           /* 11 OILLVLO                                         */</v>
      </c>
      <c r="AT17" s="51" t="str">
        <f t="shared" ca="1" si="1"/>
        <v xml:space="preserve">    (U1)ALERT_REQ_P_OILLEV_OILLVLO,                                            /* 11 OILLVLO                                         */</v>
      </c>
      <c r="AU17" s="52" t="s">
        <v>202</v>
      </c>
      <c r="AV17" s="39" t="s">
        <v>73</v>
      </c>
      <c r="AW17" s="57" t="str">
        <f ca="1">UPPER(Matrix!$D$6)</f>
        <v>P_OILLEV</v>
      </c>
    </row>
    <row r="18" spans="2:49">
      <c r="B18" s="119"/>
      <c r="C18" s="36">
        <f t="shared" si="2"/>
        <v>12</v>
      </c>
      <c r="D18" s="50" t="s">
        <v>175</v>
      </c>
      <c r="E18" s="50" t="s">
        <v>175</v>
      </c>
      <c r="F18" s="50" t="s">
        <v>175</v>
      </c>
      <c r="G18" s="50" t="s">
        <v>176</v>
      </c>
      <c r="H18" s="50" t="s">
        <v>176</v>
      </c>
      <c r="I18" s="50" t="s">
        <v>176</v>
      </c>
      <c r="J18" s="50" t="s">
        <v>176</v>
      </c>
      <c r="K18" s="50" t="s">
        <v>176</v>
      </c>
      <c r="L18" s="50" t="s">
        <v>176</v>
      </c>
      <c r="M18" s="50" t="s">
        <v>176</v>
      </c>
      <c r="N18" s="50" t="s">
        <v>176</v>
      </c>
      <c r="O18" s="50" t="s">
        <v>176</v>
      </c>
      <c r="P18" s="50" t="s">
        <v>175</v>
      </c>
      <c r="Q18" s="50" t="s">
        <v>175</v>
      </c>
      <c r="R18" s="50" t="s">
        <v>175</v>
      </c>
      <c r="S18" s="50" t="s">
        <v>175</v>
      </c>
      <c r="T18" s="50" t="s">
        <v>175</v>
      </c>
      <c r="U18" s="50" t="s">
        <v>175</v>
      </c>
      <c r="V18" s="50" t="s">
        <v>175</v>
      </c>
      <c r="W18" s="50" t="s">
        <v>175</v>
      </c>
      <c r="X18" s="50" t="s">
        <v>175</v>
      </c>
      <c r="Y18" s="50" t="s">
        <v>175</v>
      </c>
      <c r="Z18" s="50" t="s">
        <v>175</v>
      </c>
      <c r="AA18" s="50" t="s">
        <v>175</v>
      </c>
      <c r="AB18" s="50" t="s">
        <v>175</v>
      </c>
      <c r="AC18" s="50" t="s">
        <v>175</v>
      </c>
      <c r="AD18" s="31">
        <v>0</v>
      </c>
      <c r="AE18" s="31">
        <v>0</v>
      </c>
      <c r="AF18" s="31">
        <v>1</v>
      </c>
      <c r="AG18" s="31">
        <v>1</v>
      </c>
      <c r="AH18" s="31">
        <v>0</v>
      </c>
      <c r="AI18" s="31">
        <v>0</v>
      </c>
      <c r="AJ18" s="40" t="s">
        <v>240</v>
      </c>
      <c r="AL18" t="str">
        <f t="shared" ca="1" si="0"/>
        <v xml:space="preserve">    (U1)ALERT_REQ_P_OILLEV_OILLVLO</v>
      </c>
      <c r="AR18" s="51" t="str">
        <f t="shared" si="3"/>
        <v xml:space="preserve">    (U4)0x0000000CU,                                                           /* 12 OILLVLO                                         */</v>
      </c>
      <c r="AS18" s="51" t="str">
        <f t="shared" si="4"/>
        <v xml:space="preserve">    (U4)0x0000003FU,                                                           /* 12 OILLVLO                                         */</v>
      </c>
      <c r="AT18" s="51" t="str">
        <f t="shared" ca="1" si="1"/>
        <v xml:space="preserve">    (U1)ALERT_REQ_P_OILLEV_OILLVLO,                                            /* 12 OILLVLO                                         */</v>
      </c>
    </row>
    <row r="19" spans="2:49">
      <c r="B19" s="119"/>
      <c r="C19" s="36">
        <f t="shared" si="2"/>
        <v>13</v>
      </c>
      <c r="D19" s="50" t="s">
        <v>175</v>
      </c>
      <c r="E19" s="50" t="s">
        <v>175</v>
      </c>
      <c r="F19" s="50" t="s">
        <v>175</v>
      </c>
      <c r="G19" s="50" t="s">
        <v>176</v>
      </c>
      <c r="H19" s="50" t="s">
        <v>176</v>
      </c>
      <c r="I19" s="50" t="s">
        <v>176</v>
      </c>
      <c r="J19" s="50" t="s">
        <v>176</v>
      </c>
      <c r="K19" s="50" t="s">
        <v>176</v>
      </c>
      <c r="L19" s="50" t="s">
        <v>176</v>
      </c>
      <c r="M19" s="50" t="s">
        <v>176</v>
      </c>
      <c r="N19" s="50" t="s">
        <v>176</v>
      </c>
      <c r="O19" s="50" t="s">
        <v>176</v>
      </c>
      <c r="P19" s="50" t="s">
        <v>175</v>
      </c>
      <c r="Q19" s="50" t="s">
        <v>175</v>
      </c>
      <c r="R19" s="50" t="s">
        <v>175</v>
      </c>
      <c r="S19" s="50" t="s">
        <v>175</v>
      </c>
      <c r="T19" s="50" t="s">
        <v>175</v>
      </c>
      <c r="U19" s="50" t="s">
        <v>175</v>
      </c>
      <c r="V19" s="50" t="s">
        <v>175</v>
      </c>
      <c r="W19" s="50" t="s">
        <v>175</v>
      </c>
      <c r="X19" s="50" t="s">
        <v>175</v>
      </c>
      <c r="Y19" s="50" t="s">
        <v>175</v>
      </c>
      <c r="Z19" s="50" t="s">
        <v>175</v>
      </c>
      <c r="AA19" s="50" t="s">
        <v>175</v>
      </c>
      <c r="AB19" s="50" t="s">
        <v>175</v>
      </c>
      <c r="AC19" s="50" t="s">
        <v>175</v>
      </c>
      <c r="AD19" s="31">
        <v>0</v>
      </c>
      <c r="AE19" s="31">
        <v>0</v>
      </c>
      <c r="AF19" s="31">
        <v>1</v>
      </c>
      <c r="AG19" s="31">
        <v>1</v>
      </c>
      <c r="AH19" s="31">
        <v>0</v>
      </c>
      <c r="AI19" s="31">
        <v>1</v>
      </c>
      <c r="AJ19" s="40" t="s">
        <v>240</v>
      </c>
      <c r="AL19" t="str">
        <f t="shared" ca="1" si="0"/>
        <v xml:space="preserve">    (U1)ALERT_REQ_P_OILLEV_OILLVLO</v>
      </c>
      <c r="AR19" s="51" t="str">
        <f t="shared" si="3"/>
        <v xml:space="preserve">    (U4)0x0000000DU,                                                           /* 13 OILLVLO                                         */</v>
      </c>
      <c r="AS19" s="51" t="str">
        <f t="shared" si="4"/>
        <v xml:space="preserve">    (U4)0x0000003FU,                                                           /* 13 OILLVLO                                         */</v>
      </c>
      <c r="AT19" s="51" t="str">
        <f t="shared" ca="1" si="1"/>
        <v xml:space="preserve">    (U1)ALERT_REQ_P_OILLEV_OILLVLO,                                            /* 13 OILLVLO                                         */</v>
      </c>
    </row>
    <row r="20" spans="2:49">
      <c r="B20" s="119"/>
      <c r="C20" s="36">
        <f t="shared" si="2"/>
        <v>14</v>
      </c>
      <c r="D20" s="50" t="s">
        <v>175</v>
      </c>
      <c r="E20" s="50" t="s">
        <v>175</v>
      </c>
      <c r="F20" s="50" t="s">
        <v>175</v>
      </c>
      <c r="G20" s="50" t="s">
        <v>175</v>
      </c>
      <c r="H20" s="50" t="s">
        <v>175</v>
      </c>
      <c r="I20" s="50" t="s">
        <v>175</v>
      </c>
      <c r="J20" s="50" t="s">
        <v>175</v>
      </c>
      <c r="K20" s="50" t="s">
        <v>175</v>
      </c>
      <c r="L20" s="50" t="s">
        <v>175</v>
      </c>
      <c r="M20" s="50" t="s">
        <v>175</v>
      </c>
      <c r="N20" s="50" t="s">
        <v>175</v>
      </c>
      <c r="O20" s="50" t="s">
        <v>175</v>
      </c>
      <c r="P20" s="50" t="s">
        <v>175</v>
      </c>
      <c r="Q20" s="50" t="s">
        <v>175</v>
      </c>
      <c r="R20" s="50" t="s">
        <v>175</v>
      </c>
      <c r="S20" s="50" t="s">
        <v>175</v>
      </c>
      <c r="T20" s="50" t="s">
        <v>175</v>
      </c>
      <c r="U20" s="50" t="s">
        <v>175</v>
      </c>
      <c r="V20" s="50" t="s">
        <v>175</v>
      </c>
      <c r="W20" s="50" t="s">
        <v>175</v>
      </c>
      <c r="X20" s="50" t="s">
        <v>175</v>
      </c>
      <c r="Y20" s="50" t="s">
        <v>175</v>
      </c>
      <c r="Z20" s="50" t="s">
        <v>175</v>
      </c>
      <c r="AA20" s="50" t="s">
        <v>175</v>
      </c>
      <c r="AB20" s="50" t="s">
        <v>175</v>
      </c>
      <c r="AC20" s="50" t="s">
        <v>175</v>
      </c>
      <c r="AD20" s="31">
        <v>0</v>
      </c>
      <c r="AE20" s="31">
        <v>0</v>
      </c>
      <c r="AF20" s="31">
        <v>1</v>
      </c>
      <c r="AG20" s="31">
        <v>1</v>
      </c>
      <c r="AH20" s="31">
        <v>1</v>
      </c>
      <c r="AI20" s="31">
        <v>0</v>
      </c>
      <c r="AJ20" s="40" t="s">
        <v>30</v>
      </c>
      <c r="AL20" t="str">
        <f t="shared" si="0"/>
        <v xml:space="preserve">    (U1)ALERT_REQ_UNKNOWN</v>
      </c>
      <c r="AR20" s="51" t="str">
        <f t="shared" si="3"/>
        <v xml:space="preserve">    (U4)0x0000000EU,                                                           /* 14 UNKNOWN                                         */</v>
      </c>
      <c r="AS20" s="51" t="str">
        <f t="shared" si="4"/>
        <v xml:space="preserve">    (U4)0x0000003FU,                                                           /* 14 UNKNOWN                                         */</v>
      </c>
      <c r="AT20" s="51" t="str">
        <f t="shared" si="1"/>
        <v xml:space="preserve">    (U1)ALERT_REQ_UNKNOWN,                                                     /* 14 UNKNOWN                                         */</v>
      </c>
    </row>
    <row r="21" spans="2:49">
      <c r="B21" s="119"/>
      <c r="C21" s="36">
        <f t="shared" si="2"/>
        <v>15</v>
      </c>
      <c r="D21" s="50" t="s">
        <v>175</v>
      </c>
      <c r="E21" s="50" t="s">
        <v>175</v>
      </c>
      <c r="F21" s="50" t="s">
        <v>175</v>
      </c>
      <c r="G21" s="50" t="s">
        <v>175</v>
      </c>
      <c r="H21" s="50" t="s">
        <v>175</v>
      </c>
      <c r="I21" s="50" t="s">
        <v>175</v>
      </c>
      <c r="J21" s="50" t="s">
        <v>175</v>
      </c>
      <c r="K21" s="50" t="s">
        <v>175</v>
      </c>
      <c r="L21" s="50" t="s">
        <v>175</v>
      </c>
      <c r="M21" s="50" t="s">
        <v>175</v>
      </c>
      <c r="N21" s="50" t="s">
        <v>175</v>
      </c>
      <c r="O21" s="50" t="s">
        <v>175</v>
      </c>
      <c r="P21" s="50" t="s">
        <v>175</v>
      </c>
      <c r="Q21" s="50" t="s">
        <v>175</v>
      </c>
      <c r="R21" s="50" t="s">
        <v>175</v>
      </c>
      <c r="S21" s="50" t="s">
        <v>175</v>
      </c>
      <c r="T21" s="50" t="s">
        <v>175</v>
      </c>
      <c r="U21" s="50" t="s">
        <v>175</v>
      </c>
      <c r="V21" s="50" t="s">
        <v>175</v>
      </c>
      <c r="W21" s="50" t="s">
        <v>175</v>
      </c>
      <c r="X21" s="50" t="s">
        <v>175</v>
      </c>
      <c r="Y21" s="50" t="s">
        <v>175</v>
      </c>
      <c r="Z21" s="50" t="s">
        <v>175</v>
      </c>
      <c r="AA21" s="50" t="s">
        <v>175</v>
      </c>
      <c r="AB21" s="50" t="s">
        <v>175</v>
      </c>
      <c r="AC21" s="50" t="s">
        <v>175</v>
      </c>
      <c r="AD21" s="31">
        <v>0</v>
      </c>
      <c r="AE21" s="31">
        <v>0</v>
      </c>
      <c r="AF21" s="31">
        <v>1</v>
      </c>
      <c r="AG21" s="31">
        <v>1</v>
      </c>
      <c r="AH21" s="31">
        <v>1</v>
      </c>
      <c r="AI21" s="31">
        <v>1</v>
      </c>
      <c r="AJ21" s="40" t="s">
        <v>240</v>
      </c>
      <c r="AL21" t="str">
        <f t="shared" ca="1" si="0"/>
        <v xml:space="preserve">    (U1)ALERT_REQ_P_OILLEV_OILLVLO</v>
      </c>
      <c r="AR21" s="51" t="str">
        <f t="shared" si="3"/>
        <v xml:space="preserve">    (U4)0x0000000FU,                                                           /* 15 OILLVLO                                         */</v>
      </c>
      <c r="AS21" s="51" t="str">
        <f t="shared" si="4"/>
        <v xml:space="preserve">    (U4)0x0000003FU,                                                           /* 15 OILLVLO                                         */</v>
      </c>
      <c r="AT21" s="51" t="str">
        <f t="shared" ca="1" si="1"/>
        <v xml:space="preserve">    (U1)ALERT_REQ_P_OILLEV_OILLVLO,                                            /* 15 OILLVLO                                         */</v>
      </c>
    </row>
    <row r="22" spans="2:49">
      <c r="B22" s="119"/>
      <c r="C22" s="36">
        <f t="shared" si="2"/>
        <v>16</v>
      </c>
      <c r="D22" s="50" t="s">
        <v>175</v>
      </c>
      <c r="E22" s="50" t="s">
        <v>175</v>
      </c>
      <c r="F22" s="50" t="s">
        <v>175</v>
      </c>
      <c r="G22" s="50" t="s">
        <v>175</v>
      </c>
      <c r="H22" s="50" t="s">
        <v>175</v>
      </c>
      <c r="I22" s="50" t="s">
        <v>175</v>
      </c>
      <c r="J22" s="50" t="s">
        <v>175</v>
      </c>
      <c r="K22" s="50" t="s">
        <v>175</v>
      </c>
      <c r="L22" s="50" t="s">
        <v>175</v>
      </c>
      <c r="M22" s="50" t="s">
        <v>175</v>
      </c>
      <c r="N22" s="50" t="s">
        <v>175</v>
      </c>
      <c r="O22" s="50" t="s">
        <v>175</v>
      </c>
      <c r="P22" s="50" t="s">
        <v>175</v>
      </c>
      <c r="Q22" s="50" t="s">
        <v>175</v>
      </c>
      <c r="R22" s="50" t="s">
        <v>175</v>
      </c>
      <c r="S22" s="50" t="s">
        <v>175</v>
      </c>
      <c r="T22" s="50" t="s">
        <v>175</v>
      </c>
      <c r="U22" s="50" t="s">
        <v>175</v>
      </c>
      <c r="V22" s="50" t="s">
        <v>175</v>
      </c>
      <c r="W22" s="50" t="s">
        <v>175</v>
      </c>
      <c r="X22" s="50" t="s">
        <v>175</v>
      </c>
      <c r="Y22" s="50" t="s">
        <v>175</v>
      </c>
      <c r="Z22" s="50" t="s">
        <v>175</v>
      </c>
      <c r="AA22" s="50" t="s">
        <v>175</v>
      </c>
      <c r="AB22" s="50" t="s">
        <v>175</v>
      </c>
      <c r="AC22" s="50" t="s">
        <v>175</v>
      </c>
      <c r="AD22" s="31">
        <v>0</v>
      </c>
      <c r="AE22" s="31">
        <v>1</v>
      </c>
      <c r="AF22" s="31">
        <v>0</v>
      </c>
      <c r="AG22" s="31">
        <v>0</v>
      </c>
      <c r="AH22" s="31">
        <v>0</v>
      </c>
      <c r="AI22" s="31">
        <v>0</v>
      </c>
      <c r="AJ22" s="40" t="s">
        <v>240</v>
      </c>
      <c r="AL22" t="str">
        <f t="shared" ca="1" si="0"/>
        <v xml:space="preserve">    (U1)ALERT_REQ_P_OILLEV_OILLVLO</v>
      </c>
      <c r="AR22" s="51" t="str">
        <f t="shared" si="3"/>
        <v xml:space="preserve">    (U4)0x00000010U,                                                           /* 16 OILLVLO                                         */</v>
      </c>
      <c r="AS22" s="51" t="str">
        <f t="shared" si="4"/>
        <v xml:space="preserve">    (U4)0x0000003FU,                                                           /* 16 OILLVLO                                         */</v>
      </c>
      <c r="AT22" s="51" t="str">
        <f t="shared" ca="1" si="1"/>
        <v xml:space="preserve">    (U1)ALERT_REQ_P_OILLEV_OILLVLO,                                            /* 16 OILLVLO                                         */</v>
      </c>
    </row>
    <row r="23" spans="2:49">
      <c r="B23" s="119"/>
      <c r="C23" s="36">
        <f t="shared" si="2"/>
        <v>17</v>
      </c>
      <c r="D23" s="50" t="s">
        <v>175</v>
      </c>
      <c r="E23" s="50" t="s">
        <v>175</v>
      </c>
      <c r="F23" s="50" t="s">
        <v>175</v>
      </c>
      <c r="G23" s="50" t="s">
        <v>175</v>
      </c>
      <c r="H23" s="50" t="s">
        <v>175</v>
      </c>
      <c r="I23" s="50" t="s">
        <v>175</v>
      </c>
      <c r="J23" s="50" t="s">
        <v>175</v>
      </c>
      <c r="K23" s="50" t="s">
        <v>175</v>
      </c>
      <c r="L23" s="50" t="s">
        <v>175</v>
      </c>
      <c r="M23" s="50" t="s">
        <v>175</v>
      </c>
      <c r="N23" s="50" t="s">
        <v>175</v>
      </c>
      <c r="O23" s="50" t="s">
        <v>175</v>
      </c>
      <c r="P23" s="50" t="s">
        <v>175</v>
      </c>
      <c r="Q23" s="50" t="s">
        <v>175</v>
      </c>
      <c r="R23" s="50" t="s">
        <v>175</v>
      </c>
      <c r="S23" s="50" t="s">
        <v>175</v>
      </c>
      <c r="T23" s="50" t="s">
        <v>175</v>
      </c>
      <c r="U23" s="50" t="s">
        <v>175</v>
      </c>
      <c r="V23" s="50" t="s">
        <v>175</v>
      </c>
      <c r="W23" s="50" t="s">
        <v>175</v>
      </c>
      <c r="X23" s="50" t="s">
        <v>175</v>
      </c>
      <c r="Y23" s="50" t="s">
        <v>175</v>
      </c>
      <c r="Z23" s="50" t="s">
        <v>175</v>
      </c>
      <c r="AA23" s="50" t="s">
        <v>175</v>
      </c>
      <c r="AB23" s="50" t="s">
        <v>175</v>
      </c>
      <c r="AC23" s="50" t="s">
        <v>175</v>
      </c>
      <c r="AD23" s="50">
        <v>0</v>
      </c>
      <c r="AE23" s="50">
        <v>1</v>
      </c>
      <c r="AF23" s="50">
        <v>0</v>
      </c>
      <c r="AG23" s="50">
        <v>0</v>
      </c>
      <c r="AH23" s="50">
        <v>0</v>
      </c>
      <c r="AI23" s="50">
        <v>1</v>
      </c>
      <c r="AJ23" s="40" t="s">
        <v>240</v>
      </c>
      <c r="AL23" t="str">
        <f t="shared" ca="1" si="0"/>
        <v xml:space="preserve">    (U1)ALERT_REQ_P_OILLEV_OILLVLO</v>
      </c>
      <c r="AR23" s="51" t="str">
        <f t="shared" si="3"/>
        <v xml:space="preserve">    (U4)0x00000011U,                                                           /* 17 OILLVLO                                         */</v>
      </c>
      <c r="AS23" s="51" t="str">
        <f t="shared" si="4"/>
        <v xml:space="preserve">    (U4)0x0000003FU,                                                           /* 17 OILLVLO                                         */</v>
      </c>
      <c r="AT23" s="51" t="str">
        <f t="shared" ca="1" si="1"/>
        <v xml:space="preserve">    (U1)ALERT_REQ_P_OILLEV_OILLVLO,                                            /* 17 OILLVLO                                         */</v>
      </c>
    </row>
    <row r="24" spans="2:49">
      <c r="B24" s="119"/>
      <c r="C24" s="36">
        <f t="shared" si="2"/>
        <v>18</v>
      </c>
      <c r="D24" s="50" t="s">
        <v>175</v>
      </c>
      <c r="E24" s="50" t="s">
        <v>175</v>
      </c>
      <c r="F24" s="50" t="s">
        <v>175</v>
      </c>
      <c r="G24" s="50" t="s">
        <v>175</v>
      </c>
      <c r="H24" s="50" t="s">
        <v>175</v>
      </c>
      <c r="I24" s="50" t="s">
        <v>175</v>
      </c>
      <c r="J24" s="50" t="s">
        <v>175</v>
      </c>
      <c r="K24" s="50" t="s">
        <v>175</v>
      </c>
      <c r="L24" s="50" t="s">
        <v>175</v>
      </c>
      <c r="M24" s="50" t="s">
        <v>175</v>
      </c>
      <c r="N24" s="50" t="s">
        <v>175</v>
      </c>
      <c r="O24" s="50" t="s">
        <v>175</v>
      </c>
      <c r="P24" s="50" t="s">
        <v>175</v>
      </c>
      <c r="Q24" s="50" t="s">
        <v>175</v>
      </c>
      <c r="R24" s="50" t="s">
        <v>175</v>
      </c>
      <c r="S24" s="50" t="s">
        <v>175</v>
      </c>
      <c r="T24" s="50" t="s">
        <v>175</v>
      </c>
      <c r="U24" s="50" t="s">
        <v>175</v>
      </c>
      <c r="V24" s="50" t="s">
        <v>175</v>
      </c>
      <c r="W24" s="50" t="s">
        <v>175</v>
      </c>
      <c r="X24" s="50" t="s">
        <v>175</v>
      </c>
      <c r="Y24" s="50" t="s">
        <v>175</v>
      </c>
      <c r="Z24" s="50" t="s">
        <v>175</v>
      </c>
      <c r="AA24" s="50" t="s">
        <v>175</v>
      </c>
      <c r="AB24" s="50" t="s">
        <v>175</v>
      </c>
      <c r="AC24" s="50" t="s">
        <v>175</v>
      </c>
      <c r="AD24" s="50">
        <v>0</v>
      </c>
      <c r="AE24" s="50">
        <v>1</v>
      </c>
      <c r="AF24" s="50">
        <v>0</v>
      </c>
      <c r="AG24" s="50">
        <v>0</v>
      </c>
      <c r="AH24" s="50">
        <v>1</v>
      </c>
      <c r="AI24" s="50">
        <v>0</v>
      </c>
      <c r="AJ24" s="40" t="s">
        <v>240</v>
      </c>
      <c r="AL24" t="str">
        <f t="shared" ca="1" si="0"/>
        <v xml:space="preserve">    (U1)ALERT_REQ_P_OILLEV_OILLVLO</v>
      </c>
      <c r="AR24" s="51" t="str">
        <f t="shared" si="3"/>
        <v xml:space="preserve">    (U4)0x00000012U,                                                           /* 18 OILLVLO                                         */</v>
      </c>
      <c r="AS24" s="51" t="str">
        <f t="shared" si="4"/>
        <v xml:space="preserve">    (U4)0x0000003FU,                                                           /* 18 OILLVLO                                         */</v>
      </c>
      <c r="AT24" s="51" t="str">
        <f t="shared" ca="1" si="1"/>
        <v xml:space="preserve">    (U1)ALERT_REQ_P_OILLEV_OILLVLO,                                            /* 18 OILLVLO                                         */</v>
      </c>
    </row>
    <row r="25" spans="2:49">
      <c r="B25" s="119"/>
      <c r="C25" s="36">
        <f t="shared" si="2"/>
        <v>19</v>
      </c>
      <c r="D25" s="50" t="s">
        <v>175</v>
      </c>
      <c r="E25" s="50" t="s">
        <v>175</v>
      </c>
      <c r="F25" s="50" t="s">
        <v>175</v>
      </c>
      <c r="G25" s="50" t="s">
        <v>175</v>
      </c>
      <c r="H25" s="50" t="s">
        <v>175</v>
      </c>
      <c r="I25" s="50" t="s">
        <v>175</v>
      </c>
      <c r="J25" s="50" t="s">
        <v>175</v>
      </c>
      <c r="K25" s="50" t="s">
        <v>175</v>
      </c>
      <c r="L25" s="50" t="s">
        <v>175</v>
      </c>
      <c r="M25" s="50" t="s">
        <v>175</v>
      </c>
      <c r="N25" s="50" t="s">
        <v>175</v>
      </c>
      <c r="O25" s="50" t="s">
        <v>175</v>
      </c>
      <c r="P25" s="50" t="s">
        <v>175</v>
      </c>
      <c r="Q25" s="50" t="s">
        <v>175</v>
      </c>
      <c r="R25" s="50" t="s">
        <v>175</v>
      </c>
      <c r="S25" s="50" t="s">
        <v>175</v>
      </c>
      <c r="T25" s="50" t="s">
        <v>175</v>
      </c>
      <c r="U25" s="50" t="s">
        <v>175</v>
      </c>
      <c r="V25" s="50" t="s">
        <v>175</v>
      </c>
      <c r="W25" s="50" t="s">
        <v>175</v>
      </c>
      <c r="X25" s="50" t="s">
        <v>175</v>
      </c>
      <c r="Y25" s="50" t="s">
        <v>175</v>
      </c>
      <c r="Z25" s="50" t="s">
        <v>175</v>
      </c>
      <c r="AA25" s="50" t="s">
        <v>175</v>
      </c>
      <c r="AB25" s="50" t="s">
        <v>175</v>
      </c>
      <c r="AC25" s="50" t="s">
        <v>175</v>
      </c>
      <c r="AD25" s="50">
        <v>0</v>
      </c>
      <c r="AE25" s="50">
        <v>1</v>
      </c>
      <c r="AF25" s="50">
        <v>0</v>
      </c>
      <c r="AG25" s="50">
        <v>0</v>
      </c>
      <c r="AH25" s="50">
        <v>1</v>
      </c>
      <c r="AI25" s="50">
        <v>1</v>
      </c>
      <c r="AJ25" s="40" t="s">
        <v>240</v>
      </c>
      <c r="AL25" t="str">
        <f t="shared" ca="1" si="0"/>
        <v xml:space="preserve">    (U1)ALERT_REQ_P_OILLEV_OILLVLO</v>
      </c>
      <c r="AR25" s="51" t="str">
        <f t="shared" si="3"/>
        <v xml:space="preserve">    (U4)0x00000013U,                                                           /* 19 OILLVLO                                         */</v>
      </c>
      <c r="AS25" s="51" t="str">
        <f t="shared" si="4"/>
        <v xml:space="preserve">    (U4)0x0000003FU,                                                           /* 19 OILLVLO                                         */</v>
      </c>
      <c r="AT25" s="51" t="str">
        <f t="shared" ca="1" si="1"/>
        <v xml:space="preserve">    (U1)ALERT_REQ_P_OILLEV_OILLVLO,                                            /* 19 OILLVLO                                         */</v>
      </c>
    </row>
    <row r="26" spans="2:49">
      <c r="B26" s="119"/>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v>0</v>
      </c>
      <c r="AE26" s="50">
        <v>1</v>
      </c>
      <c r="AF26" s="50">
        <v>0</v>
      </c>
      <c r="AG26" s="50">
        <v>1</v>
      </c>
      <c r="AH26" s="50">
        <v>0</v>
      </c>
      <c r="AI26" s="50">
        <v>0</v>
      </c>
      <c r="AJ26" s="40" t="s">
        <v>240</v>
      </c>
      <c r="AL26" t="str">
        <f t="shared" ca="1" si="0"/>
        <v xml:space="preserve">    (U1)ALERT_REQ_P_OILLEV_OILLVLO</v>
      </c>
      <c r="AR26" s="51" t="str">
        <f t="shared" si="3"/>
        <v xml:space="preserve">    (U4)0x00000014U,                                                           /* 20 OILLVLO                                         */</v>
      </c>
      <c r="AS26" s="51" t="str">
        <f t="shared" si="4"/>
        <v xml:space="preserve">    (U4)0x0000003FU,                                                           /* 20 OILLVLO                                         */</v>
      </c>
      <c r="AT26" s="51" t="str">
        <f t="shared" ca="1" si="1"/>
        <v xml:space="preserve">    (U1)ALERT_REQ_P_OILLEV_OILLVLO,                                            /* 20 OILLVLO                                         */</v>
      </c>
    </row>
    <row r="27" spans="2:49">
      <c r="B27" s="119"/>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v>0</v>
      </c>
      <c r="AE27" s="50">
        <v>1</v>
      </c>
      <c r="AF27" s="50">
        <v>0</v>
      </c>
      <c r="AG27" s="50">
        <v>1</v>
      </c>
      <c r="AH27" s="50">
        <v>0</v>
      </c>
      <c r="AI27" s="50">
        <v>1</v>
      </c>
      <c r="AJ27" s="40" t="s">
        <v>240</v>
      </c>
      <c r="AL27" t="str">
        <f t="shared" ca="1" si="0"/>
        <v xml:space="preserve">    (U1)ALERT_REQ_P_OILLEV_OILLVLO</v>
      </c>
      <c r="AR27" s="51" t="str">
        <f t="shared" si="3"/>
        <v xml:space="preserve">    (U4)0x00000015U,                                                           /* 21 OILLVLO                                         */</v>
      </c>
      <c r="AS27" s="51" t="str">
        <f t="shared" si="4"/>
        <v xml:space="preserve">    (U4)0x0000003FU,                                                           /* 21 OILLVLO                                         */</v>
      </c>
      <c r="AT27" s="51" t="str">
        <f t="shared" ca="1" si="1"/>
        <v xml:space="preserve">    (U1)ALERT_REQ_P_OILLEV_OILLVLO,                                            /* 21 OILLVLO                                         */</v>
      </c>
    </row>
    <row r="28" spans="2:49">
      <c r="B28" s="119"/>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v>0</v>
      </c>
      <c r="AE28" s="50">
        <v>1</v>
      </c>
      <c r="AF28" s="50">
        <v>0</v>
      </c>
      <c r="AG28" s="50">
        <v>1</v>
      </c>
      <c r="AH28" s="50">
        <v>1</v>
      </c>
      <c r="AI28" s="50">
        <v>0</v>
      </c>
      <c r="AJ28" s="40" t="s">
        <v>240</v>
      </c>
      <c r="AL28" t="str">
        <f t="shared" ca="1" si="0"/>
        <v xml:space="preserve">    (U1)ALERT_REQ_P_OILLEV_OILLVLO</v>
      </c>
      <c r="AR28" s="51" t="str">
        <f t="shared" si="3"/>
        <v xml:space="preserve">    (U4)0x00000016U,                                                           /* 22 OILLVLO                                         */</v>
      </c>
      <c r="AS28" s="51" t="str">
        <f t="shared" si="4"/>
        <v xml:space="preserve">    (U4)0x0000003FU,                                                           /* 22 OILLVLO                                         */</v>
      </c>
      <c r="AT28" s="51" t="str">
        <f t="shared" ca="1" si="1"/>
        <v xml:space="preserve">    (U1)ALERT_REQ_P_OILLEV_OILLVLO,                                            /* 22 OILLVLO                                         */</v>
      </c>
    </row>
    <row r="29" spans="2:49">
      <c r="B29" s="119"/>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v>0</v>
      </c>
      <c r="AE29" s="50">
        <v>1</v>
      </c>
      <c r="AF29" s="50">
        <v>0</v>
      </c>
      <c r="AG29" s="50">
        <v>1</v>
      </c>
      <c r="AH29" s="50">
        <v>1</v>
      </c>
      <c r="AI29" s="50">
        <v>1</v>
      </c>
      <c r="AJ29" s="40" t="s">
        <v>240</v>
      </c>
      <c r="AL29" t="str">
        <f t="shared" ca="1" si="0"/>
        <v xml:space="preserve">    (U1)ALERT_REQ_P_OILLEV_OILLVLO</v>
      </c>
      <c r="AR29" s="51" t="str">
        <f t="shared" si="3"/>
        <v xml:space="preserve">    (U4)0x00000017U,                                                           /* 23 OILLVLO                                         */</v>
      </c>
      <c r="AS29" s="51" t="str">
        <f t="shared" si="4"/>
        <v xml:space="preserve">    (U4)0x0000003FU,                                                           /* 23 OILLVLO                                         */</v>
      </c>
      <c r="AT29" s="51" t="str">
        <f t="shared" ca="1" si="1"/>
        <v xml:space="preserve">    (U1)ALERT_REQ_P_OILLEV_OILLVLO,                                            /* 23 OILLVLO                                         */</v>
      </c>
    </row>
    <row r="30" spans="2:49">
      <c r="B30" s="119"/>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v>0</v>
      </c>
      <c r="AE30" s="50">
        <v>1</v>
      </c>
      <c r="AF30" s="50">
        <v>1</v>
      </c>
      <c r="AG30" s="50">
        <v>0</v>
      </c>
      <c r="AH30" s="50">
        <v>0</v>
      </c>
      <c r="AI30" s="50">
        <v>0</v>
      </c>
      <c r="AJ30" s="40" t="s">
        <v>240</v>
      </c>
      <c r="AL30" t="str">
        <f t="shared" ca="1" si="0"/>
        <v xml:space="preserve">    (U1)ALERT_REQ_P_OILLEV_OILLVLO</v>
      </c>
      <c r="AR30" s="51" t="str">
        <f t="shared" si="3"/>
        <v xml:space="preserve">    (U4)0x00000018U,                                                           /* 24 OILLVLO                                         */</v>
      </c>
      <c r="AS30" s="51" t="str">
        <f t="shared" si="4"/>
        <v xml:space="preserve">    (U4)0x0000003FU,                                                           /* 24 OILLVLO                                         */</v>
      </c>
      <c r="AT30" s="51" t="str">
        <f t="shared" ca="1" si="1"/>
        <v xml:space="preserve">    (U1)ALERT_REQ_P_OILLEV_OILLVLO,                                            /* 24 OILLVLO                                         */</v>
      </c>
    </row>
    <row r="31" spans="2:49">
      <c r="B31" s="119"/>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v>0</v>
      </c>
      <c r="AE31" s="50">
        <v>1</v>
      </c>
      <c r="AF31" s="50">
        <v>1</v>
      </c>
      <c r="AG31" s="50">
        <v>0</v>
      </c>
      <c r="AH31" s="50">
        <v>0</v>
      </c>
      <c r="AI31" s="50">
        <v>1</v>
      </c>
      <c r="AJ31" s="40" t="s">
        <v>240</v>
      </c>
      <c r="AL31" t="str">
        <f t="shared" ca="1" si="0"/>
        <v xml:space="preserve">    (U1)ALERT_REQ_P_OILLEV_OILLVLO</v>
      </c>
      <c r="AR31" s="51" t="str">
        <f t="shared" si="3"/>
        <v xml:space="preserve">    (U4)0x00000019U,                                                           /* 25 OILLVLO                                         */</v>
      </c>
      <c r="AS31" s="51" t="str">
        <f t="shared" si="4"/>
        <v xml:space="preserve">    (U4)0x0000003FU,                                                           /* 25 OILLVLO                                         */</v>
      </c>
      <c r="AT31" s="51" t="str">
        <f t="shared" ca="1" si="1"/>
        <v xml:space="preserve">    (U1)ALERT_REQ_P_OILLEV_OILLVLO,                                            /* 25 OILLVLO                                         */</v>
      </c>
    </row>
    <row r="32" spans="2:49">
      <c r="B32" s="119"/>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v>0</v>
      </c>
      <c r="AE32" s="50">
        <v>1</v>
      </c>
      <c r="AF32" s="50">
        <v>1</v>
      </c>
      <c r="AG32" s="50">
        <v>0</v>
      </c>
      <c r="AH32" s="50">
        <v>1</v>
      </c>
      <c r="AI32" s="50">
        <v>0</v>
      </c>
      <c r="AJ32" s="40" t="s">
        <v>240</v>
      </c>
      <c r="AL32" t="str">
        <f t="shared" ca="1" si="0"/>
        <v xml:space="preserve">    (U1)ALERT_REQ_P_OILLEV_OILLVLO</v>
      </c>
      <c r="AR32" s="51" t="str">
        <f t="shared" si="3"/>
        <v xml:space="preserve">    (U4)0x0000001AU,                                                           /* 26 OILLVLO                                         */</v>
      </c>
      <c r="AS32" s="51" t="str">
        <f t="shared" si="4"/>
        <v xml:space="preserve">    (U4)0x0000003FU,                                                           /* 26 OILLVLO                                         */</v>
      </c>
      <c r="AT32" s="51" t="str">
        <f t="shared" ca="1" si="1"/>
        <v xml:space="preserve">    (U1)ALERT_REQ_P_OILLEV_OILLVLO,                                            /* 26 OILLVLO                                         */</v>
      </c>
    </row>
    <row r="33" spans="2:46">
      <c r="B33" s="119"/>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v>0</v>
      </c>
      <c r="AE33" s="50">
        <v>1</v>
      </c>
      <c r="AF33" s="50">
        <v>1</v>
      </c>
      <c r="AG33" s="50">
        <v>0</v>
      </c>
      <c r="AH33" s="50">
        <v>1</v>
      </c>
      <c r="AI33" s="50">
        <v>1</v>
      </c>
      <c r="AJ33" s="40" t="s">
        <v>240</v>
      </c>
      <c r="AL33" t="str">
        <f t="shared" ca="1" si="0"/>
        <v xml:space="preserve">    (U1)ALERT_REQ_P_OILLEV_OILLVLO</v>
      </c>
      <c r="AR33" s="51" t="str">
        <f t="shared" si="3"/>
        <v xml:space="preserve">    (U4)0x0000001BU,                                                           /* 27 OILLVLO                                         */</v>
      </c>
      <c r="AS33" s="51" t="str">
        <f t="shared" si="4"/>
        <v xml:space="preserve">    (U4)0x0000003FU,                                                           /* 27 OILLVLO                                         */</v>
      </c>
      <c r="AT33" s="51" t="str">
        <f t="shared" ca="1" si="1"/>
        <v xml:space="preserve">    (U1)ALERT_REQ_P_OILLEV_OILLVLO,                                            /* 27 OILLVLO                                         */</v>
      </c>
    </row>
    <row r="34" spans="2:46">
      <c r="B34" s="119"/>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v>0</v>
      </c>
      <c r="AE34" s="50">
        <v>1</v>
      </c>
      <c r="AF34" s="50">
        <v>1</v>
      </c>
      <c r="AG34" s="50">
        <v>1</v>
      </c>
      <c r="AH34" s="50">
        <v>0</v>
      </c>
      <c r="AI34" s="50">
        <v>0</v>
      </c>
      <c r="AJ34" s="40" t="s">
        <v>240</v>
      </c>
      <c r="AL34" t="str">
        <f t="shared" ca="1" si="0"/>
        <v xml:space="preserve">    (U1)ALERT_REQ_P_OILLEV_OILLVLO</v>
      </c>
      <c r="AR34" s="51" t="str">
        <f t="shared" si="3"/>
        <v xml:space="preserve">    (U4)0x0000001CU,                                                           /* 28 OILLVLO                                         */</v>
      </c>
      <c r="AS34" s="51" t="str">
        <f t="shared" si="4"/>
        <v xml:space="preserve">    (U4)0x0000003FU,                                                           /* 28 OILLVLO                                         */</v>
      </c>
      <c r="AT34" s="51" t="str">
        <f t="shared" ca="1" si="1"/>
        <v xml:space="preserve">    (U1)ALERT_REQ_P_OILLEV_OILLVLO,                                            /* 28 OILLVLO                                         */</v>
      </c>
    </row>
    <row r="35" spans="2:46">
      <c r="B35" s="119"/>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v>0</v>
      </c>
      <c r="AE35" s="50">
        <v>1</v>
      </c>
      <c r="AF35" s="50">
        <v>1</v>
      </c>
      <c r="AG35" s="50">
        <v>1</v>
      </c>
      <c r="AH35" s="50">
        <v>0</v>
      </c>
      <c r="AI35" s="50">
        <v>1</v>
      </c>
      <c r="AJ35" s="40" t="s">
        <v>240</v>
      </c>
      <c r="AL35" t="str">
        <f t="shared" ca="1" si="0"/>
        <v xml:space="preserve">    (U1)ALERT_REQ_P_OILLEV_OILLVLO</v>
      </c>
      <c r="AR35" s="51" t="str">
        <f t="shared" si="3"/>
        <v xml:space="preserve">    (U4)0x0000001DU,                                                           /* 29 OILLVLO                                         */</v>
      </c>
      <c r="AS35" s="51" t="str">
        <f t="shared" si="4"/>
        <v xml:space="preserve">    (U4)0x0000003FU,                                                           /* 29 OILLVLO                                         */</v>
      </c>
      <c r="AT35" s="51" t="str">
        <f t="shared" ca="1" si="1"/>
        <v xml:space="preserve">    (U1)ALERT_REQ_P_OILLEV_OILLVLO,                                            /* 29 OILLVLO                                         */</v>
      </c>
    </row>
    <row r="36" spans="2:46">
      <c r="B36" s="119"/>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v>0</v>
      </c>
      <c r="AE36" s="50">
        <v>1</v>
      </c>
      <c r="AF36" s="50">
        <v>1</v>
      </c>
      <c r="AG36" s="50">
        <v>1</v>
      </c>
      <c r="AH36" s="50">
        <v>1</v>
      </c>
      <c r="AI36" s="50">
        <v>0</v>
      </c>
      <c r="AJ36" s="40" t="s">
        <v>240</v>
      </c>
      <c r="AL36" t="str">
        <f t="shared" ca="1" si="0"/>
        <v xml:space="preserve">    (U1)ALERT_REQ_P_OILLEV_OILLVLO</v>
      </c>
      <c r="AR36" s="51" t="str">
        <f t="shared" si="3"/>
        <v xml:space="preserve">    (U4)0x0000001EU,                                                           /* 30 OILLVLO                                         */</v>
      </c>
      <c r="AS36" s="51" t="str">
        <f t="shared" si="4"/>
        <v xml:space="preserve">    (U4)0x0000003FU,                                                           /* 30 OILLVLO                                         */</v>
      </c>
      <c r="AT36" s="51" t="str">
        <f t="shared" ca="1" si="1"/>
        <v xml:space="preserve">    (U1)ALERT_REQ_P_OILLEV_OILLVLO,                                            /* 30 OILLVLO                                         */</v>
      </c>
    </row>
    <row r="37" spans="2:46">
      <c r="B37" s="119"/>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v>0</v>
      </c>
      <c r="AE37" s="50">
        <v>1</v>
      </c>
      <c r="AF37" s="50">
        <v>1</v>
      </c>
      <c r="AG37" s="50">
        <v>1</v>
      </c>
      <c r="AH37" s="50">
        <v>1</v>
      </c>
      <c r="AI37" s="50">
        <v>1</v>
      </c>
      <c r="AJ37" s="40" t="s">
        <v>240</v>
      </c>
      <c r="AL37" t="str">
        <f t="shared" ca="1" si="0"/>
        <v xml:space="preserve">    (U1)ALERT_REQ_P_OILLEV_OILLVLO</v>
      </c>
      <c r="AR37" s="51" t="str">
        <f t="shared" si="3"/>
        <v xml:space="preserve">    (U4)0x0000001FU,                                                           /* 31 OILLVLO                                         */</v>
      </c>
      <c r="AS37" s="51" t="str">
        <f t="shared" si="4"/>
        <v xml:space="preserve">    (U4)0x0000003FU,                                                           /* 31 OILLVLO                                         */</v>
      </c>
      <c r="AT37" s="51" t="str">
        <f t="shared" ca="1" si="1"/>
        <v xml:space="preserve">    (U1)ALERT_REQ_P_OILLEV_OILLVLO,                                            /* 31 OILLVLO                                         */</v>
      </c>
    </row>
    <row r="38" spans="2:46">
      <c r="B38" s="119"/>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v>1</v>
      </c>
      <c r="AE38" s="50">
        <v>0</v>
      </c>
      <c r="AF38" s="50">
        <v>0</v>
      </c>
      <c r="AG38" s="50">
        <v>0</v>
      </c>
      <c r="AH38" s="50">
        <v>0</v>
      </c>
      <c r="AI38" s="50">
        <v>0</v>
      </c>
      <c r="AJ38" s="40" t="s">
        <v>30</v>
      </c>
      <c r="AL38" t="str">
        <f t="shared" si="0"/>
        <v xml:space="preserve">    (U1)ALERT_REQ_UNKNOWN</v>
      </c>
      <c r="AR38" s="51" t="str">
        <f t="shared" si="3"/>
        <v xml:space="preserve">    (U4)0x00000020U,                                                           /* 32 UNKNOWN                                         */</v>
      </c>
      <c r="AS38" s="51" t="str">
        <f t="shared" si="4"/>
        <v xml:space="preserve">    (U4)0x0000003FU,                                                           /* 32 UNKNOWN                                         */</v>
      </c>
      <c r="AT38" s="51" t="str">
        <f t="shared" si="1"/>
        <v xml:space="preserve">    (U1)ALERT_REQ_UNKNOWN,                                                     /* 32 UNKNOWN                                         */</v>
      </c>
    </row>
    <row r="39" spans="2:46">
      <c r="B39" s="119"/>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v>1</v>
      </c>
      <c r="AE39" s="50">
        <v>0</v>
      </c>
      <c r="AF39" s="50">
        <v>0</v>
      </c>
      <c r="AG39" s="50">
        <v>0</v>
      </c>
      <c r="AH39" s="50">
        <v>0</v>
      </c>
      <c r="AI39" s="50">
        <v>1</v>
      </c>
      <c r="AJ39" s="40" t="s">
        <v>30</v>
      </c>
      <c r="AL39" t="str">
        <f t="shared" si="0"/>
        <v xml:space="preserve">    (U1)ALERT_REQ_UNKNOWN</v>
      </c>
      <c r="AR39" s="51" t="str">
        <f t="shared" si="3"/>
        <v xml:space="preserve">    (U4)0x00000021U,                                                           /* 33 UNKNOWN                                         */</v>
      </c>
      <c r="AS39" s="51" t="str">
        <f t="shared" si="4"/>
        <v xml:space="preserve">    (U4)0x0000003FU,                                                           /* 33 UNKNOWN                                         */</v>
      </c>
      <c r="AT39" s="51" t="str">
        <f t="shared" si="1"/>
        <v xml:space="preserve">    (U1)ALERT_REQ_UNKNOWN,                                                     /* 33 UNKNOWN                                         */</v>
      </c>
    </row>
    <row r="40" spans="2:46">
      <c r="B40" s="119"/>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v>1</v>
      </c>
      <c r="AE40" s="50">
        <v>0</v>
      </c>
      <c r="AF40" s="50">
        <v>0</v>
      </c>
      <c r="AG40" s="50">
        <v>0</v>
      </c>
      <c r="AH40" s="50">
        <v>1</v>
      </c>
      <c r="AI40" s="50">
        <v>0</v>
      </c>
      <c r="AJ40" s="40" t="s">
        <v>30</v>
      </c>
      <c r="AL40" t="str">
        <f t="shared" si="0"/>
        <v xml:space="preserve">    (U1)ALERT_REQ_UNKNOWN</v>
      </c>
      <c r="AR40" s="51" t="str">
        <f t="shared" si="3"/>
        <v xml:space="preserve">    (U4)0x00000022U,                                                           /* 34 UNKNOWN                                         */</v>
      </c>
      <c r="AS40" s="51" t="str">
        <f t="shared" si="4"/>
        <v xml:space="preserve">    (U4)0x0000003FU,                                                           /* 34 UNKNOWN                                         */</v>
      </c>
      <c r="AT40" s="51" t="str">
        <f t="shared" si="1"/>
        <v xml:space="preserve">    (U1)ALERT_REQ_UNKNOWN,                                                     /* 34 UNKNOWN                                         */</v>
      </c>
    </row>
    <row r="41" spans="2:46">
      <c r="B41" s="119"/>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v>1</v>
      </c>
      <c r="AE41" s="50">
        <v>0</v>
      </c>
      <c r="AF41" s="50">
        <v>0</v>
      </c>
      <c r="AG41" s="50">
        <v>0</v>
      </c>
      <c r="AH41" s="50">
        <v>1</v>
      </c>
      <c r="AI41" s="50">
        <v>1</v>
      </c>
      <c r="AJ41" s="40" t="s">
        <v>30</v>
      </c>
      <c r="AL41" t="str">
        <f t="shared" si="0"/>
        <v xml:space="preserve">    (U1)ALERT_REQ_UNKNOWN</v>
      </c>
      <c r="AR41" s="51" t="str">
        <f t="shared" si="3"/>
        <v xml:space="preserve">    (U4)0x00000023U,                                                           /* 35 UNKNOWN                                         */</v>
      </c>
      <c r="AS41" s="51" t="str">
        <f t="shared" si="4"/>
        <v xml:space="preserve">    (U4)0x0000003FU,                                                           /* 35 UNKNOWN                                         */</v>
      </c>
      <c r="AT41" s="51" t="str">
        <f t="shared" si="1"/>
        <v xml:space="preserve">    (U1)ALERT_REQ_UNKNOWN,                                                     /* 35 UNKNOWN                                         */</v>
      </c>
    </row>
    <row r="42" spans="2:46">
      <c r="B42" s="119"/>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v>1</v>
      </c>
      <c r="AE42" s="50">
        <v>0</v>
      </c>
      <c r="AF42" s="50">
        <v>0</v>
      </c>
      <c r="AG42" s="50">
        <v>1</v>
      </c>
      <c r="AH42" s="50">
        <v>0</v>
      </c>
      <c r="AI42" s="50">
        <v>0</v>
      </c>
      <c r="AJ42" s="40" t="s">
        <v>30</v>
      </c>
      <c r="AL42" t="str">
        <f t="shared" si="0"/>
        <v xml:space="preserve">    (U1)ALERT_REQ_UNKNOWN</v>
      </c>
      <c r="AR42" s="51" t="str">
        <f t="shared" si="3"/>
        <v xml:space="preserve">    (U4)0x00000024U,                                                           /* 36 UNKNOWN                                         */</v>
      </c>
      <c r="AS42" s="51" t="str">
        <f t="shared" si="4"/>
        <v xml:space="preserve">    (U4)0x0000003FU,                                                           /* 36 UNKNOWN                                         */</v>
      </c>
      <c r="AT42" s="51" t="str">
        <f t="shared" si="1"/>
        <v xml:space="preserve">    (U1)ALERT_REQ_UNKNOWN,                                                     /* 36 UNKNOWN                                         */</v>
      </c>
    </row>
    <row r="43" spans="2:46">
      <c r="B43" s="119"/>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v>1</v>
      </c>
      <c r="AE43" s="50">
        <v>0</v>
      </c>
      <c r="AF43" s="50">
        <v>0</v>
      </c>
      <c r="AG43" s="50">
        <v>1</v>
      </c>
      <c r="AH43" s="50">
        <v>0</v>
      </c>
      <c r="AI43" s="50">
        <v>1</v>
      </c>
      <c r="AJ43" s="40" t="s">
        <v>30</v>
      </c>
      <c r="AL43" t="str">
        <f t="shared" si="0"/>
        <v xml:space="preserve">    (U1)ALERT_REQ_UNKNOWN</v>
      </c>
      <c r="AR43" s="51" t="str">
        <f t="shared" si="3"/>
        <v xml:space="preserve">    (U4)0x00000025U,                                                           /* 37 UNKNOWN                                         */</v>
      </c>
      <c r="AS43" s="51" t="str">
        <f t="shared" si="4"/>
        <v xml:space="preserve">    (U4)0x0000003FU,                                                           /* 37 UNKNOWN                                         */</v>
      </c>
      <c r="AT43" s="51" t="str">
        <f t="shared" si="1"/>
        <v xml:space="preserve">    (U1)ALERT_REQ_UNKNOWN,                                                     /* 37 UNKNOWN                                         */</v>
      </c>
    </row>
    <row r="44" spans="2:46">
      <c r="B44" s="119"/>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v>1</v>
      </c>
      <c r="AE44" s="50">
        <v>0</v>
      </c>
      <c r="AF44" s="50">
        <v>0</v>
      </c>
      <c r="AG44" s="50">
        <v>1</v>
      </c>
      <c r="AH44" s="50">
        <v>1</v>
      </c>
      <c r="AI44" s="50">
        <v>0</v>
      </c>
      <c r="AJ44" s="40" t="s">
        <v>30</v>
      </c>
      <c r="AL44" t="str">
        <f t="shared" si="0"/>
        <v xml:space="preserve">    (U1)ALERT_REQ_UNKNOWN</v>
      </c>
      <c r="AR44" s="51" t="str">
        <f t="shared" si="3"/>
        <v xml:space="preserve">    (U4)0x00000026U,                                                           /* 38 UNKNOWN                                         */</v>
      </c>
      <c r="AS44" s="51" t="str">
        <f t="shared" si="4"/>
        <v xml:space="preserve">    (U4)0x0000003FU,                                                           /* 38 UNKNOWN                                         */</v>
      </c>
      <c r="AT44" s="51" t="str">
        <f t="shared" si="1"/>
        <v xml:space="preserve">    (U1)ALERT_REQ_UNKNOWN,                                                     /* 38 UNKNOWN                                         */</v>
      </c>
    </row>
    <row r="45" spans="2:46">
      <c r="B45" s="119"/>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v>1</v>
      </c>
      <c r="AE45" s="50">
        <v>0</v>
      </c>
      <c r="AF45" s="50">
        <v>0</v>
      </c>
      <c r="AG45" s="50">
        <v>1</v>
      </c>
      <c r="AH45" s="50">
        <v>1</v>
      </c>
      <c r="AI45" s="50">
        <v>1</v>
      </c>
      <c r="AJ45" s="40" t="s">
        <v>30</v>
      </c>
      <c r="AL45" t="str">
        <f t="shared" si="0"/>
        <v xml:space="preserve">    (U1)ALERT_REQ_UNKNOWN</v>
      </c>
      <c r="AR45" s="51" t="str">
        <f t="shared" si="3"/>
        <v xml:space="preserve">    (U4)0x00000027U,                                                           /* 39 UNKNOWN                                         */</v>
      </c>
      <c r="AS45" s="51" t="str">
        <f t="shared" si="4"/>
        <v xml:space="preserve">    (U4)0x0000003FU,                                                           /* 39 UNKNOWN                                         */</v>
      </c>
      <c r="AT45" s="51" t="str">
        <f t="shared" si="1"/>
        <v xml:space="preserve">    (U1)ALERT_REQ_UNKNOWN,                                                     /* 39 UNKNOWN                                         */</v>
      </c>
    </row>
    <row r="46" spans="2:46">
      <c r="B46" s="119"/>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v>1</v>
      </c>
      <c r="AE46" s="50">
        <v>0</v>
      </c>
      <c r="AF46" s="50">
        <v>1</v>
      </c>
      <c r="AG46" s="50">
        <v>0</v>
      </c>
      <c r="AH46" s="50">
        <v>0</v>
      </c>
      <c r="AI46" s="50">
        <v>0</v>
      </c>
      <c r="AJ46" s="40" t="s">
        <v>30</v>
      </c>
      <c r="AL46" t="str">
        <f t="shared" si="0"/>
        <v xml:space="preserve">    (U1)ALERT_REQ_UNKNOWN</v>
      </c>
      <c r="AR46" s="51" t="str">
        <f t="shared" si="3"/>
        <v xml:space="preserve">    (U4)0x00000028U,                                                           /* 40 UNKNOWN                                         */</v>
      </c>
      <c r="AS46" s="51" t="str">
        <f t="shared" si="4"/>
        <v xml:space="preserve">    (U4)0x0000003FU,                                                           /* 40 UNKNOWN                                         */</v>
      </c>
      <c r="AT46" s="51" t="str">
        <f t="shared" si="1"/>
        <v xml:space="preserve">    (U1)ALERT_REQ_UNKNOWN,                                                     /* 40 UNKNOWN                                         */</v>
      </c>
    </row>
    <row r="47" spans="2:46">
      <c r="B47" s="119"/>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v>1</v>
      </c>
      <c r="AE47" s="50">
        <v>0</v>
      </c>
      <c r="AF47" s="50">
        <v>1</v>
      </c>
      <c r="AG47" s="50">
        <v>0</v>
      </c>
      <c r="AH47" s="50">
        <v>0</v>
      </c>
      <c r="AI47" s="50">
        <v>1</v>
      </c>
      <c r="AJ47" s="40" t="s">
        <v>240</v>
      </c>
      <c r="AL47" t="str">
        <f t="shared" ca="1" si="0"/>
        <v xml:space="preserve">    (U1)ALERT_REQ_P_OILLEV_OILLVLO</v>
      </c>
      <c r="AR47" s="51" t="str">
        <f t="shared" si="3"/>
        <v xml:space="preserve">    (U4)0x00000029U,                                                           /* 41 OILLVLO                                         */</v>
      </c>
      <c r="AS47" s="51" t="str">
        <f t="shared" si="4"/>
        <v xml:space="preserve">    (U4)0x0000003FU,                                                           /* 41 OILLVLO                                         */</v>
      </c>
      <c r="AT47" s="51" t="str">
        <f t="shared" ca="1" si="1"/>
        <v xml:space="preserve">    (U1)ALERT_REQ_P_OILLEV_OILLVLO,                                            /* 41 OILLVLO                                         */</v>
      </c>
    </row>
    <row r="48" spans="2:46">
      <c r="B48" s="119"/>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v>1</v>
      </c>
      <c r="AE48" s="50">
        <v>0</v>
      </c>
      <c r="AF48" s="50">
        <v>1</v>
      </c>
      <c r="AG48" s="50">
        <v>0</v>
      </c>
      <c r="AH48" s="50">
        <v>1</v>
      </c>
      <c r="AI48" s="50">
        <v>0</v>
      </c>
      <c r="AJ48" s="40" t="s">
        <v>30</v>
      </c>
      <c r="AL48" t="str">
        <f t="shared" si="0"/>
        <v xml:space="preserve">    (U1)ALERT_REQ_UNKNOWN</v>
      </c>
      <c r="AR48" s="51" t="str">
        <f t="shared" si="3"/>
        <v xml:space="preserve">    (U4)0x0000002AU,                                                           /* 42 UNKNOWN                                         */</v>
      </c>
      <c r="AS48" s="51" t="str">
        <f t="shared" si="4"/>
        <v xml:space="preserve">    (U4)0x0000003FU,                                                           /* 42 UNKNOWN                                         */</v>
      </c>
      <c r="AT48" s="51" t="str">
        <f t="shared" si="1"/>
        <v xml:space="preserve">    (U1)ALERT_REQ_UNKNOWN,                                                     /* 42 UNKNOWN                                         */</v>
      </c>
    </row>
    <row r="49" spans="2:46">
      <c r="B49" s="119"/>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v>1</v>
      </c>
      <c r="AE49" s="50">
        <v>0</v>
      </c>
      <c r="AF49" s="50">
        <v>1</v>
      </c>
      <c r="AG49" s="50">
        <v>0</v>
      </c>
      <c r="AH49" s="50">
        <v>1</v>
      </c>
      <c r="AI49" s="50">
        <v>1</v>
      </c>
      <c r="AJ49" s="22" t="s">
        <v>240</v>
      </c>
      <c r="AL49" t="str">
        <f t="shared" ca="1" si="0"/>
        <v xml:space="preserve">    (U1)ALERT_REQ_P_OILLEV_OILLVLO</v>
      </c>
      <c r="AR49" s="51" t="str">
        <f t="shared" si="3"/>
        <v xml:space="preserve">    (U4)0x0000002BU,                                                           /* 43 OILLVLO                                         */</v>
      </c>
      <c r="AS49" s="51" t="str">
        <f t="shared" si="4"/>
        <v xml:space="preserve">    (U4)0x0000003FU,                                                           /* 43 OILLVLO                                         */</v>
      </c>
      <c r="AT49" s="51" t="str">
        <f t="shared" ca="1" si="1"/>
        <v xml:space="preserve">    (U1)ALERT_REQ_P_OILLEV_OILLVLO,                                            /* 43 OILLVLO                                         */</v>
      </c>
    </row>
    <row r="50" spans="2:46">
      <c r="B50" s="119"/>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v>1</v>
      </c>
      <c r="AE50" s="50">
        <v>0</v>
      </c>
      <c r="AF50" s="50">
        <v>1</v>
      </c>
      <c r="AG50" s="50">
        <v>1</v>
      </c>
      <c r="AH50" s="50">
        <v>0</v>
      </c>
      <c r="AI50" s="50">
        <v>0</v>
      </c>
      <c r="AJ50" s="22" t="s">
        <v>240</v>
      </c>
      <c r="AL50" t="str">
        <f t="shared" ca="1" si="0"/>
        <v xml:space="preserve">    (U1)ALERT_REQ_P_OILLEV_OILLVLO</v>
      </c>
      <c r="AR50" s="51" t="str">
        <f t="shared" si="3"/>
        <v xml:space="preserve">    (U4)0x0000002CU,                                                           /* 44 OILLVLO                                         */</v>
      </c>
      <c r="AS50" s="51" t="str">
        <f t="shared" si="4"/>
        <v xml:space="preserve">    (U4)0x0000003FU,                                                           /* 44 OILLVLO                                         */</v>
      </c>
      <c r="AT50" s="51" t="str">
        <f t="shared" ca="1" si="1"/>
        <v xml:space="preserve">    (U1)ALERT_REQ_P_OILLEV_OILLVLO,                                            /* 44 OILLVLO                                         */</v>
      </c>
    </row>
    <row r="51" spans="2:46">
      <c r="B51" s="119"/>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v>1</v>
      </c>
      <c r="AE51" s="50">
        <v>0</v>
      </c>
      <c r="AF51" s="50">
        <v>1</v>
      </c>
      <c r="AG51" s="50">
        <v>1</v>
      </c>
      <c r="AH51" s="50">
        <v>0</v>
      </c>
      <c r="AI51" s="50">
        <v>1</v>
      </c>
      <c r="AJ51" s="22" t="s">
        <v>240</v>
      </c>
      <c r="AL51" t="str">
        <f t="shared" ca="1" si="0"/>
        <v xml:space="preserve">    (U1)ALERT_REQ_P_OILLEV_OILLVLO</v>
      </c>
      <c r="AR51" s="51" t="str">
        <f t="shared" si="3"/>
        <v xml:space="preserve">    (U4)0x0000002DU,                                                           /* 45 OILLVLO                                         */</v>
      </c>
      <c r="AS51" s="51" t="str">
        <f t="shared" si="4"/>
        <v xml:space="preserve">    (U4)0x0000003FU,                                                           /* 45 OILLVLO                                         */</v>
      </c>
      <c r="AT51" s="51" t="str">
        <f t="shared" ca="1" si="1"/>
        <v xml:space="preserve">    (U1)ALERT_REQ_P_OILLEV_OILLVLO,                                            /* 45 OILLVLO                                         */</v>
      </c>
    </row>
    <row r="52" spans="2:46">
      <c r="B52" s="119"/>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v>1</v>
      </c>
      <c r="AE52" s="50">
        <v>0</v>
      </c>
      <c r="AF52" s="50">
        <v>1</v>
      </c>
      <c r="AG52" s="50">
        <v>1</v>
      </c>
      <c r="AH52" s="50">
        <v>1</v>
      </c>
      <c r="AI52" s="50">
        <v>0</v>
      </c>
      <c r="AJ52" s="22" t="s">
        <v>30</v>
      </c>
      <c r="AL52" t="str">
        <f t="shared" si="0"/>
        <v xml:space="preserve">    (U1)ALERT_REQ_UNKNOWN</v>
      </c>
      <c r="AR52" s="51" t="str">
        <f t="shared" si="3"/>
        <v xml:space="preserve">    (U4)0x0000002EU,                                                           /* 46 UNKNOWN                                         */</v>
      </c>
      <c r="AS52" s="51" t="str">
        <f t="shared" si="4"/>
        <v xml:space="preserve">    (U4)0x0000003FU,                                                           /* 46 UNKNOWN                                         */</v>
      </c>
      <c r="AT52" s="51" t="str">
        <f t="shared" si="1"/>
        <v xml:space="preserve">    (U1)ALERT_REQ_UNKNOWN,                                                     /* 46 UNKNOWN                                         */</v>
      </c>
    </row>
    <row r="53" spans="2:46">
      <c r="B53" s="119"/>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v>1</v>
      </c>
      <c r="AE53" s="50">
        <v>0</v>
      </c>
      <c r="AF53" s="50">
        <v>1</v>
      </c>
      <c r="AG53" s="50">
        <v>1</v>
      </c>
      <c r="AH53" s="50">
        <v>1</v>
      </c>
      <c r="AI53" s="50">
        <v>1</v>
      </c>
      <c r="AJ53" s="22" t="s">
        <v>240</v>
      </c>
      <c r="AL53" t="str">
        <f t="shared" ca="1" si="0"/>
        <v xml:space="preserve">    (U1)ALERT_REQ_P_OILLEV_OILLVLO</v>
      </c>
      <c r="AR53" s="51" t="str">
        <f t="shared" si="3"/>
        <v xml:space="preserve">    (U4)0x0000002FU,                                                           /* 47 OILLVLO                                         */</v>
      </c>
      <c r="AS53" s="51" t="str">
        <f t="shared" si="4"/>
        <v xml:space="preserve">    (U4)0x0000003FU,                                                           /* 47 OILLVLO                                         */</v>
      </c>
      <c r="AT53" s="51" t="str">
        <f t="shared" ca="1" si="1"/>
        <v xml:space="preserve">    (U1)ALERT_REQ_P_OILLEV_OILLVLO,                                            /* 47 OILLVLO                                         */</v>
      </c>
    </row>
    <row r="54" spans="2:46">
      <c r="B54" s="119"/>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v>1</v>
      </c>
      <c r="AE54" s="50">
        <v>1</v>
      </c>
      <c r="AF54" s="50">
        <v>0</v>
      </c>
      <c r="AG54" s="50">
        <v>0</v>
      </c>
      <c r="AH54" s="50">
        <v>0</v>
      </c>
      <c r="AI54" s="50">
        <v>0</v>
      </c>
      <c r="AJ54" s="22" t="s">
        <v>30</v>
      </c>
      <c r="AL54" t="str">
        <f t="shared" si="0"/>
        <v xml:space="preserve">    (U1)ALERT_REQ_UNKNOWN</v>
      </c>
      <c r="AR54" s="51" t="str">
        <f t="shared" si="3"/>
        <v xml:space="preserve">    (U4)0x00000030U,                                                           /* 48 UNKNOWN                                         */</v>
      </c>
      <c r="AS54" s="51" t="str">
        <f t="shared" si="4"/>
        <v xml:space="preserve">    (U4)0x0000003FU,                                                           /* 48 UNKNOWN                                         */</v>
      </c>
      <c r="AT54" s="51" t="str">
        <f t="shared" si="1"/>
        <v xml:space="preserve">    (U1)ALERT_REQ_UNKNOWN,                                                     /* 48 UNKNOWN                                         */</v>
      </c>
    </row>
    <row r="55" spans="2:46">
      <c r="B55" s="119"/>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v>1</v>
      </c>
      <c r="AE55" s="50">
        <v>1</v>
      </c>
      <c r="AF55" s="50">
        <v>0</v>
      </c>
      <c r="AG55" s="50">
        <v>0</v>
      </c>
      <c r="AH55" s="50">
        <v>0</v>
      </c>
      <c r="AI55" s="50">
        <v>1</v>
      </c>
      <c r="AJ55" s="22" t="s">
        <v>30</v>
      </c>
      <c r="AL55" t="str">
        <f t="shared" si="0"/>
        <v xml:space="preserve">    (U1)ALERT_REQ_UNKNOWN</v>
      </c>
      <c r="AR55" s="51" t="str">
        <f t="shared" si="3"/>
        <v xml:space="preserve">    (U4)0x00000031U,                                                           /* 49 UNKNOWN                                         */</v>
      </c>
      <c r="AS55" s="51" t="str">
        <f t="shared" si="4"/>
        <v xml:space="preserve">    (U4)0x0000003FU,                                                           /* 49 UNKNOWN                                         */</v>
      </c>
      <c r="AT55" s="51" t="str">
        <f t="shared" si="1"/>
        <v xml:space="preserve">    (U1)ALERT_REQ_UNKNOWN,                                                     /* 49 UNKNOWN                                         */</v>
      </c>
    </row>
    <row r="56" spans="2:46">
      <c r="B56" s="119"/>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v>1</v>
      </c>
      <c r="AE56" s="50">
        <v>1</v>
      </c>
      <c r="AF56" s="50">
        <v>0</v>
      </c>
      <c r="AG56" s="50">
        <v>0</v>
      </c>
      <c r="AH56" s="50">
        <v>1</v>
      </c>
      <c r="AI56" s="50">
        <v>0</v>
      </c>
      <c r="AJ56" s="22" t="s">
        <v>30</v>
      </c>
      <c r="AL56" t="str">
        <f t="shared" si="0"/>
        <v xml:space="preserve">    (U1)ALERT_REQ_UNKNOWN</v>
      </c>
      <c r="AR56" s="51" t="str">
        <f t="shared" si="3"/>
        <v xml:space="preserve">    (U4)0x00000032U,                                                           /* 50 UNKNOWN                                         */</v>
      </c>
      <c r="AS56" s="51" t="str">
        <f t="shared" si="4"/>
        <v xml:space="preserve">    (U4)0x0000003FU,                                                           /* 50 UNKNOWN                                         */</v>
      </c>
      <c r="AT56" s="51" t="str">
        <f t="shared" si="1"/>
        <v xml:space="preserve">    (U1)ALERT_REQ_UNKNOWN,                                                     /* 50 UNKNOWN                                         */</v>
      </c>
    </row>
    <row r="57" spans="2:46">
      <c r="B57" s="119"/>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v>1</v>
      </c>
      <c r="AE57" s="50">
        <v>1</v>
      </c>
      <c r="AF57" s="50">
        <v>0</v>
      </c>
      <c r="AG57" s="50">
        <v>0</v>
      </c>
      <c r="AH57" s="50">
        <v>1</v>
      </c>
      <c r="AI57" s="50">
        <v>1</v>
      </c>
      <c r="AJ57" s="22" t="s">
        <v>30</v>
      </c>
      <c r="AL57" t="str">
        <f t="shared" si="0"/>
        <v xml:space="preserve">    (U1)ALERT_REQ_UNKNOWN</v>
      </c>
      <c r="AR57" s="51" t="str">
        <f t="shared" si="3"/>
        <v xml:space="preserve">    (U4)0x00000033U,                                                           /* 51 UNKNOWN                                         */</v>
      </c>
      <c r="AS57" s="51" t="str">
        <f t="shared" si="4"/>
        <v xml:space="preserve">    (U4)0x0000003FU,                                                           /* 51 UNKNOWN                                         */</v>
      </c>
      <c r="AT57" s="51" t="str">
        <f t="shared" si="1"/>
        <v xml:space="preserve">    (U1)ALERT_REQ_UNKNOWN,                                                     /* 51 UNKNOWN                                         */</v>
      </c>
    </row>
    <row r="58" spans="2:46">
      <c r="B58" s="119"/>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v>1</v>
      </c>
      <c r="AE58" s="50">
        <v>1</v>
      </c>
      <c r="AF58" s="50">
        <v>0</v>
      </c>
      <c r="AG58" s="50">
        <v>1</v>
      </c>
      <c r="AH58" s="50">
        <v>0</v>
      </c>
      <c r="AI58" s="50">
        <v>0</v>
      </c>
      <c r="AJ58" s="22" t="s">
        <v>30</v>
      </c>
      <c r="AL58" t="str">
        <f t="shared" si="0"/>
        <v xml:space="preserve">    (U1)ALERT_REQ_UNKNOWN</v>
      </c>
      <c r="AR58" s="51" t="str">
        <f t="shared" si="3"/>
        <v xml:space="preserve">    (U4)0x00000034U,                                                           /* 52 UNKNOWN                                         */</v>
      </c>
      <c r="AS58" s="51" t="str">
        <f t="shared" si="4"/>
        <v xml:space="preserve">    (U4)0x0000003FU,                                                           /* 52 UNKNOWN                                         */</v>
      </c>
      <c r="AT58" s="51" t="str">
        <f t="shared" si="1"/>
        <v xml:space="preserve">    (U1)ALERT_REQ_UNKNOWN,                                                     /* 52 UNKNOWN                                         */</v>
      </c>
    </row>
    <row r="59" spans="2:46">
      <c r="B59" s="119"/>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v>1</v>
      </c>
      <c r="AE59" s="50">
        <v>1</v>
      </c>
      <c r="AF59" s="50">
        <v>0</v>
      </c>
      <c r="AG59" s="50">
        <v>1</v>
      </c>
      <c r="AH59" s="50">
        <v>0</v>
      </c>
      <c r="AI59" s="50">
        <v>1</v>
      </c>
      <c r="AJ59" s="22" t="s">
        <v>30</v>
      </c>
      <c r="AL59" t="str">
        <f t="shared" si="0"/>
        <v xml:space="preserve">    (U1)ALERT_REQ_UNKNOWN</v>
      </c>
      <c r="AR59" s="51" t="str">
        <f t="shared" si="3"/>
        <v xml:space="preserve">    (U4)0x00000035U,                                                           /* 53 UNKNOWN                                         */</v>
      </c>
      <c r="AS59" s="51" t="str">
        <f t="shared" si="4"/>
        <v xml:space="preserve">    (U4)0x0000003FU,                                                           /* 53 UNKNOWN                                         */</v>
      </c>
      <c r="AT59" s="51" t="str">
        <f t="shared" si="1"/>
        <v xml:space="preserve">    (U1)ALERT_REQ_UNKNOWN,                                                     /* 53 UNKNOWN                                         */</v>
      </c>
    </row>
    <row r="60" spans="2:46">
      <c r="B60" s="119"/>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v>1</v>
      </c>
      <c r="AE60" s="50">
        <v>1</v>
      </c>
      <c r="AF60" s="50">
        <v>0</v>
      </c>
      <c r="AG60" s="50">
        <v>1</v>
      </c>
      <c r="AH60" s="50">
        <v>1</v>
      </c>
      <c r="AI60" s="50">
        <v>0</v>
      </c>
      <c r="AJ60" s="22" t="s">
        <v>30</v>
      </c>
      <c r="AL60" t="str">
        <f t="shared" si="0"/>
        <v xml:space="preserve">    (U1)ALERT_REQ_UNKNOWN</v>
      </c>
      <c r="AR60" s="51" t="str">
        <f t="shared" si="3"/>
        <v xml:space="preserve">    (U4)0x00000036U,                                                           /* 54 UNKNOWN                                         */</v>
      </c>
      <c r="AS60" s="51" t="str">
        <f t="shared" si="4"/>
        <v xml:space="preserve">    (U4)0x0000003FU,                                                           /* 54 UNKNOWN                                         */</v>
      </c>
      <c r="AT60" s="51" t="str">
        <f t="shared" si="1"/>
        <v xml:space="preserve">    (U1)ALERT_REQ_UNKNOWN,                                                     /* 54 UNKNOWN                                         */</v>
      </c>
    </row>
    <row r="61" spans="2:46">
      <c r="B61" s="119"/>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v>1</v>
      </c>
      <c r="AE61" s="50">
        <v>1</v>
      </c>
      <c r="AF61" s="50">
        <v>0</v>
      </c>
      <c r="AG61" s="50">
        <v>1</v>
      </c>
      <c r="AH61" s="50">
        <v>1</v>
      </c>
      <c r="AI61" s="50">
        <v>1</v>
      </c>
      <c r="AJ61" s="22" t="s">
        <v>30</v>
      </c>
      <c r="AL61" t="str">
        <f t="shared" si="0"/>
        <v xml:space="preserve">    (U1)ALERT_REQ_UNKNOWN</v>
      </c>
      <c r="AR61" s="51" t="str">
        <f t="shared" si="3"/>
        <v xml:space="preserve">    (U4)0x00000037U,                                                           /* 55 UNKNOWN                                         */</v>
      </c>
      <c r="AS61" s="51" t="str">
        <f t="shared" si="4"/>
        <v xml:space="preserve">    (U4)0x0000003FU,                                                           /* 55 UNKNOWN                                         */</v>
      </c>
      <c r="AT61" s="51" t="str">
        <f t="shared" si="1"/>
        <v xml:space="preserve">    (U1)ALERT_REQ_UNKNOWN,                                                     /* 55 UNKNOWN                                         */</v>
      </c>
    </row>
    <row r="62" spans="2:46">
      <c r="B62" s="119"/>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v>1</v>
      </c>
      <c r="AE62" s="50">
        <v>1</v>
      </c>
      <c r="AF62" s="50">
        <v>1</v>
      </c>
      <c r="AG62" s="50">
        <v>0</v>
      </c>
      <c r="AH62" s="50">
        <v>0</v>
      </c>
      <c r="AI62" s="50">
        <v>0</v>
      </c>
      <c r="AJ62" s="22" t="s">
        <v>30</v>
      </c>
      <c r="AL62" t="str">
        <f t="shared" si="0"/>
        <v xml:space="preserve">    (U1)ALERT_REQ_UNKNOWN</v>
      </c>
      <c r="AR62" s="51" t="str">
        <f t="shared" si="3"/>
        <v xml:space="preserve">    (U4)0x00000038U,                                                           /* 56 UNKNOWN                                         */</v>
      </c>
      <c r="AS62" s="51" t="str">
        <f t="shared" si="4"/>
        <v xml:space="preserve">    (U4)0x0000003FU,                                                           /* 56 UNKNOWN                                         */</v>
      </c>
      <c r="AT62" s="51" t="str">
        <f t="shared" si="1"/>
        <v xml:space="preserve">    (U1)ALERT_REQ_UNKNOWN,                                                     /* 56 UNKNOWN                                         */</v>
      </c>
    </row>
    <row r="63" spans="2:46">
      <c r="B63" s="119"/>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v>1</v>
      </c>
      <c r="AE63" s="50">
        <v>1</v>
      </c>
      <c r="AF63" s="50">
        <v>1</v>
      </c>
      <c r="AG63" s="50">
        <v>0</v>
      </c>
      <c r="AH63" s="50">
        <v>0</v>
      </c>
      <c r="AI63" s="50">
        <v>1</v>
      </c>
      <c r="AJ63" s="22" t="s">
        <v>240</v>
      </c>
      <c r="AL63" t="str">
        <f t="shared" ca="1" si="0"/>
        <v xml:space="preserve">    (U1)ALERT_REQ_P_OILLEV_OILLVLO</v>
      </c>
      <c r="AR63" s="51" t="str">
        <f t="shared" si="3"/>
        <v xml:space="preserve">    (U4)0x00000039U,                                                           /* 57 OILLVLO                                         */</v>
      </c>
      <c r="AS63" s="51" t="str">
        <f t="shared" si="4"/>
        <v xml:space="preserve">    (U4)0x0000003FU,                                                           /* 57 OILLVLO                                         */</v>
      </c>
      <c r="AT63" s="51" t="str">
        <f t="shared" ca="1" si="1"/>
        <v xml:space="preserve">    (U1)ALERT_REQ_P_OILLEV_OILLVLO,                                            /* 57 OILLVLO                                         */</v>
      </c>
    </row>
    <row r="64" spans="2:46">
      <c r="B64" s="119"/>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v>1</v>
      </c>
      <c r="AE64" s="50">
        <v>1</v>
      </c>
      <c r="AF64" s="50">
        <v>1</v>
      </c>
      <c r="AG64" s="50">
        <v>0</v>
      </c>
      <c r="AH64" s="50">
        <v>1</v>
      </c>
      <c r="AI64" s="50">
        <v>0</v>
      </c>
      <c r="AJ64" s="22" t="s">
        <v>30</v>
      </c>
      <c r="AL64" t="str">
        <f t="shared" si="0"/>
        <v xml:space="preserve">    (U1)ALERT_REQ_UNKNOWN</v>
      </c>
      <c r="AR64" s="51" t="str">
        <f t="shared" si="3"/>
        <v xml:space="preserve">    (U4)0x0000003AU,                                                           /* 58 UNKNOWN                                         */</v>
      </c>
      <c r="AS64" s="51" t="str">
        <f t="shared" si="4"/>
        <v xml:space="preserve">    (U4)0x0000003FU,                                                           /* 58 UNKNOWN                                         */</v>
      </c>
      <c r="AT64" s="51" t="str">
        <f t="shared" si="1"/>
        <v xml:space="preserve">    (U1)ALERT_REQ_UNKNOWN,                                                     /* 58 UNKNOWN                                         */</v>
      </c>
    </row>
    <row r="65" spans="1:46">
      <c r="B65" s="119"/>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v>1</v>
      </c>
      <c r="AE65" s="50">
        <v>1</v>
      </c>
      <c r="AF65" s="50">
        <v>1</v>
      </c>
      <c r="AG65" s="50">
        <v>0</v>
      </c>
      <c r="AH65" s="50">
        <v>1</v>
      </c>
      <c r="AI65" s="50">
        <v>1</v>
      </c>
      <c r="AJ65" s="22" t="s">
        <v>240</v>
      </c>
      <c r="AL65" t="str">
        <f t="shared" ca="1" si="0"/>
        <v xml:space="preserve">    (U1)ALERT_REQ_P_OILLEV_OILLVLO</v>
      </c>
      <c r="AR65" s="51" t="str">
        <f t="shared" si="3"/>
        <v xml:space="preserve">    (U4)0x0000003BU,                                                           /* 59 OILLVLO                                         */</v>
      </c>
      <c r="AS65" s="51" t="str">
        <f t="shared" si="4"/>
        <v xml:space="preserve">    (U4)0x0000003FU,                                                           /* 59 OILLVLO                                         */</v>
      </c>
      <c r="AT65" s="51" t="str">
        <f t="shared" ca="1" si="1"/>
        <v xml:space="preserve">    (U1)ALERT_REQ_P_OILLEV_OILLVLO,                                            /* 59 OILLVLO                                         */</v>
      </c>
    </row>
    <row r="66" spans="1:46">
      <c r="B66" s="119"/>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v>1</v>
      </c>
      <c r="AE66" s="50">
        <v>1</v>
      </c>
      <c r="AF66" s="50">
        <v>1</v>
      </c>
      <c r="AG66" s="50">
        <v>1</v>
      </c>
      <c r="AH66" s="50">
        <v>0</v>
      </c>
      <c r="AI66" s="50">
        <v>0</v>
      </c>
      <c r="AJ66" s="22" t="s">
        <v>240</v>
      </c>
      <c r="AL66" t="str">
        <f t="shared" ca="1" si="0"/>
        <v xml:space="preserve">    (U1)ALERT_REQ_P_OILLEV_OILLVLO</v>
      </c>
      <c r="AR66" s="51" t="str">
        <f t="shared" si="3"/>
        <v xml:space="preserve">    (U4)0x0000003CU,                                                           /* 60 OILLVLO                                         */</v>
      </c>
      <c r="AS66" s="51" t="str">
        <f t="shared" si="4"/>
        <v xml:space="preserve">    (U4)0x0000003FU,                                                           /* 60 OILLVLO                                         */</v>
      </c>
      <c r="AT66" s="51" t="str">
        <f t="shared" ca="1" si="1"/>
        <v xml:space="preserve">    (U1)ALERT_REQ_P_OILLEV_OILLVLO,                                            /* 60 OILLVLO                                         */</v>
      </c>
    </row>
    <row r="67" spans="1:46">
      <c r="B67" s="119"/>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v>1</v>
      </c>
      <c r="AE67" s="50">
        <v>1</v>
      </c>
      <c r="AF67" s="50">
        <v>1</v>
      </c>
      <c r="AG67" s="50">
        <v>1</v>
      </c>
      <c r="AH67" s="50">
        <v>0</v>
      </c>
      <c r="AI67" s="50">
        <v>1</v>
      </c>
      <c r="AJ67" s="22" t="s">
        <v>240</v>
      </c>
      <c r="AL67" t="str">
        <f t="shared" ca="1" si="0"/>
        <v xml:space="preserve">    (U1)ALERT_REQ_P_OILLEV_OILLVLO</v>
      </c>
      <c r="AR67" s="51" t="str">
        <f t="shared" si="3"/>
        <v xml:space="preserve">    (U4)0x0000003DU,                                                           /* 61 OILLVLO                                         */</v>
      </c>
      <c r="AS67" s="51" t="str">
        <f t="shared" si="4"/>
        <v xml:space="preserve">    (U4)0x0000003FU,                                                           /* 61 OILLVLO                                         */</v>
      </c>
      <c r="AT67" s="51" t="str">
        <f t="shared" ca="1" si="1"/>
        <v xml:space="preserve">    (U1)ALERT_REQ_P_OILLEV_OILLVLO,                                            /* 61 OILLVLO                                         */</v>
      </c>
    </row>
    <row r="68" spans="1:46">
      <c r="B68" s="119"/>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v>1</v>
      </c>
      <c r="AE68" s="50">
        <v>1</v>
      </c>
      <c r="AF68" s="50">
        <v>1</v>
      </c>
      <c r="AG68" s="50">
        <v>1</v>
      </c>
      <c r="AH68" s="50">
        <v>1</v>
      </c>
      <c r="AI68" s="50">
        <v>0</v>
      </c>
      <c r="AJ68" s="22" t="s">
        <v>30</v>
      </c>
      <c r="AL68" t="str">
        <f t="shared" si="0"/>
        <v xml:space="preserve">    (U1)ALERT_REQ_UNKNOWN</v>
      </c>
      <c r="AR68" s="51" t="str">
        <f t="shared" si="3"/>
        <v xml:space="preserve">    (U4)0x0000003EU,                                                           /* 62 UNKNOWN                                         */</v>
      </c>
      <c r="AS68" s="51" t="str">
        <f t="shared" si="4"/>
        <v xml:space="preserve">    (U4)0x0000003FU,                                                           /* 62 UNKNOWN                                         */</v>
      </c>
      <c r="AT68" s="51" t="str">
        <f t="shared" si="1"/>
        <v xml:space="preserve">    (U1)ALERT_REQ_UNKNOWN,                                                     /* 62 UNKNOWN                                         */</v>
      </c>
    </row>
    <row r="69" spans="1:46">
      <c r="B69" s="120"/>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v>1</v>
      </c>
      <c r="AE69" s="50">
        <v>1</v>
      </c>
      <c r="AF69" s="50">
        <v>1</v>
      </c>
      <c r="AG69" s="50">
        <v>1</v>
      </c>
      <c r="AH69" s="50">
        <v>1</v>
      </c>
      <c r="AI69" s="50">
        <v>1</v>
      </c>
      <c r="AJ69" s="22" t="s">
        <v>240</v>
      </c>
      <c r="AL69" t="str">
        <f t="shared" ca="1" si="0"/>
        <v xml:space="preserve">    (U1)ALERT_REQ_P_OILLEV_OILLVLO</v>
      </c>
      <c r="AR69" s="51" t="str">
        <f t="shared" si="3"/>
        <v xml:space="preserve">    (U4)0x0000003FU                                                            /* 63 OILLVLO                                         */</v>
      </c>
      <c r="AS69" s="51" t="str">
        <f t="shared" si="4"/>
        <v xml:space="preserve">    (U4)0x0000003FU                                                            /* 63 OILLVLO                                         */</v>
      </c>
      <c r="AT69" s="51" t="str">
        <f t="shared" ca="1" si="1"/>
        <v xml:space="preserve">    (U1)ALERT_REQ_P_OILLEV_OILLVLO                                             /* 63 OILLVLO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2" t="str">
        <f t="shared" si="3"/>
        <v>};</v>
      </c>
      <c r="AS70" s="52" t="str">
        <f t="shared" si="4"/>
        <v>};</v>
      </c>
      <c r="AT70" s="52" t="str">
        <f>IF(AJ70&lt;&gt;"",AL70&amp;IF(AJ71&lt;&gt;"",","," ")&amp;REPT(" ",78-LEN(AL70))&amp;"/* "&amp;IF(C70&lt;10,"0"&amp;C70,C70)&amp;" "&amp;AJ70&amp;REPT(" ",48-LEN(AJ70))&amp;"*/",IF(AJ69&lt;&gt;"","};",""))</f>
        <v>};</v>
      </c>
    </row>
    <row r="71" spans="1:46">
      <c r="B71" s="121" t="str">
        <f ca="1">IF(B6&lt;&gt;"",B6,"")</f>
        <v>Table P_OILLEV</v>
      </c>
      <c r="C71" s="36">
        <f>IF(C6&lt;&gt;"",C6,"")</f>
        <v>0</v>
      </c>
      <c r="D71" s="113">
        <f t="shared" ref="D71:AI78" si="5">IF(D6=1,1,0)</f>
        <v>0</v>
      </c>
      <c r="E71" s="113">
        <f t="shared" si="5"/>
        <v>0</v>
      </c>
      <c r="F71" s="113">
        <f t="shared" si="5"/>
        <v>0</v>
      </c>
      <c r="G71" s="113">
        <f t="shared" si="5"/>
        <v>0</v>
      </c>
      <c r="H71" s="113">
        <f t="shared" si="5"/>
        <v>0</v>
      </c>
      <c r="I71" s="113">
        <f t="shared" si="5"/>
        <v>0</v>
      </c>
      <c r="J71" s="113">
        <f t="shared" si="5"/>
        <v>0</v>
      </c>
      <c r="K71" s="113">
        <f t="shared" si="5"/>
        <v>0</v>
      </c>
      <c r="L71" s="113">
        <f t="shared" si="5"/>
        <v>0</v>
      </c>
      <c r="M71" s="113">
        <f t="shared" si="5"/>
        <v>0</v>
      </c>
      <c r="N71" s="113">
        <f t="shared" si="5"/>
        <v>0</v>
      </c>
      <c r="O71" s="113">
        <f t="shared" si="5"/>
        <v>0</v>
      </c>
      <c r="P71" s="113">
        <f t="shared" si="5"/>
        <v>0</v>
      </c>
      <c r="Q71" s="113">
        <f t="shared" si="5"/>
        <v>0</v>
      </c>
      <c r="R71" s="113">
        <f t="shared" si="5"/>
        <v>0</v>
      </c>
      <c r="S71" s="113">
        <f t="shared" si="5"/>
        <v>0</v>
      </c>
      <c r="T71" s="113">
        <f t="shared" si="5"/>
        <v>0</v>
      </c>
      <c r="U71" s="113">
        <f t="shared" si="5"/>
        <v>0</v>
      </c>
      <c r="V71" s="113">
        <f t="shared" si="5"/>
        <v>0</v>
      </c>
      <c r="W71" s="113">
        <f t="shared" si="5"/>
        <v>0</v>
      </c>
      <c r="X71" s="113">
        <f t="shared" si="5"/>
        <v>0</v>
      </c>
      <c r="Y71" s="113">
        <f t="shared" si="5"/>
        <v>0</v>
      </c>
      <c r="Z71" s="113">
        <f t="shared" si="5"/>
        <v>0</v>
      </c>
      <c r="AA71" s="113">
        <f t="shared" si="5"/>
        <v>0</v>
      </c>
      <c r="AB71" s="113">
        <f t="shared" si="5"/>
        <v>0</v>
      </c>
      <c r="AC71" s="113">
        <f t="shared" si="5"/>
        <v>0</v>
      </c>
      <c r="AD71" s="113">
        <f t="shared" si="5"/>
        <v>0</v>
      </c>
      <c r="AE71" s="113">
        <f t="shared" si="5"/>
        <v>0</v>
      </c>
      <c r="AF71" s="113">
        <f t="shared" si="5"/>
        <v>0</v>
      </c>
      <c r="AG71" s="113">
        <f t="shared" si="5"/>
        <v>0</v>
      </c>
      <c r="AH71" s="113">
        <f t="shared" si="5"/>
        <v>0</v>
      </c>
      <c r="AI71" s="113">
        <f t="shared" si="5"/>
        <v>0</v>
      </c>
      <c r="AJ71" s="36" t="str">
        <f t="shared" ref="AJ71:AJ134" si="6">IF(AJ6&lt;&gt;"",AJ6,"")</f>
        <v>UNKNOWN</v>
      </c>
      <c r="AK71" s="49"/>
      <c r="AL71" s="49"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19"/>
      <c r="C72" s="36">
        <f t="shared" ref="C72:C134" si="8">IF(C7&lt;&gt;"",C7,"")</f>
        <v>1</v>
      </c>
      <c r="D72" s="113">
        <f t="shared" si="5"/>
        <v>0</v>
      </c>
      <c r="E72" s="113">
        <f t="shared" si="5"/>
        <v>0</v>
      </c>
      <c r="F72" s="113">
        <f t="shared" si="5"/>
        <v>0</v>
      </c>
      <c r="G72" s="113">
        <f t="shared" si="5"/>
        <v>0</v>
      </c>
      <c r="H72" s="113">
        <f t="shared" si="5"/>
        <v>0</v>
      </c>
      <c r="I72" s="113">
        <f t="shared" si="5"/>
        <v>0</v>
      </c>
      <c r="J72" s="113">
        <f t="shared" si="5"/>
        <v>0</v>
      </c>
      <c r="K72" s="113">
        <f t="shared" si="5"/>
        <v>0</v>
      </c>
      <c r="L72" s="113">
        <f t="shared" si="5"/>
        <v>0</v>
      </c>
      <c r="M72" s="113">
        <f t="shared" si="5"/>
        <v>0</v>
      </c>
      <c r="N72" s="113">
        <f t="shared" si="5"/>
        <v>0</v>
      </c>
      <c r="O72" s="113">
        <f t="shared" si="5"/>
        <v>0</v>
      </c>
      <c r="P72" s="113">
        <f t="shared" si="5"/>
        <v>0</v>
      </c>
      <c r="Q72" s="113">
        <f t="shared" si="5"/>
        <v>0</v>
      </c>
      <c r="R72" s="113">
        <f t="shared" si="5"/>
        <v>0</v>
      </c>
      <c r="S72" s="113">
        <f t="shared" si="5"/>
        <v>0</v>
      </c>
      <c r="T72" s="113">
        <f t="shared" si="5"/>
        <v>0</v>
      </c>
      <c r="U72" s="113">
        <f t="shared" si="5"/>
        <v>0</v>
      </c>
      <c r="V72" s="113">
        <f t="shared" si="5"/>
        <v>0</v>
      </c>
      <c r="W72" s="113">
        <f t="shared" si="5"/>
        <v>0</v>
      </c>
      <c r="X72" s="113">
        <f t="shared" si="5"/>
        <v>0</v>
      </c>
      <c r="Y72" s="113">
        <f t="shared" si="5"/>
        <v>0</v>
      </c>
      <c r="Z72" s="113">
        <f t="shared" si="5"/>
        <v>0</v>
      </c>
      <c r="AA72" s="113">
        <f t="shared" si="5"/>
        <v>0</v>
      </c>
      <c r="AB72" s="113">
        <f t="shared" si="5"/>
        <v>0</v>
      </c>
      <c r="AC72" s="113">
        <f t="shared" si="5"/>
        <v>0</v>
      </c>
      <c r="AD72" s="113">
        <f t="shared" si="5"/>
        <v>0</v>
      </c>
      <c r="AE72" s="113">
        <f t="shared" si="5"/>
        <v>0</v>
      </c>
      <c r="AF72" s="113">
        <f t="shared" si="5"/>
        <v>0</v>
      </c>
      <c r="AG72" s="113">
        <f t="shared" si="5"/>
        <v>0</v>
      </c>
      <c r="AH72" s="113">
        <f t="shared" si="5"/>
        <v>0</v>
      </c>
      <c r="AI72" s="113">
        <f t="shared" si="5"/>
        <v>1</v>
      </c>
      <c r="AJ72" s="36" t="str">
        <f t="shared" si="6"/>
        <v>UNKNOWN</v>
      </c>
      <c r="AK72" s="49"/>
      <c r="AL72" s="49" t="str">
        <f t="shared" ref="AL72:AL134" si="9">BIN2HEX(AB72&amp;AC72&amp;AD72&amp;AE72&amp;AF72&amp;AG72&amp;AH72&amp;AI72,2)</f>
        <v>01</v>
      </c>
      <c r="AM72" s="49" t="str">
        <f t="shared" ref="AM72:AM134" si="10">BIN2HEX(T72&amp;U72&amp;V72&amp;W72&amp;X72&amp;Y72&amp;Z72&amp;AA72,2)</f>
        <v>00</v>
      </c>
      <c r="AN72" s="49" t="str">
        <f t="shared" ref="AN72:AN134" si="11">BIN2HEX(L72&amp;M72&amp;N72&amp;O72&amp;P72&amp;Q72&amp;R72&amp;S72,2)</f>
        <v>00</v>
      </c>
      <c r="AO72" s="49" t="str">
        <f t="shared" ref="AO72:AO134" si="12">BIN2HEX(D72&amp;E72&amp;F72&amp;G72&amp;H72&amp;I72&amp;J72&amp;K72,2)</f>
        <v>00</v>
      </c>
      <c r="AQ72" t="str">
        <f t="shared" si="7"/>
        <v xml:space="preserve">    (U4)0x00000001U,                                                           /* 01 UNKNOWN                                         */</v>
      </c>
    </row>
    <row r="73" spans="1:46">
      <c r="B73" s="119"/>
      <c r="C73" s="36">
        <f t="shared" si="8"/>
        <v>2</v>
      </c>
      <c r="D73" s="113">
        <f t="shared" si="5"/>
        <v>0</v>
      </c>
      <c r="E73" s="113">
        <f t="shared" si="5"/>
        <v>0</v>
      </c>
      <c r="F73" s="113">
        <f t="shared" si="5"/>
        <v>0</v>
      </c>
      <c r="G73" s="113">
        <f t="shared" si="5"/>
        <v>0</v>
      </c>
      <c r="H73" s="113">
        <f t="shared" si="5"/>
        <v>0</v>
      </c>
      <c r="I73" s="113">
        <f t="shared" si="5"/>
        <v>0</v>
      </c>
      <c r="J73" s="113">
        <f t="shared" si="5"/>
        <v>0</v>
      </c>
      <c r="K73" s="113">
        <f t="shared" si="5"/>
        <v>0</v>
      </c>
      <c r="L73" s="113">
        <f t="shared" si="5"/>
        <v>0</v>
      </c>
      <c r="M73" s="113">
        <f t="shared" si="5"/>
        <v>0</v>
      </c>
      <c r="N73" s="113">
        <f t="shared" si="5"/>
        <v>0</v>
      </c>
      <c r="O73" s="113">
        <f t="shared" si="5"/>
        <v>0</v>
      </c>
      <c r="P73" s="113">
        <f t="shared" si="5"/>
        <v>0</v>
      </c>
      <c r="Q73" s="113">
        <f t="shared" si="5"/>
        <v>0</v>
      </c>
      <c r="R73" s="113">
        <f t="shared" si="5"/>
        <v>0</v>
      </c>
      <c r="S73" s="113">
        <f t="shared" si="5"/>
        <v>0</v>
      </c>
      <c r="T73" s="113">
        <f t="shared" si="5"/>
        <v>0</v>
      </c>
      <c r="U73" s="113">
        <f t="shared" si="5"/>
        <v>0</v>
      </c>
      <c r="V73" s="113">
        <f t="shared" si="5"/>
        <v>0</v>
      </c>
      <c r="W73" s="113">
        <f t="shared" si="5"/>
        <v>0</v>
      </c>
      <c r="X73" s="113">
        <f t="shared" si="5"/>
        <v>0</v>
      </c>
      <c r="Y73" s="113">
        <f t="shared" si="5"/>
        <v>0</v>
      </c>
      <c r="Z73" s="113">
        <f t="shared" si="5"/>
        <v>0</v>
      </c>
      <c r="AA73" s="113">
        <f t="shared" si="5"/>
        <v>0</v>
      </c>
      <c r="AB73" s="113">
        <f t="shared" si="5"/>
        <v>0</v>
      </c>
      <c r="AC73" s="113">
        <f t="shared" si="5"/>
        <v>0</v>
      </c>
      <c r="AD73" s="113">
        <f t="shared" si="5"/>
        <v>0</v>
      </c>
      <c r="AE73" s="113">
        <f t="shared" si="5"/>
        <v>0</v>
      </c>
      <c r="AF73" s="113">
        <f t="shared" si="5"/>
        <v>0</v>
      </c>
      <c r="AG73" s="113">
        <f t="shared" si="5"/>
        <v>0</v>
      </c>
      <c r="AH73" s="113">
        <f t="shared" si="5"/>
        <v>1</v>
      </c>
      <c r="AI73" s="113">
        <f t="shared" si="5"/>
        <v>0</v>
      </c>
      <c r="AJ73" s="36" t="str">
        <f t="shared" si="6"/>
        <v>UNKNOWN</v>
      </c>
      <c r="AK73" s="49"/>
      <c r="AL73" s="49" t="str">
        <f t="shared" si="9"/>
        <v>02</v>
      </c>
      <c r="AM73" s="49" t="str">
        <f t="shared" si="10"/>
        <v>00</v>
      </c>
      <c r="AN73" s="49" t="str">
        <f t="shared" si="11"/>
        <v>00</v>
      </c>
      <c r="AO73" s="49" t="str">
        <f t="shared" si="12"/>
        <v>00</v>
      </c>
      <c r="AQ73" t="str">
        <f t="shared" si="7"/>
        <v xml:space="preserve">    (U4)0x00000002U,                                                           /* 02 UNKNOWN                                         */</v>
      </c>
    </row>
    <row r="74" spans="1:46">
      <c r="B74" s="119"/>
      <c r="C74" s="36">
        <f t="shared" si="8"/>
        <v>3</v>
      </c>
      <c r="D74" s="113">
        <f t="shared" si="5"/>
        <v>0</v>
      </c>
      <c r="E74" s="113">
        <f t="shared" si="5"/>
        <v>0</v>
      </c>
      <c r="F74" s="113">
        <f t="shared" si="5"/>
        <v>0</v>
      </c>
      <c r="G74" s="113">
        <f t="shared" si="5"/>
        <v>0</v>
      </c>
      <c r="H74" s="113">
        <f t="shared" si="5"/>
        <v>0</v>
      </c>
      <c r="I74" s="113">
        <f t="shared" si="5"/>
        <v>0</v>
      </c>
      <c r="J74" s="113">
        <f t="shared" si="5"/>
        <v>0</v>
      </c>
      <c r="K74" s="113">
        <f t="shared" si="5"/>
        <v>0</v>
      </c>
      <c r="L74" s="113">
        <f t="shared" si="5"/>
        <v>0</v>
      </c>
      <c r="M74" s="113">
        <f t="shared" si="5"/>
        <v>0</v>
      </c>
      <c r="N74" s="113">
        <f t="shared" si="5"/>
        <v>0</v>
      </c>
      <c r="O74" s="113">
        <f t="shared" si="5"/>
        <v>0</v>
      </c>
      <c r="P74" s="113">
        <f t="shared" si="5"/>
        <v>0</v>
      </c>
      <c r="Q74" s="113">
        <f t="shared" si="5"/>
        <v>0</v>
      </c>
      <c r="R74" s="113">
        <f t="shared" si="5"/>
        <v>0</v>
      </c>
      <c r="S74" s="113">
        <f t="shared" si="5"/>
        <v>0</v>
      </c>
      <c r="T74" s="113">
        <f t="shared" si="5"/>
        <v>0</v>
      </c>
      <c r="U74" s="113">
        <f t="shared" si="5"/>
        <v>0</v>
      </c>
      <c r="V74" s="113">
        <f t="shared" si="5"/>
        <v>0</v>
      </c>
      <c r="W74" s="113">
        <f t="shared" si="5"/>
        <v>0</v>
      </c>
      <c r="X74" s="113">
        <f t="shared" si="5"/>
        <v>0</v>
      </c>
      <c r="Y74" s="113">
        <f t="shared" si="5"/>
        <v>0</v>
      </c>
      <c r="Z74" s="113">
        <f t="shared" si="5"/>
        <v>0</v>
      </c>
      <c r="AA74" s="113">
        <f t="shared" si="5"/>
        <v>0</v>
      </c>
      <c r="AB74" s="113">
        <f t="shared" si="5"/>
        <v>0</v>
      </c>
      <c r="AC74" s="113">
        <f t="shared" si="5"/>
        <v>0</v>
      </c>
      <c r="AD74" s="113">
        <f t="shared" si="5"/>
        <v>0</v>
      </c>
      <c r="AE74" s="113">
        <f t="shared" si="5"/>
        <v>0</v>
      </c>
      <c r="AF74" s="113">
        <f t="shared" si="5"/>
        <v>0</v>
      </c>
      <c r="AG74" s="113">
        <f t="shared" si="5"/>
        <v>0</v>
      </c>
      <c r="AH74" s="113">
        <f t="shared" si="5"/>
        <v>1</v>
      </c>
      <c r="AI74" s="113">
        <f t="shared" si="5"/>
        <v>1</v>
      </c>
      <c r="AJ74" s="36" t="str">
        <f t="shared" si="6"/>
        <v>UNKNOWN</v>
      </c>
      <c r="AK74" s="49"/>
      <c r="AL74" s="49" t="str">
        <f t="shared" si="9"/>
        <v>03</v>
      </c>
      <c r="AM74" s="49" t="str">
        <f t="shared" si="10"/>
        <v>00</v>
      </c>
      <c r="AN74" s="49" t="str">
        <f t="shared" si="11"/>
        <v>00</v>
      </c>
      <c r="AO74" s="49" t="str">
        <f t="shared" si="12"/>
        <v>00</v>
      </c>
      <c r="AQ74" t="str">
        <f t="shared" si="7"/>
        <v xml:space="preserve">    (U4)0x00000003U,                                                           /* 03 UNKNOWN                                         */</v>
      </c>
    </row>
    <row r="75" spans="1:46">
      <c r="B75" s="119"/>
      <c r="C75" s="36">
        <f t="shared" si="8"/>
        <v>4</v>
      </c>
      <c r="D75" s="113">
        <f t="shared" si="5"/>
        <v>0</v>
      </c>
      <c r="E75" s="113">
        <f t="shared" si="5"/>
        <v>0</v>
      </c>
      <c r="F75" s="113">
        <f t="shared" si="5"/>
        <v>0</v>
      </c>
      <c r="G75" s="113">
        <f t="shared" si="5"/>
        <v>0</v>
      </c>
      <c r="H75" s="113">
        <f t="shared" si="5"/>
        <v>0</v>
      </c>
      <c r="I75" s="113">
        <f t="shared" si="5"/>
        <v>0</v>
      </c>
      <c r="J75" s="113">
        <f t="shared" si="5"/>
        <v>0</v>
      </c>
      <c r="K75" s="113">
        <f t="shared" si="5"/>
        <v>0</v>
      </c>
      <c r="L75" s="113">
        <f t="shared" si="5"/>
        <v>0</v>
      </c>
      <c r="M75" s="113">
        <f t="shared" si="5"/>
        <v>0</v>
      </c>
      <c r="N75" s="113">
        <f t="shared" si="5"/>
        <v>0</v>
      </c>
      <c r="O75" s="113">
        <f t="shared" si="5"/>
        <v>0</v>
      </c>
      <c r="P75" s="113">
        <f t="shared" si="5"/>
        <v>0</v>
      </c>
      <c r="Q75" s="113">
        <f t="shared" si="5"/>
        <v>0</v>
      </c>
      <c r="R75" s="113">
        <f t="shared" si="5"/>
        <v>0</v>
      </c>
      <c r="S75" s="113">
        <f t="shared" si="5"/>
        <v>0</v>
      </c>
      <c r="T75" s="113">
        <f t="shared" si="5"/>
        <v>0</v>
      </c>
      <c r="U75" s="113">
        <f t="shared" si="5"/>
        <v>0</v>
      </c>
      <c r="V75" s="113">
        <f t="shared" si="5"/>
        <v>0</v>
      </c>
      <c r="W75" s="113">
        <f t="shared" si="5"/>
        <v>0</v>
      </c>
      <c r="X75" s="113">
        <f t="shared" si="5"/>
        <v>0</v>
      </c>
      <c r="Y75" s="113">
        <f t="shared" si="5"/>
        <v>0</v>
      </c>
      <c r="Z75" s="113">
        <f t="shared" si="5"/>
        <v>0</v>
      </c>
      <c r="AA75" s="113">
        <f t="shared" si="5"/>
        <v>0</v>
      </c>
      <c r="AB75" s="113">
        <f t="shared" si="5"/>
        <v>0</v>
      </c>
      <c r="AC75" s="113">
        <f t="shared" si="5"/>
        <v>0</v>
      </c>
      <c r="AD75" s="113">
        <f t="shared" si="5"/>
        <v>0</v>
      </c>
      <c r="AE75" s="113">
        <f t="shared" si="5"/>
        <v>0</v>
      </c>
      <c r="AF75" s="113">
        <f t="shared" si="5"/>
        <v>0</v>
      </c>
      <c r="AG75" s="113">
        <f t="shared" si="5"/>
        <v>1</v>
      </c>
      <c r="AH75" s="113">
        <f t="shared" si="5"/>
        <v>0</v>
      </c>
      <c r="AI75" s="113">
        <f t="shared" si="5"/>
        <v>0</v>
      </c>
      <c r="AJ75" s="36" t="str">
        <f t="shared" si="6"/>
        <v>UNKNOWN</v>
      </c>
      <c r="AK75" s="49"/>
      <c r="AL75" s="49" t="str">
        <f t="shared" si="9"/>
        <v>04</v>
      </c>
      <c r="AM75" s="49" t="str">
        <f t="shared" si="10"/>
        <v>00</v>
      </c>
      <c r="AN75" s="49" t="str">
        <f t="shared" si="11"/>
        <v>00</v>
      </c>
      <c r="AO75" s="49" t="str">
        <f t="shared" si="12"/>
        <v>00</v>
      </c>
      <c r="AQ75" t="str">
        <f t="shared" si="7"/>
        <v xml:space="preserve">    (U4)0x00000004U,                                                           /* 04 UNKNOWN                                         */</v>
      </c>
    </row>
    <row r="76" spans="1:46">
      <c r="B76" s="119"/>
      <c r="C76" s="36">
        <f t="shared" si="8"/>
        <v>5</v>
      </c>
      <c r="D76" s="113">
        <f t="shared" si="5"/>
        <v>0</v>
      </c>
      <c r="E76" s="113">
        <f t="shared" si="5"/>
        <v>0</v>
      </c>
      <c r="F76" s="113">
        <f t="shared" si="5"/>
        <v>0</v>
      </c>
      <c r="G76" s="113">
        <f t="shared" si="5"/>
        <v>0</v>
      </c>
      <c r="H76" s="113">
        <f t="shared" si="5"/>
        <v>0</v>
      </c>
      <c r="I76" s="113">
        <f t="shared" si="5"/>
        <v>0</v>
      </c>
      <c r="J76" s="113">
        <f t="shared" si="5"/>
        <v>0</v>
      </c>
      <c r="K76" s="113">
        <f t="shared" si="5"/>
        <v>0</v>
      </c>
      <c r="L76" s="113">
        <f t="shared" si="5"/>
        <v>0</v>
      </c>
      <c r="M76" s="113">
        <f t="shared" si="5"/>
        <v>0</v>
      </c>
      <c r="N76" s="113">
        <f t="shared" si="5"/>
        <v>0</v>
      </c>
      <c r="O76" s="113">
        <f t="shared" si="5"/>
        <v>0</v>
      </c>
      <c r="P76" s="113">
        <f t="shared" si="5"/>
        <v>0</v>
      </c>
      <c r="Q76" s="113">
        <f t="shared" si="5"/>
        <v>0</v>
      </c>
      <c r="R76" s="113">
        <f t="shared" si="5"/>
        <v>0</v>
      </c>
      <c r="S76" s="113">
        <f t="shared" si="5"/>
        <v>0</v>
      </c>
      <c r="T76" s="113">
        <f t="shared" si="5"/>
        <v>0</v>
      </c>
      <c r="U76" s="113">
        <f t="shared" si="5"/>
        <v>0</v>
      </c>
      <c r="V76" s="113">
        <f t="shared" si="5"/>
        <v>0</v>
      </c>
      <c r="W76" s="113">
        <f t="shared" si="5"/>
        <v>0</v>
      </c>
      <c r="X76" s="113">
        <f t="shared" si="5"/>
        <v>0</v>
      </c>
      <c r="Y76" s="113">
        <f t="shared" si="5"/>
        <v>0</v>
      </c>
      <c r="Z76" s="113">
        <f t="shared" si="5"/>
        <v>0</v>
      </c>
      <c r="AA76" s="113">
        <f t="shared" si="5"/>
        <v>0</v>
      </c>
      <c r="AB76" s="113">
        <f t="shared" si="5"/>
        <v>0</v>
      </c>
      <c r="AC76" s="113">
        <f t="shared" si="5"/>
        <v>0</v>
      </c>
      <c r="AD76" s="113">
        <f t="shared" si="5"/>
        <v>0</v>
      </c>
      <c r="AE76" s="113">
        <f t="shared" si="5"/>
        <v>0</v>
      </c>
      <c r="AF76" s="113">
        <f t="shared" si="5"/>
        <v>0</v>
      </c>
      <c r="AG76" s="113">
        <f t="shared" si="5"/>
        <v>1</v>
      </c>
      <c r="AH76" s="113">
        <f t="shared" si="5"/>
        <v>0</v>
      </c>
      <c r="AI76" s="113">
        <f t="shared" si="5"/>
        <v>1</v>
      </c>
      <c r="AJ76" s="36" t="str">
        <f t="shared" si="6"/>
        <v>UNKNOWN</v>
      </c>
      <c r="AK76" s="49"/>
      <c r="AL76" s="49" t="str">
        <f t="shared" si="9"/>
        <v>05</v>
      </c>
      <c r="AM76" s="49" t="str">
        <f t="shared" si="10"/>
        <v>00</v>
      </c>
      <c r="AN76" s="49" t="str">
        <f t="shared" si="11"/>
        <v>00</v>
      </c>
      <c r="AO76" s="49" t="str">
        <f t="shared" si="12"/>
        <v>00</v>
      </c>
      <c r="AQ76" t="str">
        <f t="shared" si="7"/>
        <v xml:space="preserve">    (U4)0x00000005U,                                                           /* 05 UNKNOWN                                         */</v>
      </c>
    </row>
    <row r="77" spans="1:46">
      <c r="B77" s="119"/>
      <c r="C77" s="36">
        <f t="shared" si="8"/>
        <v>6</v>
      </c>
      <c r="D77" s="113">
        <f t="shared" si="5"/>
        <v>0</v>
      </c>
      <c r="E77" s="113">
        <f t="shared" si="5"/>
        <v>0</v>
      </c>
      <c r="F77" s="113">
        <f t="shared" si="5"/>
        <v>0</v>
      </c>
      <c r="G77" s="113">
        <f t="shared" si="5"/>
        <v>0</v>
      </c>
      <c r="H77" s="113">
        <f t="shared" si="5"/>
        <v>0</v>
      </c>
      <c r="I77" s="113">
        <f t="shared" si="5"/>
        <v>0</v>
      </c>
      <c r="J77" s="113">
        <f t="shared" si="5"/>
        <v>0</v>
      </c>
      <c r="K77" s="113">
        <f t="shared" si="5"/>
        <v>0</v>
      </c>
      <c r="L77" s="113">
        <f t="shared" si="5"/>
        <v>0</v>
      </c>
      <c r="M77" s="113">
        <f t="shared" si="5"/>
        <v>0</v>
      </c>
      <c r="N77" s="113">
        <f t="shared" si="5"/>
        <v>0</v>
      </c>
      <c r="O77" s="113">
        <f t="shared" si="5"/>
        <v>0</v>
      </c>
      <c r="P77" s="113">
        <f t="shared" si="5"/>
        <v>0</v>
      </c>
      <c r="Q77" s="113">
        <f t="shared" si="5"/>
        <v>0</v>
      </c>
      <c r="R77" s="113">
        <f t="shared" si="5"/>
        <v>0</v>
      </c>
      <c r="S77" s="113">
        <f t="shared" si="5"/>
        <v>0</v>
      </c>
      <c r="T77" s="113">
        <f t="shared" si="5"/>
        <v>0</v>
      </c>
      <c r="U77" s="113">
        <f t="shared" si="5"/>
        <v>0</v>
      </c>
      <c r="V77" s="113">
        <f t="shared" si="5"/>
        <v>0</v>
      </c>
      <c r="W77" s="113">
        <f t="shared" si="5"/>
        <v>0</v>
      </c>
      <c r="X77" s="113">
        <f t="shared" si="5"/>
        <v>0</v>
      </c>
      <c r="Y77" s="113">
        <f t="shared" si="5"/>
        <v>0</v>
      </c>
      <c r="Z77" s="113">
        <f t="shared" si="5"/>
        <v>0</v>
      </c>
      <c r="AA77" s="113">
        <f t="shared" si="5"/>
        <v>0</v>
      </c>
      <c r="AB77" s="113">
        <f t="shared" si="5"/>
        <v>0</v>
      </c>
      <c r="AC77" s="113">
        <f t="shared" si="5"/>
        <v>0</v>
      </c>
      <c r="AD77" s="113">
        <f t="shared" si="5"/>
        <v>0</v>
      </c>
      <c r="AE77" s="113">
        <f t="shared" si="5"/>
        <v>0</v>
      </c>
      <c r="AF77" s="113">
        <f t="shared" si="5"/>
        <v>0</v>
      </c>
      <c r="AG77" s="113">
        <f t="shared" si="5"/>
        <v>1</v>
      </c>
      <c r="AH77" s="113">
        <f t="shared" si="5"/>
        <v>1</v>
      </c>
      <c r="AI77" s="113">
        <f t="shared" si="5"/>
        <v>0</v>
      </c>
      <c r="AJ77" s="36" t="str">
        <f t="shared" si="6"/>
        <v>UNKNOWN</v>
      </c>
      <c r="AK77" s="49"/>
      <c r="AL77" s="49" t="str">
        <f t="shared" si="9"/>
        <v>06</v>
      </c>
      <c r="AM77" s="49" t="str">
        <f t="shared" si="10"/>
        <v>00</v>
      </c>
      <c r="AN77" s="49" t="str">
        <f t="shared" si="11"/>
        <v>00</v>
      </c>
      <c r="AO77" s="49" t="str">
        <f t="shared" si="12"/>
        <v>00</v>
      </c>
      <c r="AQ77" t="str">
        <f t="shared" si="7"/>
        <v xml:space="preserve">    (U4)0x00000006U,                                                           /* 06 UNKNOWN                                         */</v>
      </c>
    </row>
    <row r="78" spans="1:46">
      <c r="B78" s="119"/>
      <c r="C78" s="36">
        <f t="shared" si="8"/>
        <v>7</v>
      </c>
      <c r="D78" s="113">
        <f t="shared" si="5"/>
        <v>0</v>
      </c>
      <c r="E78" s="113">
        <f t="shared" si="5"/>
        <v>0</v>
      </c>
      <c r="F78" s="113">
        <f t="shared" si="5"/>
        <v>0</v>
      </c>
      <c r="G78" s="113">
        <f t="shared" si="5"/>
        <v>0</v>
      </c>
      <c r="H78" s="113">
        <f t="shared" si="5"/>
        <v>0</v>
      </c>
      <c r="I78" s="113">
        <f t="shared" si="5"/>
        <v>0</v>
      </c>
      <c r="J78" s="113">
        <f t="shared" si="5"/>
        <v>0</v>
      </c>
      <c r="K78" s="113">
        <f t="shared" si="5"/>
        <v>0</v>
      </c>
      <c r="L78" s="113">
        <f t="shared" si="5"/>
        <v>0</v>
      </c>
      <c r="M78" s="113">
        <f t="shared" si="5"/>
        <v>0</v>
      </c>
      <c r="N78" s="113">
        <f t="shared" si="5"/>
        <v>0</v>
      </c>
      <c r="O78" s="113">
        <f t="shared" si="5"/>
        <v>0</v>
      </c>
      <c r="P78" s="113">
        <f t="shared" si="5"/>
        <v>0</v>
      </c>
      <c r="Q78" s="113">
        <f t="shared" si="5"/>
        <v>0</v>
      </c>
      <c r="R78" s="113">
        <f t="shared" si="5"/>
        <v>0</v>
      </c>
      <c r="S78" s="113">
        <f t="shared" si="5"/>
        <v>0</v>
      </c>
      <c r="T78" s="113">
        <f t="shared" si="5"/>
        <v>0</v>
      </c>
      <c r="U78" s="113">
        <f t="shared" si="5"/>
        <v>0</v>
      </c>
      <c r="V78" s="113">
        <f t="shared" si="5"/>
        <v>0</v>
      </c>
      <c r="W78" s="113">
        <f t="shared" si="5"/>
        <v>0</v>
      </c>
      <c r="X78" s="113">
        <f t="shared" si="5"/>
        <v>0</v>
      </c>
      <c r="Y78" s="113">
        <f t="shared" si="5"/>
        <v>0</v>
      </c>
      <c r="Z78" s="113">
        <f t="shared" si="5"/>
        <v>0</v>
      </c>
      <c r="AA78" s="113">
        <f t="shared" si="5"/>
        <v>0</v>
      </c>
      <c r="AB78" s="113">
        <f t="shared" si="5"/>
        <v>0</v>
      </c>
      <c r="AC78" s="113">
        <f t="shared" si="5"/>
        <v>0</v>
      </c>
      <c r="AD78" s="113">
        <f t="shared" si="5"/>
        <v>0</v>
      </c>
      <c r="AE78" s="113">
        <f t="shared" si="5"/>
        <v>0</v>
      </c>
      <c r="AF78" s="113">
        <f t="shared" si="5"/>
        <v>0</v>
      </c>
      <c r="AG78" s="113">
        <f t="shared" si="5"/>
        <v>1</v>
      </c>
      <c r="AH78" s="113">
        <f t="shared" si="5"/>
        <v>1</v>
      </c>
      <c r="AI78" s="113">
        <f>IF(AI13=1,1,0)</f>
        <v>1</v>
      </c>
      <c r="AJ78" s="36" t="str">
        <f t="shared" si="6"/>
        <v>UNKNOWN</v>
      </c>
      <c r="AK78" s="49"/>
      <c r="AL78" s="49" t="str">
        <f t="shared" si="9"/>
        <v>07</v>
      </c>
      <c r="AM78" s="49" t="str">
        <f t="shared" si="10"/>
        <v>00</v>
      </c>
      <c r="AN78" s="49" t="str">
        <f t="shared" si="11"/>
        <v>00</v>
      </c>
      <c r="AO78" s="49" t="str">
        <f t="shared" si="12"/>
        <v>00</v>
      </c>
      <c r="AQ78" t="str">
        <f t="shared" si="7"/>
        <v xml:space="preserve">    (U4)0x00000007U,                                                           /* 07 UNKNOWN                                         */</v>
      </c>
    </row>
    <row r="79" spans="1:46">
      <c r="B79" s="119"/>
      <c r="C79" s="36">
        <f t="shared" si="8"/>
        <v>8</v>
      </c>
      <c r="D79" s="113">
        <f t="shared" ref="D79:AI86" si="13">IF(D14=1,1,0)</f>
        <v>0</v>
      </c>
      <c r="E79" s="113">
        <f t="shared" si="13"/>
        <v>0</v>
      </c>
      <c r="F79" s="113">
        <f t="shared" si="13"/>
        <v>0</v>
      </c>
      <c r="G79" s="113">
        <f t="shared" si="13"/>
        <v>0</v>
      </c>
      <c r="H79" s="113">
        <f t="shared" si="13"/>
        <v>0</v>
      </c>
      <c r="I79" s="113">
        <f t="shared" si="13"/>
        <v>0</v>
      </c>
      <c r="J79" s="113">
        <f t="shared" si="13"/>
        <v>0</v>
      </c>
      <c r="K79" s="113">
        <f t="shared" si="13"/>
        <v>0</v>
      </c>
      <c r="L79" s="113">
        <f t="shared" si="13"/>
        <v>0</v>
      </c>
      <c r="M79" s="113">
        <f t="shared" si="13"/>
        <v>0</v>
      </c>
      <c r="N79" s="113">
        <f t="shared" si="13"/>
        <v>0</v>
      </c>
      <c r="O79" s="113">
        <f t="shared" si="13"/>
        <v>0</v>
      </c>
      <c r="P79" s="113">
        <f t="shared" si="13"/>
        <v>0</v>
      </c>
      <c r="Q79" s="113">
        <f t="shared" si="13"/>
        <v>0</v>
      </c>
      <c r="R79" s="113">
        <f t="shared" si="13"/>
        <v>0</v>
      </c>
      <c r="S79" s="113">
        <f t="shared" si="13"/>
        <v>0</v>
      </c>
      <c r="T79" s="113">
        <f t="shared" si="13"/>
        <v>0</v>
      </c>
      <c r="U79" s="113">
        <f t="shared" si="13"/>
        <v>0</v>
      </c>
      <c r="V79" s="113">
        <f t="shared" si="13"/>
        <v>0</v>
      </c>
      <c r="W79" s="113">
        <f t="shared" si="13"/>
        <v>0</v>
      </c>
      <c r="X79" s="113">
        <f t="shared" si="13"/>
        <v>0</v>
      </c>
      <c r="Y79" s="113">
        <f t="shared" si="13"/>
        <v>0</v>
      </c>
      <c r="Z79" s="113">
        <f t="shared" si="13"/>
        <v>0</v>
      </c>
      <c r="AA79" s="113">
        <f t="shared" si="13"/>
        <v>0</v>
      </c>
      <c r="AB79" s="113">
        <f t="shared" si="13"/>
        <v>0</v>
      </c>
      <c r="AC79" s="113">
        <f t="shared" si="13"/>
        <v>0</v>
      </c>
      <c r="AD79" s="113">
        <f t="shared" si="13"/>
        <v>0</v>
      </c>
      <c r="AE79" s="113">
        <f t="shared" si="13"/>
        <v>0</v>
      </c>
      <c r="AF79" s="113">
        <f t="shared" si="13"/>
        <v>1</v>
      </c>
      <c r="AG79" s="113">
        <f t="shared" si="13"/>
        <v>0</v>
      </c>
      <c r="AH79" s="113">
        <f t="shared" si="13"/>
        <v>0</v>
      </c>
      <c r="AI79" s="113">
        <f t="shared" si="13"/>
        <v>0</v>
      </c>
      <c r="AJ79" s="36" t="str">
        <f t="shared" si="6"/>
        <v>UNKNOWN</v>
      </c>
      <c r="AK79" s="49"/>
      <c r="AL79" s="49" t="str">
        <f t="shared" si="9"/>
        <v>08</v>
      </c>
      <c r="AM79" s="49" t="str">
        <f t="shared" si="10"/>
        <v>00</v>
      </c>
      <c r="AN79" s="49" t="str">
        <f t="shared" si="11"/>
        <v>00</v>
      </c>
      <c r="AO79" s="49" t="str">
        <f t="shared" si="12"/>
        <v>00</v>
      </c>
      <c r="AQ79" t="str">
        <f t="shared" si="7"/>
        <v xml:space="preserve">    (U4)0x00000008U,                                                           /* 08 UNKNOWN                                         */</v>
      </c>
    </row>
    <row r="80" spans="1:46">
      <c r="B80" s="119"/>
      <c r="C80" s="36">
        <f t="shared" si="8"/>
        <v>9</v>
      </c>
      <c r="D80" s="113">
        <f t="shared" si="13"/>
        <v>0</v>
      </c>
      <c r="E80" s="113">
        <f t="shared" si="13"/>
        <v>0</v>
      </c>
      <c r="F80" s="113">
        <f t="shared" si="13"/>
        <v>0</v>
      </c>
      <c r="G80" s="113">
        <f t="shared" si="13"/>
        <v>0</v>
      </c>
      <c r="H80" s="113">
        <f t="shared" si="13"/>
        <v>0</v>
      </c>
      <c r="I80" s="113">
        <f t="shared" si="13"/>
        <v>0</v>
      </c>
      <c r="J80" s="113">
        <f t="shared" si="13"/>
        <v>0</v>
      </c>
      <c r="K80" s="113">
        <f t="shared" si="13"/>
        <v>0</v>
      </c>
      <c r="L80" s="113">
        <f t="shared" si="13"/>
        <v>0</v>
      </c>
      <c r="M80" s="113">
        <f t="shared" si="13"/>
        <v>0</v>
      </c>
      <c r="N80" s="113">
        <f t="shared" si="13"/>
        <v>0</v>
      </c>
      <c r="O80" s="113">
        <f t="shared" si="13"/>
        <v>0</v>
      </c>
      <c r="P80" s="113">
        <f t="shared" si="13"/>
        <v>0</v>
      </c>
      <c r="Q80" s="113">
        <f t="shared" si="13"/>
        <v>0</v>
      </c>
      <c r="R80" s="113">
        <f t="shared" si="13"/>
        <v>0</v>
      </c>
      <c r="S80" s="113">
        <f t="shared" si="13"/>
        <v>0</v>
      </c>
      <c r="T80" s="113">
        <f t="shared" si="13"/>
        <v>0</v>
      </c>
      <c r="U80" s="113">
        <f t="shared" si="13"/>
        <v>0</v>
      </c>
      <c r="V80" s="113">
        <f t="shared" si="13"/>
        <v>0</v>
      </c>
      <c r="W80" s="113">
        <f t="shared" si="13"/>
        <v>0</v>
      </c>
      <c r="X80" s="113">
        <f t="shared" si="13"/>
        <v>0</v>
      </c>
      <c r="Y80" s="113">
        <f t="shared" si="13"/>
        <v>0</v>
      </c>
      <c r="Z80" s="113">
        <f t="shared" si="13"/>
        <v>0</v>
      </c>
      <c r="AA80" s="113">
        <f t="shared" si="13"/>
        <v>0</v>
      </c>
      <c r="AB80" s="113">
        <f t="shared" si="13"/>
        <v>0</v>
      </c>
      <c r="AC80" s="113">
        <f t="shared" si="13"/>
        <v>0</v>
      </c>
      <c r="AD80" s="113">
        <f t="shared" si="13"/>
        <v>0</v>
      </c>
      <c r="AE80" s="113">
        <f t="shared" si="13"/>
        <v>0</v>
      </c>
      <c r="AF80" s="113">
        <f t="shared" si="13"/>
        <v>1</v>
      </c>
      <c r="AG80" s="113">
        <f t="shared" si="13"/>
        <v>0</v>
      </c>
      <c r="AH80" s="113">
        <f t="shared" si="13"/>
        <v>0</v>
      </c>
      <c r="AI80" s="113">
        <f t="shared" si="13"/>
        <v>1</v>
      </c>
      <c r="AJ80" s="36" t="str">
        <f t="shared" si="6"/>
        <v>OILLVLO</v>
      </c>
      <c r="AK80" s="49"/>
      <c r="AL80" s="49" t="str">
        <f t="shared" si="9"/>
        <v>09</v>
      </c>
      <c r="AM80" s="49" t="str">
        <f t="shared" si="10"/>
        <v>00</v>
      </c>
      <c r="AN80" s="49" t="str">
        <f t="shared" si="11"/>
        <v>00</v>
      </c>
      <c r="AO80" s="49" t="str">
        <f t="shared" si="12"/>
        <v>00</v>
      </c>
      <c r="AQ80" t="str">
        <f t="shared" si="7"/>
        <v xml:space="preserve">    (U4)0x00000009U,                                                           /* 09 OILLVLO                                         */</v>
      </c>
    </row>
    <row r="81" spans="2:43">
      <c r="B81" s="119"/>
      <c r="C81" s="36">
        <f t="shared" si="8"/>
        <v>10</v>
      </c>
      <c r="D81" s="113">
        <f t="shared" si="13"/>
        <v>0</v>
      </c>
      <c r="E81" s="113">
        <f t="shared" si="13"/>
        <v>0</v>
      </c>
      <c r="F81" s="113">
        <f t="shared" si="13"/>
        <v>0</v>
      </c>
      <c r="G81" s="113">
        <f t="shared" si="13"/>
        <v>0</v>
      </c>
      <c r="H81" s="113">
        <f t="shared" si="13"/>
        <v>0</v>
      </c>
      <c r="I81" s="113">
        <f t="shared" si="13"/>
        <v>0</v>
      </c>
      <c r="J81" s="113">
        <f t="shared" si="13"/>
        <v>0</v>
      </c>
      <c r="K81" s="113">
        <f t="shared" si="13"/>
        <v>0</v>
      </c>
      <c r="L81" s="113">
        <f t="shared" si="13"/>
        <v>0</v>
      </c>
      <c r="M81" s="113">
        <f t="shared" si="13"/>
        <v>0</v>
      </c>
      <c r="N81" s="113">
        <f t="shared" si="13"/>
        <v>0</v>
      </c>
      <c r="O81" s="113">
        <f t="shared" si="13"/>
        <v>0</v>
      </c>
      <c r="P81" s="113">
        <f t="shared" si="13"/>
        <v>0</v>
      </c>
      <c r="Q81" s="113">
        <f t="shared" si="13"/>
        <v>0</v>
      </c>
      <c r="R81" s="113">
        <f t="shared" si="13"/>
        <v>0</v>
      </c>
      <c r="S81" s="113">
        <f t="shared" si="13"/>
        <v>0</v>
      </c>
      <c r="T81" s="113">
        <f t="shared" si="13"/>
        <v>0</v>
      </c>
      <c r="U81" s="113">
        <f t="shared" si="13"/>
        <v>0</v>
      </c>
      <c r="V81" s="113">
        <f t="shared" si="13"/>
        <v>0</v>
      </c>
      <c r="W81" s="113">
        <f t="shared" si="13"/>
        <v>0</v>
      </c>
      <c r="X81" s="113">
        <f t="shared" si="13"/>
        <v>0</v>
      </c>
      <c r="Y81" s="113">
        <f t="shared" si="13"/>
        <v>0</v>
      </c>
      <c r="Z81" s="113">
        <f t="shared" si="13"/>
        <v>0</v>
      </c>
      <c r="AA81" s="113">
        <f t="shared" si="13"/>
        <v>0</v>
      </c>
      <c r="AB81" s="113">
        <f t="shared" si="13"/>
        <v>0</v>
      </c>
      <c r="AC81" s="113">
        <f t="shared" si="13"/>
        <v>0</v>
      </c>
      <c r="AD81" s="113">
        <f t="shared" si="13"/>
        <v>0</v>
      </c>
      <c r="AE81" s="113">
        <f t="shared" si="13"/>
        <v>0</v>
      </c>
      <c r="AF81" s="113">
        <f t="shared" si="13"/>
        <v>1</v>
      </c>
      <c r="AG81" s="113">
        <f t="shared" si="13"/>
        <v>0</v>
      </c>
      <c r="AH81" s="113">
        <f t="shared" si="13"/>
        <v>1</v>
      </c>
      <c r="AI81" s="113">
        <f t="shared" si="13"/>
        <v>0</v>
      </c>
      <c r="AJ81" s="36" t="str">
        <f t="shared" si="6"/>
        <v>UNKNOWN</v>
      </c>
      <c r="AK81" s="49"/>
      <c r="AL81" s="49" t="str">
        <f t="shared" si="9"/>
        <v>0A</v>
      </c>
      <c r="AM81" s="49" t="str">
        <f t="shared" si="10"/>
        <v>00</v>
      </c>
      <c r="AN81" s="49" t="str">
        <f t="shared" si="11"/>
        <v>00</v>
      </c>
      <c r="AO81" s="49" t="str">
        <f t="shared" si="12"/>
        <v>00</v>
      </c>
      <c r="AQ81" t="str">
        <f t="shared" si="7"/>
        <v xml:space="preserve">    (U4)0x0000000AU,                                                           /* 10 UNKNOWN                                         */</v>
      </c>
    </row>
    <row r="82" spans="2:43">
      <c r="B82" s="119"/>
      <c r="C82" s="36">
        <f t="shared" si="8"/>
        <v>11</v>
      </c>
      <c r="D82" s="113">
        <f t="shared" si="13"/>
        <v>0</v>
      </c>
      <c r="E82" s="113">
        <f t="shared" si="13"/>
        <v>0</v>
      </c>
      <c r="F82" s="113">
        <f t="shared" si="13"/>
        <v>0</v>
      </c>
      <c r="G82" s="113">
        <f t="shared" si="13"/>
        <v>0</v>
      </c>
      <c r="H82" s="113">
        <f t="shared" si="13"/>
        <v>0</v>
      </c>
      <c r="I82" s="113">
        <f t="shared" si="13"/>
        <v>0</v>
      </c>
      <c r="J82" s="113">
        <f t="shared" si="13"/>
        <v>0</v>
      </c>
      <c r="K82" s="113">
        <f t="shared" si="13"/>
        <v>0</v>
      </c>
      <c r="L82" s="113">
        <f t="shared" si="13"/>
        <v>0</v>
      </c>
      <c r="M82" s="113">
        <f t="shared" si="13"/>
        <v>0</v>
      </c>
      <c r="N82" s="113">
        <f t="shared" si="13"/>
        <v>0</v>
      </c>
      <c r="O82" s="113">
        <f t="shared" si="13"/>
        <v>0</v>
      </c>
      <c r="P82" s="113">
        <f t="shared" si="13"/>
        <v>0</v>
      </c>
      <c r="Q82" s="113">
        <f t="shared" si="13"/>
        <v>0</v>
      </c>
      <c r="R82" s="113">
        <f t="shared" si="13"/>
        <v>0</v>
      </c>
      <c r="S82" s="113">
        <f t="shared" si="13"/>
        <v>0</v>
      </c>
      <c r="T82" s="113">
        <f t="shared" si="13"/>
        <v>0</v>
      </c>
      <c r="U82" s="113">
        <f t="shared" si="13"/>
        <v>0</v>
      </c>
      <c r="V82" s="113">
        <f t="shared" si="13"/>
        <v>0</v>
      </c>
      <c r="W82" s="113">
        <f t="shared" si="13"/>
        <v>0</v>
      </c>
      <c r="X82" s="113">
        <f t="shared" si="13"/>
        <v>0</v>
      </c>
      <c r="Y82" s="113">
        <f t="shared" si="13"/>
        <v>0</v>
      </c>
      <c r="Z82" s="113">
        <f t="shared" si="13"/>
        <v>0</v>
      </c>
      <c r="AA82" s="113">
        <f t="shared" si="13"/>
        <v>0</v>
      </c>
      <c r="AB82" s="113">
        <f t="shared" si="13"/>
        <v>0</v>
      </c>
      <c r="AC82" s="113">
        <f t="shared" si="13"/>
        <v>0</v>
      </c>
      <c r="AD82" s="113">
        <f t="shared" si="13"/>
        <v>0</v>
      </c>
      <c r="AE82" s="113">
        <f t="shared" si="13"/>
        <v>0</v>
      </c>
      <c r="AF82" s="113">
        <f t="shared" si="13"/>
        <v>1</v>
      </c>
      <c r="AG82" s="113">
        <f t="shared" si="13"/>
        <v>0</v>
      </c>
      <c r="AH82" s="113">
        <f t="shared" si="13"/>
        <v>1</v>
      </c>
      <c r="AI82" s="113">
        <f t="shared" si="13"/>
        <v>1</v>
      </c>
      <c r="AJ82" s="36" t="str">
        <f t="shared" si="6"/>
        <v>OILLVLO</v>
      </c>
      <c r="AK82" s="49"/>
      <c r="AL82" s="49" t="str">
        <f t="shared" si="9"/>
        <v>0B</v>
      </c>
      <c r="AM82" s="49" t="str">
        <f t="shared" si="10"/>
        <v>00</v>
      </c>
      <c r="AN82" s="49" t="str">
        <f t="shared" si="11"/>
        <v>00</v>
      </c>
      <c r="AO82" s="49" t="str">
        <f t="shared" si="12"/>
        <v>00</v>
      </c>
      <c r="AQ82" t="str">
        <f t="shared" si="7"/>
        <v xml:space="preserve">    (U4)0x0000000BU,                                                           /* 11 OILLVLO                                         */</v>
      </c>
    </row>
    <row r="83" spans="2:43">
      <c r="B83" s="119"/>
      <c r="C83" s="36">
        <f t="shared" si="8"/>
        <v>12</v>
      </c>
      <c r="D83" s="113">
        <f t="shared" si="13"/>
        <v>0</v>
      </c>
      <c r="E83" s="113">
        <f t="shared" si="13"/>
        <v>0</v>
      </c>
      <c r="F83" s="113">
        <f t="shared" si="13"/>
        <v>0</v>
      </c>
      <c r="G83" s="113">
        <f t="shared" si="13"/>
        <v>0</v>
      </c>
      <c r="H83" s="113">
        <f t="shared" si="13"/>
        <v>0</v>
      </c>
      <c r="I83" s="113">
        <f t="shared" si="13"/>
        <v>0</v>
      </c>
      <c r="J83" s="113">
        <f t="shared" si="13"/>
        <v>0</v>
      </c>
      <c r="K83" s="113">
        <f t="shared" si="13"/>
        <v>0</v>
      </c>
      <c r="L83" s="113">
        <f t="shared" si="13"/>
        <v>0</v>
      </c>
      <c r="M83" s="113">
        <f t="shared" si="13"/>
        <v>0</v>
      </c>
      <c r="N83" s="113">
        <f t="shared" si="13"/>
        <v>0</v>
      </c>
      <c r="O83" s="113">
        <f t="shared" si="13"/>
        <v>0</v>
      </c>
      <c r="P83" s="113">
        <f t="shared" si="13"/>
        <v>0</v>
      </c>
      <c r="Q83" s="113">
        <f t="shared" si="13"/>
        <v>0</v>
      </c>
      <c r="R83" s="113">
        <f t="shared" si="13"/>
        <v>0</v>
      </c>
      <c r="S83" s="113">
        <f t="shared" si="13"/>
        <v>0</v>
      </c>
      <c r="T83" s="113">
        <f t="shared" si="13"/>
        <v>0</v>
      </c>
      <c r="U83" s="113">
        <f t="shared" si="13"/>
        <v>0</v>
      </c>
      <c r="V83" s="113">
        <f t="shared" si="13"/>
        <v>0</v>
      </c>
      <c r="W83" s="113">
        <f t="shared" si="13"/>
        <v>0</v>
      </c>
      <c r="X83" s="113">
        <f t="shared" si="13"/>
        <v>0</v>
      </c>
      <c r="Y83" s="113">
        <f t="shared" si="13"/>
        <v>0</v>
      </c>
      <c r="Z83" s="113">
        <f t="shared" si="13"/>
        <v>0</v>
      </c>
      <c r="AA83" s="113">
        <f t="shared" si="13"/>
        <v>0</v>
      </c>
      <c r="AB83" s="113">
        <f t="shared" si="13"/>
        <v>0</v>
      </c>
      <c r="AC83" s="113">
        <f t="shared" si="13"/>
        <v>0</v>
      </c>
      <c r="AD83" s="113">
        <f t="shared" si="13"/>
        <v>0</v>
      </c>
      <c r="AE83" s="113">
        <f t="shared" si="13"/>
        <v>0</v>
      </c>
      <c r="AF83" s="113">
        <f t="shared" si="13"/>
        <v>1</v>
      </c>
      <c r="AG83" s="113">
        <f t="shared" si="13"/>
        <v>1</v>
      </c>
      <c r="AH83" s="113">
        <f t="shared" si="13"/>
        <v>0</v>
      </c>
      <c r="AI83" s="113">
        <f t="shared" si="13"/>
        <v>0</v>
      </c>
      <c r="AJ83" s="36" t="str">
        <f t="shared" si="6"/>
        <v>OILLVLO</v>
      </c>
      <c r="AK83" s="49"/>
      <c r="AL83" s="49" t="str">
        <f t="shared" si="9"/>
        <v>0C</v>
      </c>
      <c r="AM83" s="49" t="str">
        <f t="shared" si="10"/>
        <v>00</v>
      </c>
      <c r="AN83" s="49" t="str">
        <f t="shared" si="11"/>
        <v>00</v>
      </c>
      <c r="AO83" s="49" t="str">
        <f t="shared" si="12"/>
        <v>00</v>
      </c>
      <c r="AQ83" t="str">
        <f t="shared" si="7"/>
        <v xml:space="preserve">    (U4)0x0000000CU,                                                           /* 12 OILLVLO                                         */</v>
      </c>
    </row>
    <row r="84" spans="2:43">
      <c r="B84" s="119"/>
      <c r="C84" s="36">
        <f t="shared" si="8"/>
        <v>13</v>
      </c>
      <c r="D84" s="113">
        <f t="shared" si="13"/>
        <v>0</v>
      </c>
      <c r="E84" s="113">
        <f t="shared" si="13"/>
        <v>0</v>
      </c>
      <c r="F84" s="113">
        <f t="shared" si="13"/>
        <v>0</v>
      </c>
      <c r="G84" s="113">
        <f t="shared" si="13"/>
        <v>0</v>
      </c>
      <c r="H84" s="113">
        <f t="shared" si="13"/>
        <v>0</v>
      </c>
      <c r="I84" s="113">
        <f t="shared" si="13"/>
        <v>0</v>
      </c>
      <c r="J84" s="113">
        <f t="shared" si="13"/>
        <v>0</v>
      </c>
      <c r="K84" s="113">
        <f t="shared" si="13"/>
        <v>0</v>
      </c>
      <c r="L84" s="113">
        <f t="shared" si="13"/>
        <v>0</v>
      </c>
      <c r="M84" s="113">
        <f t="shared" si="13"/>
        <v>0</v>
      </c>
      <c r="N84" s="113">
        <f t="shared" si="13"/>
        <v>0</v>
      </c>
      <c r="O84" s="113">
        <f t="shared" si="13"/>
        <v>0</v>
      </c>
      <c r="P84" s="113">
        <f t="shared" si="13"/>
        <v>0</v>
      </c>
      <c r="Q84" s="113">
        <f t="shared" si="13"/>
        <v>0</v>
      </c>
      <c r="R84" s="113">
        <f t="shared" si="13"/>
        <v>0</v>
      </c>
      <c r="S84" s="113">
        <f t="shared" si="13"/>
        <v>0</v>
      </c>
      <c r="T84" s="113">
        <f t="shared" si="13"/>
        <v>0</v>
      </c>
      <c r="U84" s="113">
        <f t="shared" si="13"/>
        <v>0</v>
      </c>
      <c r="V84" s="113">
        <f t="shared" si="13"/>
        <v>0</v>
      </c>
      <c r="W84" s="113">
        <f t="shared" si="13"/>
        <v>0</v>
      </c>
      <c r="X84" s="113">
        <f t="shared" si="13"/>
        <v>0</v>
      </c>
      <c r="Y84" s="113">
        <f t="shared" si="13"/>
        <v>0</v>
      </c>
      <c r="Z84" s="113">
        <f t="shared" si="13"/>
        <v>0</v>
      </c>
      <c r="AA84" s="113">
        <f t="shared" si="13"/>
        <v>0</v>
      </c>
      <c r="AB84" s="113">
        <f t="shared" si="13"/>
        <v>0</v>
      </c>
      <c r="AC84" s="113">
        <f t="shared" si="13"/>
        <v>0</v>
      </c>
      <c r="AD84" s="113">
        <f t="shared" si="13"/>
        <v>0</v>
      </c>
      <c r="AE84" s="113">
        <f t="shared" si="13"/>
        <v>0</v>
      </c>
      <c r="AF84" s="113">
        <f t="shared" si="13"/>
        <v>1</v>
      </c>
      <c r="AG84" s="113">
        <f t="shared" si="13"/>
        <v>1</v>
      </c>
      <c r="AH84" s="113">
        <f t="shared" si="13"/>
        <v>0</v>
      </c>
      <c r="AI84" s="113">
        <f t="shared" si="13"/>
        <v>1</v>
      </c>
      <c r="AJ84" s="36" t="str">
        <f t="shared" si="6"/>
        <v>OILLVLO</v>
      </c>
      <c r="AK84" s="49"/>
      <c r="AL84" s="49" t="str">
        <f t="shared" si="9"/>
        <v>0D</v>
      </c>
      <c r="AM84" s="49" t="str">
        <f t="shared" si="10"/>
        <v>00</v>
      </c>
      <c r="AN84" s="49" t="str">
        <f t="shared" si="11"/>
        <v>00</v>
      </c>
      <c r="AO84" s="49" t="str">
        <f t="shared" si="12"/>
        <v>00</v>
      </c>
      <c r="AQ84" t="str">
        <f t="shared" si="7"/>
        <v xml:space="preserve">    (U4)0x0000000DU,                                                           /* 13 OILLVLO                                         */</v>
      </c>
    </row>
    <row r="85" spans="2:43">
      <c r="B85" s="119"/>
      <c r="C85" s="36">
        <f t="shared" si="8"/>
        <v>14</v>
      </c>
      <c r="D85" s="113">
        <f t="shared" si="13"/>
        <v>0</v>
      </c>
      <c r="E85" s="113">
        <f t="shared" si="13"/>
        <v>0</v>
      </c>
      <c r="F85" s="113">
        <f t="shared" si="13"/>
        <v>0</v>
      </c>
      <c r="G85" s="113">
        <f t="shared" si="13"/>
        <v>0</v>
      </c>
      <c r="H85" s="113">
        <f t="shared" si="13"/>
        <v>0</v>
      </c>
      <c r="I85" s="113">
        <f t="shared" si="13"/>
        <v>0</v>
      </c>
      <c r="J85" s="113">
        <f t="shared" si="13"/>
        <v>0</v>
      </c>
      <c r="K85" s="113">
        <f t="shared" si="13"/>
        <v>0</v>
      </c>
      <c r="L85" s="113">
        <f t="shared" si="13"/>
        <v>0</v>
      </c>
      <c r="M85" s="113">
        <f t="shared" si="13"/>
        <v>0</v>
      </c>
      <c r="N85" s="113">
        <f t="shared" si="13"/>
        <v>0</v>
      </c>
      <c r="O85" s="113">
        <f t="shared" si="13"/>
        <v>0</v>
      </c>
      <c r="P85" s="113">
        <f t="shared" si="13"/>
        <v>0</v>
      </c>
      <c r="Q85" s="113">
        <f t="shared" si="13"/>
        <v>0</v>
      </c>
      <c r="R85" s="113">
        <f t="shared" si="13"/>
        <v>0</v>
      </c>
      <c r="S85" s="113">
        <f t="shared" si="13"/>
        <v>0</v>
      </c>
      <c r="T85" s="113">
        <f t="shared" si="13"/>
        <v>0</v>
      </c>
      <c r="U85" s="113">
        <f t="shared" si="13"/>
        <v>0</v>
      </c>
      <c r="V85" s="113">
        <f t="shared" si="13"/>
        <v>0</v>
      </c>
      <c r="W85" s="113">
        <f t="shared" si="13"/>
        <v>0</v>
      </c>
      <c r="X85" s="113">
        <f t="shared" si="13"/>
        <v>0</v>
      </c>
      <c r="Y85" s="113">
        <f t="shared" si="13"/>
        <v>0</v>
      </c>
      <c r="Z85" s="113">
        <f t="shared" si="13"/>
        <v>0</v>
      </c>
      <c r="AA85" s="113">
        <f t="shared" si="13"/>
        <v>0</v>
      </c>
      <c r="AB85" s="113">
        <f t="shared" si="13"/>
        <v>0</v>
      </c>
      <c r="AC85" s="113">
        <f t="shared" si="13"/>
        <v>0</v>
      </c>
      <c r="AD85" s="113">
        <f t="shared" si="13"/>
        <v>0</v>
      </c>
      <c r="AE85" s="113">
        <f t="shared" si="13"/>
        <v>0</v>
      </c>
      <c r="AF85" s="113">
        <f t="shared" si="13"/>
        <v>1</v>
      </c>
      <c r="AG85" s="113">
        <f t="shared" si="13"/>
        <v>1</v>
      </c>
      <c r="AH85" s="113">
        <f t="shared" si="13"/>
        <v>1</v>
      </c>
      <c r="AI85" s="113">
        <f t="shared" si="13"/>
        <v>0</v>
      </c>
      <c r="AJ85" s="36" t="str">
        <f t="shared" si="6"/>
        <v>UNKNOWN</v>
      </c>
      <c r="AK85" s="49"/>
      <c r="AL85" s="49" t="str">
        <f t="shared" si="9"/>
        <v>0E</v>
      </c>
      <c r="AM85" s="49" t="str">
        <f t="shared" si="10"/>
        <v>00</v>
      </c>
      <c r="AN85" s="49" t="str">
        <f t="shared" si="11"/>
        <v>00</v>
      </c>
      <c r="AO85" s="49" t="str">
        <f t="shared" si="12"/>
        <v>00</v>
      </c>
      <c r="AQ85" t="str">
        <f t="shared" si="7"/>
        <v xml:space="preserve">    (U4)0x0000000EU,                                                           /* 14 UNKNOWN                                         */</v>
      </c>
    </row>
    <row r="86" spans="2:43">
      <c r="B86" s="119"/>
      <c r="C86" s="36">
        <f t="shared" si="8"/>
        <v>15</v>
      </c>
      <c r="D86" s="113">
        <f t="shared" si="13"/>
        <v>0</v>
      </c>
      <c r="E86" s="113">
        <f t="shared" si="13"/>
        <v>0</v>
      </c>
      <c r="F86" s="113">
        <f t="shared" si="13"/>
        <v>0</v>
      </c>
      <c r="G86" s="113">
        <f t="shared" si="13"/>
        <v>0</v>
      </c>
      <c r="H86" s="113">
        <f t="shared" si="13"/>
        <v>0</v>
      </c>
      <c r="I86" s="113">
        <f t="shared" si="13"/>
        <v>0</v>
      </c>
      <c r="J86" s="113">
        <f t="shared" si="13"/>
        <v>0</v>
      </c>
      <c r="K86" s="113">
        <f t="shared" si="13"/>
        <v>0</v>
      </c>
      <c r="L86" s="113">
        <f t="shared" si="13"/>
        <v>0</v>
      </c>
      <c r="M86" s="113">
        <f t="shared" si="13"/>
        <v>0</v>
      </c>
      <c r="N86" s="113">
        <f t="shared" si="13"/>
        <v>0</v>
      </c>
      <c r="O86" s="113">
        <f t="shared" si="13"/>
        <v>0</v>
      </c>
      <c r="P86" s="113">
        <f t="shared" si="13"/>
        <v>0</v>
      </c>
      <c r="Q86" s="113">
        <f t="shared" si="13"/>
        <v>0</v>
      </c>
      <c r="R86" s="113">
        <f t="shared" si="13"/>
        <v>0</v>
      </c>
      <c r="S86" s="113">
        <f t="shared" si="13"/>
        <v>0</v>
      </c>
      <c r="T86" s="113">
        <f t="shared" si="13"/>
        <v>0</v>
      </c>
      <c r="U86" s="113">
        <f t="shared" si="13"/>
        <v>0</v>
      </c>
      <c r="V86" s="113">
        <f t="shared" si="13"/>
        <v>0</v>
      </c>
      <c r="W86" s="113">
        <f t="shared" si="13"/>
        <v>0</v>
      </c>
      <c r="X86" s="113">
        <f t="shared" si="13"/>
        <v>0</v>
      </c>
      <c r="Y86" s="113">
        <f t="shared" si="13"/>
        <v>0</v>
      </c>
      <c r="Z86" s="113">
        <f t="shared" si="13"/>
        <v>0</v>
      </c>
      <c r="AA86" s="113">
        <f t="shared" si="13"/>
        <v>0</v>
      </c>
      <c r="AB86" s="113">
        <f t="shared" si="13"/>
        <v>0</v>
      </c>
      <c r="AC86" s="113">
        <f t="shared" si="13"/>
        <v>0</v>
      </c>
      <c r="AD86" s="113">
        <f t="shared" si="13"/>
        <v>0</v>
      </c>
      <c r="AE86" s="113">
        <f t="shared" si="13"/>
        <v>0</v>
      </c>
      <c r="AF86" s="113">
        <f t="shared" si="13"/>
        <v>1</v>
      </c>
      <c r="AG86" s="113">
        <f t="shared" si="13"/>
        <v>1</v>
      </c>
      <c r="AH86" s="113">
        <f t="shared" si="13"/>
        <v>1</v>
      </c>
      <c r="AI86" s="113">
        <f>IF(AI21=1,1,0)</f>
        <v>1</v>
      </c>
      <c r="AJ86" s="36" t="str">
        <f t="shared" si="6"/>
        <v>OILLVLO</v>
      </c>
      <c r="AK86" s="49"/>
      <c r="AL86" s="49" t="str">
        <f t="shared" si="9"/>
        <v>0F</v>
      </c>
      <c r="AM86" s="49" t="str">
        <f t="shared" si="10"/>
        <v>00</v>
      </c>
      <c r="AN86" s="49" t="str">
        <f t="shared" si="11"/>
        <v>00</v>
      </c>
      <c r="AO86" s="49" t="str">
        <f t="shared" si="12"/>
        <v>00</v>
      </c>
      <c r="AQ86" t="str">
        <f t="shared" si="7"/>
        <v xml:space="preserve">    (U4)0x0000000FU,                                                           /* 15 OILLVLO                                         */</v>
      </c>
    </row>
    <row r="87" spans="2:43">
      <c r="B87" s="119"/>
      <c r="C87" s="36">
        <f t="shared" si="8"/>
        <v>16</v>
      </c>
      <c r="D87" s="113">
        <f t="shared" ref="D87:AI94" si="14">IF(D22=1,1,0)</f>
        <v>0</v>
      </c>
      <c r="E87" s="113">
        <f t="shared" si="14"/>
        <v>0</v>
      </c>
      <c r="F87" s="113">
        <f t="shared" si="14"/>
        <v>0</v>
      </c>
      <c r="G87" s="113">
        <f t="shared" si="14"/>
        <v>0</v>
      </c>
      <c r="H87" s="113">
        <f t="shared" si="14"/>
        <v>0</v>
      </c>
      <c r="I87" s="113">
        <f t="shared" si="14"/>
        <v>0</v>
      </c>
      <c r="J87" s="113">
        <f t="shared" si="14"/>
        <v>0</v>
      </c>
      <c r="K87" s="113">
        <f t="shared" si="14"/>
        <v>0</v>
      </c>
      <c r="L87" s="113">
        <f t="shared" si="14"/>
        <v>0</v>
      </c>
      <c r="M87" s="113">
        <f t="shared" si="14"/>
        <v>0</v>
      </c>
      <c r="N87" s="113">
        <f t="shared" si="14"/>
        <v>0</v>
      </c>
      <c r="O87" s="113">
        <f t="shared" si="14"/>
        <v>0</v>
      </c>
      <c r="P87" s="113">
        <f t="shared" si="14"/>
        <v>0</v>
      </c>
      <c r="Q87" s="113">
        <f t="shared" si="14"/>
        <v>0</v>
      </c>
      <c r="R87" s="113">
        <f t="shared" si="14"/>
        <v>0</v>
      </c>
      <c r="S87" s="113">
        <f t="shared" si="14"/>
        <v>0</v>
      </c>
      <c r="T87" s="113">
        <f t="shared" si="14"/>
        <v>0</v>
      </c>
      <c r="U87" s="113">
        <f t="shared" si="14"/>
        <v>0</v>
      </c>
      <c r="V87" s="113">
        <f t="shared" si="14"/>
        <v>0</v>
      </c>
      <c r="W87" s="113">
        <f t="shared" si="14"/>
        <v>0</v>
      </c>
      <c r="X87" s="113">
        <f t="shared" si="14"/>
        <v>0</v>
      </c>
      <c r="Y87" s="113">
        <f t="shared" si="14"/>
        <v>0</v>
      </c>
      <c r="Z87" s="113">
        <f t="shared" si="14"/>
        <v>0</v>
      </c>
      <c r="AA87" s="113">
        <f t="shared" si="14"/>
        <v>0</v>
      </c>
      <c r="AB87" s="113">
        <f t="shared" si="14"/>
        <v>0</v>
      </c>
      <c r="AC87" s="113">
        <f t="shared" si="14"/>
        <v>0</v>
      </c>
      <c r="AD87" s="113">
        <f t="shared" si="14"/>
        <v>0</v>
      </c>
      <c r="AE87" s="113">
        <f t="shared" si="14"/>
        <v>1</v>
      </c>
      <c r="AF87" s="113">
        <f t="shared" si="14"/>
        <v>0</v>
      </c>
      <c r="AG87" s="113">
        <f t="shared" si="14"/>
        <v>0</v>
      </c>
      <c r="AH87" s="113">
        <f t="shared" si="14"/>
        <v>0</v>
      </c>
      <c r="AI87" s="113">
        <f t="shared" si="14"/>
        <v>0</v>
      </c>
      <c r="AJ87" s="36" t="str">
        <f t="shared" si="6"/>
        <v>OILLVLO</v>
      </c>
      <c r="AK87" s="49"/>
      <c r="AL87" s="49" t="str">
        <f t="shared" si="9"/>
        <v>10</v>
      </c>
      <c r="AM87" s="49" t="str">
        <f t="shared" si="10"/>
        <v>00</v>
      </c>
      <c r="AN87" s="49" t="str">
        <f t="shared" si="11"/>
        <v>00</v>
      </c>
      <c r="AO87" s="49" t="str">
        <f t="shared" si="12"/>
        <v>00</v>
      </c>
      <c r="AQ87" t="str">
        <f t="shared" si="7"/>
        <v xml:space="preserve">    (U4)0x00000010U,                                                           /* 16 OILLVLO                                         */</v>
      </c>
    </row>
    <row r="88" spans="2:43">
      <c r="B88" s="119"/>
      <c r="C88" s="36">
        <f t="shared" si="8"/>
        <v>17</v>
      </c>
      <c r="D88" s="113">
        <f t="shared" si="14"/>
        <v>0</v>
      </c>
      <c r="E88" s="113">
        <f t="shared" si="14"/>
        <v>0</v>
      </c>
      <c r="F88" s="113">
        <f t="shared" si="14"/>
        <v>0</v>
      </c>
      <c r="G88" s="113">
        <f t="shared" si="14"/>
        <v>0</v>
      </c>
      <c r="H88" s="113">
        <f t="shared" si="14"/>
        <v>0</v>
      </c>
      <c r="I88" s="113">
        <f t="shared" si="14"/>
        <v>0</v>
      </c>
      <c r="J88" s="113">
        <f t="shared" si="14"/>
        <v>0</v>
      </c>
      <c r="K88" s="113">
        <f t="shared" si="14"/>
        <v>0</v>
      </c>
      <c r="L88" s="113">
        <f t="shared" si="14"/>
        <v>0</v>
      </c>
      <c r="M88" s="113">
        <f t="shared" si="14"/>
        <v>0</v>
      </c>
      <c r="N88" s="113">
        <f t="shared" si="14"/>
        <v>0</v>
      </c>
      <c r="O88" s="113">
        <f t="shared" si="14"/>
        <v>0</v>
      </c>
      <c r="P88" s="113">
        <f t="shared" si="14"/>
        <v>0</v>
      </c>
      <c r="Q88" s="113">
        <f t="shared" si="14"/>
        <v>0</v>
      </c>
      <c r="R88" s="113">
        <f t="shared" si="14"/>
        <v>0</v>
      </c>
      <c r="S88" s="113">
        <f t="shared" si="14"/>
        <v>0</v>
      </c>
      <c r="T88" s="113">
        <f t="shared" si="14"/>
        <v>0</v>
      </c>
      <c r="U88" s="113">
        <f t="shared" si="14"/>
        <v>0</v>
      </c>
      <c r="V88" s="113">
        <f t="shared" si="14"/>
        <v>0</v>
      </c>
      <c r="W88" s="113">
        <f t="shared" si="14"/>
        <v>0</v>
      </c>
      <c r="X88" s="113">
        <f t="shared" si="14"/>
        <v>0</v>
      </c>
      <c r="Y88" s="113">
        <f t="shared" si="14"/>
        <v>0</v>
      </c>
      <c r="Z88" s="113">
        <f t="shared" si="14"/>
        <v>0</v>
      </c>
      <c r="AA88" s="113">
        <f t="shared" si="14"/>
        <v>0</v>
      </c>
      <c r="AB88" s="113">
        <f t="shared" si="14"/>
        <v>0</v>
      </c>
      <c r="AC88" s="113">
        <f t="shared" si="14"/>
        <v>0</v>
      </c>
      <c r="AD88" s="113">
        <f t="shared" si="14"/>
        <v>0</v>
      </c>
      <c r="AE88" s="113">
        <f t="shared" si="14"/>
        <v>1</v>
      </c>
      <c r="AF88" s="113">
        <f t="shared" si="14"/>
        <v>0</v>
      </c>
      <c r="AG88" s="113">
        <f t="shared" si="14"/>
        <v>0</v>
      </c>
      <c r="AH88" s="113">
        <f t="shared" si="14"/>
        <v>0</v>
      </c>
      <c r="AI88" s="113">
        <f t="shared" si="14"/>
        <v>1</v>
      </c>
      <c r="AJ88" s="36" t="str">
        <f t="shared" si="6"/>
        <v>OILLVLO</v>
      </c>
      <c r="AK88" s="49"/>
      <c r="AL88" s="49" t="str">
        <f t="shared" si="9"/>
        <v>11</v>
      </c>
      <c r="AM88" s="49" t="str">
        <f t="shared" si="10"/>
        <v>00</v>
      </c>
      <c r="AN88" s="49" t="str">
        <f t="shared" si="11"/>
        <v>00</v>
      </c>
      <c r="AO88" s="49" t="str">
        <f t="shared" si="12"/>
        <v>00</v>
      </c>
      <c r="AQ88" t="str">
        <f t="shared" si="7"/>
        <v xml:space="preserve">    (U4)0x00000011U,                                                           /* 17 OILLVLO                                         */</v>
      </c>
    </row>
    <row r="89" spans="2:43">
      <c r="B89" s="119"/>
      <c r="C89" s="36">
        <f t="shared" si="8"/>
        <v>18</v>
      </c>
      <c r="D89" s="113">
        <f t="shared" si="14"/>
        <v>0</v>
      </c>
      <c r="E89" s="113">
        <f t="shared" si="14"/>
        <v>0</v>
      </c>
      <c r="F89" s="113">
        <f t="shared" si="14"/>
        <v>0</v>
      </c>
      <c r="G89" s="113">
        <f t="shared" si="14"/>
        <v>0</v>
      </c>
      <c r="H89" s="113">
        <f t="shared" si="14"/>
        <v>0</v>
      </c>
      <c r="I89" s="113">
        <f t="shared" si="14"/>
        <v>0</v>
      </c>
      <c r="J89" s="113">
        <f t="shared" si="14"/>
        <v>0</v>
      </c>
      <c r="K89" s="113">
        <f t="shared" si="14"/>
        <v>0</v>
      </c>
      <c r="L89" s="113">
        <f t="shared" si="14"/>
        <v>0</v>
      </c>
      <c r="M89" s="113">
        <f t="shared" si="14"/>
        <v>0</v>
      </c>
      <c r="N89" s="113">
        <f t="shared" si="14"/>
        <v>0</v>
      </c>
      <c r="O89" s="113">
        <f t="shared" si="14"/>
        <v>0</v>
      </c>
      <c r="P89" s="113">
        <f t="shared" si="14"/>
        <v>0</v>
      </c>
      <c r="Q89" s="113">
        <f t="shared" si="14"/>
        <v>0</v>
      </c>
      <c r="R89" s="113">
        <f t="shared" si="14"/>
        <v>0</v>
      </c>
      <c r="S89" s="113">
        <f t="shared" si="14"/>
        <v>0</v>
      </c>
      <c r="T89" s="113">
        <f t="shared" si="14"/>
        <v>0</v>
      </c>
      <c r="U89" s="113">
        <f t="shared" si="14"/>
        <v>0</v>
      </c>
      <c r="V89" s="113">
        <f t="shared" si="14"/>
        <v>0</v>
      </c>
      <c r="W89" s="113">
        <f t="shared" si="14"/>
        <v>0</v>
      </c>
      <c r="X89" s="113">
        <f t="shared" si="14"/>
        <v>0</v>
      </c>
      <c r="Y89" s="113">
        <f t="shared" si="14"/>
        <v>0</v>
      </c>
      <c r="Z89" s="113">
        <f t="shared" si="14"/>
        <v>0</v>
      </c>
      <c r="AA89" s="113">
        <f t="shared" si="14"/>
        <v>0</v>
      </c>
      <c r="AB89" s="113">
        <f t="shared" si="14"/>
        <v>0</v>
      </c>
      <c r="AC89" s="113">
        <f t="shared" si="14"/>
        <v>0</v>
      </c>
      <c r="AD89" s="113">
        <f t="shared" si="14"/>
        <v>0</v>
      </c>
      <c r="AE89" s="113">
        <f t="shared" si="14"/>
        <v>1</v>
      </c>
      <c r="AF89" s="113">
        <f t="shared" si="14"/>
        <v>0</v>
      </c>
      <c r="AG89" s="113">
        <f t="shared" si="14"/>
        <v>0</v>
      </c>
      <c r="AH89" s="113">
        <f t="shared" si="14"/>
        <v>1</v>
      </c>
      <c r="AI89" s="113">
        <f t="shared" si="14"/>
        <v>0</v>
      </c>
      <c r="AJ89" s="36" t="str">
        <f t="shared" si="6"/>
        <v>OILLVLO</v>
      </c>
      <c r="AK89" s="49"/>
      <c r="AL89" s="49" t="str">
        <f t="shared" si="9"/>
        <v>12</v>
      </c>
      <c r="AM89" s="49" t="str">
        <f t="shared" si="10"/>
        <v>00</v>
      </c>
      <c r="AN89" s="49" t="str">
        <f t="shared" si="11"/>
        <v>00</v>
      </c>
      <c r="AO89" s="49" t="str">
        <f t="shared" si="12"/>
        <v>00</v>
      </c>
      <c r="AQ89" t="str">
        <f t="shared" si="7"/>
        <v xml:space="preserve">    (U4)0x00000012U,                                                           /* 18 OILLVLO                                         */</v>
      </c>
    </row>
    <row r="90" spans="2:43">
      <c r="B90" s="119"/>
      <c r="C90" s="36">
        <f t="shared" si="8"/>
        <v>19</v>
      </c>
      <c r="D90" s="113">
        <f t="shared" si="14"/>
        <v>0</v>
      </c>
      <c r="E90" s="113">
        <f t="shared" si="14"/>
        <v>0</v>
      </c>
      <c r="F90" s="113">
        <f t="shared" si="14"/>
        <v>0</v>
      </c>
      <c r="G90" s="113">
        <f t="shared" si="14"/>
        <v>0</v>
      </c>
      <c r="H90" s="113">
        <f t="shared" si="14"/>
        <v>0</v>
      </c>
      <c r="I90" s="113">
        <f t="shared" si="14"/>
        <v>0</v>
      </c>
      <c r="J90" s="113">
        <f t="shared" si="14"/>
        <v>0</v>
      </c>
      <c r="K90" s="113">
        <f t="shared" si="14"/>
        <v>0</v>
      </c>
      <c r="L90" s="113">
        <f t="shared" si="14"/>
        <v>0</v>
      </c>
      <c r="M90" s="113">
        <f t="shared" si="14"/>
        <v>0</v>
      </c>
      <c r="N90" s="113">
        <f t="shared" si="14"/>
        <v>0</v>
      </c>
      <c r="O90" s="113">
        <f t="shared" si="14"/>
        <v>0</v>
      </c>
      <c r="P90" s="113">
        <f t="shared" si="14"/>
        <v>0</v>
      </c>
      <c r="Q90" s="113">
        <f t="shared" si="14"/>
        <v>0</v>
      </c>
      <c r="R90" s="113">
        <f t="shared" si="14"/>
        <v>0</v>
      </c>
      <c r="S90" s="113">
        <f t="shared" si="14"/>
        <v>0</v>
      </c>
      <c r="T90" s="113">
        <f t="shared" si="14"/>
        <v>0</v>
      </c>
      <c r="U90" s="113">
        <f t="shared" si="14"/>
        <v>0</v>
      </c>
      <c r="V90" s="113">
        <f t="shared" si="14"/>
        <v>0</v>
      </c>
      <c r="W90" s="113">
        <f t="shared" si="14"/>
        <v>0</v>
      </c>
      <c r="X90" s="113">
        <f t="shared" si="14"/>
        <v>0</v>
      </c>
      <c r="Y90" s="113">
        <f t="shared" si="14"/>
        <v>0</v>
      </c>
      <c r="Z90" s="113">
        <f t="shared" si="14"/>
        <v>0</v>
      </c>
      <c r="AA90" s="113">
        <f t="shared" si="14"/>
        <v>0</v>
      </c>
      <c r="AB90" s="113">
        <f t="shared" si="14"/>
        <v>0</v>
      </c>
      <c r="AC90" s="113">
        <f t="shared" si="14"/>
        <v>0</v>
      </c>
      <c r="AD90" s="113">
        <f t="shared" si="14"/>
        <v>0</v>
      </c>
      <c r="AE90" s="113">
        <f t="shared" si="14"/>
        <v>1</v>
      </c>
      <c r="AF90" s="113">
        <f t="shared" si="14"/>
        <v>0</v>
      </c>
      <c r="AG90" s="113">
        <f t="shared" si="14"/>
        <v>0</v>
      </c>
      <c r="AH90" s="113">
        <f t="shared" si="14"/>
        <v>1</v>
      </c>
      <c r="AI90" s="113">
        <f t="shared" si="14"/>
        <v>1</v>
      </c>
      <c r="AJ90" s="36" t="str">
        <f t="shared" si="6"/>
        <v>OILLVLO</v>
      </c>
      <c r="AK90" s="49"/>
      <c r="AL90" s="49" t="str">
        <f t="shared" si="9"/>
        <v>13</v>
      </c>
      <c r="AM90" s="49" t="str">
        <f t="shared" si="10"/>
        <v>00</v>
      </c>
      <c r="AN90" s="49" t="str">
        <f t="shared" si="11"/>
        <v>00</v>
      </c>
      <c r="AO90" s="49" t="str">
        <f t="shared" si="12"/>
        <v>00</v>
      </c>
      <c r="AQ90" t="str">
        <f t="shared" si="7"/>
        <v xml:space="preserve">    (U4)0x00000013U,                                                           /* 19 OILLVLO                                         */</v>
      </c>
    </row>
    <row r="91" spans="2:43">
      <c r="B91" s="119"/>
      <c r="C91" s="36">
        <f t="shared" si="8"/>
        <v>20</v>
      </c>
      <c r="D91" s="113">
        <f t="shared" si="14"/>
        <v>0</v>
      </c>
      <c r="E91" s="113">
        <f t="shared" si="14"/>
        <v>0</v>
      </c>
      <c r="F91" s="113">
        <f t="shared" si="14"/>
        <v>0</v>
      </c>
      <c r="G91" s="113">
        <f t="shared" si="14"/>
        <v>0</v>
      </c>
      <c r="H91" s="113">
        <f t="shared" si="14"/>
        <v>0</v>
      </c>
      <c r="I91" s="113">
        <f t="shared" si="14"/>
        <v>0</v>
      </c>
      <c r="J91" s="113">
        <f t="shared" si="14"/>
        <v>0</v>
      </c>
      <c r="K91" s="113">
        <f t="shared" si="14"/>
        <v>0</v>
      </c>
      <c r="L91" s="113">
        <f t="shared" si="14"/>
        <v>0</v>
      </c>
      <c r="M91" s="113">
        <f t="shared" si="14"/>
        <v>0</v>
      </c>
      <c r="N91" s="113">
        <f t="shared" si="14"/>
        <v>0</v>
      </c>
      <c r="O91" s="113">
        <f t="shared" si="14"/>
        <v>0</v>
      </c>
      <c r="P91" s="113">
        <f t="shared" si="14"/>
        <v>0</v>
      </c>
      <c r="Q91" s="113">
        <f t="shared" si="14"/>
        <v>0</v>
      </c>
      <c r="R91" s="113">
        <f t="shared" si="14"/>
        <v>0</v>
      </c>
      <c r="S91" s="113">
        <f t="shared" si="14"/>
        <v>0</v>
      </c>
      <c r="T91" s="113">
        <f t="shared" si="14"/>
        <v>0</v>
      </c>
      <c r="U91" s="113">
        <f t="shared" si="14"/>
        <v>0</v>
      </c>
      <c r="V91" s="113">
        <f t="shared" si="14"/>
        <v>0</v>
      </c>
      <c r="W91" s="113">
        <f t="shared" si="14"/>
        <v>0</v>
      </c>
      <c r="X91" s="113">
        <f t="shared" si="14"/>
        <v>0</v>
      </c>
      <c r="Y91" s="113">
        <f t="shared" si="14"/>
        <v>0</v>
      </c>
      <c r="Z91" s="113">
        <f t="shared" si="14"/>
        <v>0</v>
      </c>
      <c r="AA91" s="113">
        <f t="shared" si="14"/>
        <v>0</v>
      </c>
      <c r="AB91" s="113">
        <f t="shared" si="14"/>
        <v>0</v>
      </c>
      <c r="AC91" s="113">
        <f t="shared" si="14"/>
        <v>0</v>
      </c>
      <c r="AD91" s="113">
        <f t="shared" si="14"/>
        <v>0</v>
      </c>
      <c r="AE91" s="113">
        <f t="shared" si="14"/>
        <v>1</v>
      </c>
      <c r="AF91" s="113">
        <f t="shared" si="14"/>
        <v>0</v>
      </c>
      <c r="AG91" s="113">
        <f t="shared" si="14"/>
        <v>1</v>
      </c>
      <c r="AH91" s="113">
        <f t="shared" si="14"/>
        <v>0</v>
      </c>
      <c r="AI91" s="113">
        <f t="shared" si="14"/>
        <v>0</v>
      </c>
      <c r="AJ91" s="36" t="str">
        <f t="shared" si="6"/>
        <v>OILLVLO</v>
      </c>
      <c r="AK91" s="49"/>
      <c r="AL91" s="49" t="str">
        <f t="shared" si="9"/>
        <v>14</v>
      </c>
      <c r="AM91" s="49" t="str">
        <f t="shared" si="10"/>
        <v>00</v>
      </c>
      <c r="AN91" s="49" t="str">
        <f t="shared" si="11"/>
        <v>00</v>
      </c>
      <c r="AO91" s="49" t="str">
        <f t="shared" si="12"/>
        <v>00</v>
      </c>
      <c r="AQ91" t="str">
        <f t="shared" si="7"/>
        <v xml:space="preserve">    (U4)0x00000014U,                                                           /* 20 OILLVLO                                         */</v>
      </c>
    </row>
    <row r="92" spans="2:43">
      <c r="B92" s="119"/>
      <c r="C92" s="36">
        <f t="shared" si="8"/>
        <v>21</v>
      </c>
      <c r="D92" s="113">
        <f t="shared" si="14"/>
        <v>0</v>
      </c>
      <c r="E92" s="113">
        <f t="shared" si="14"/>
        <v>0</v>
      </c>
      <c r="F92" s="113">
        <f t="shared" si="14"/>
        <v>0</v>
      </c>
      <c r="G92" s="113">
        <f t="shared" si="14"/>
        <v>0</v>
      </c>
      <c r="H92" s="113">
        <f t="shared" si="14"/>
        <v>0</v>
      </c>
      <c r="I92" s="113">
        <f t="shared" si="14"/>
        <v>0</v>
      </c>
      <c r="J92" s="113">
        <f t="shared" si="14"/>
        <v>0</v>
      </c>
      <c r="K92" s="113">
        <f t="shared" si="14"/>
        <v>0</v>
      </c>
      <c r="L92" s="113">
        <f t="shared" si="14"/>
        <v>0</v>
      </c>
      <c r="M92" s="113">
        <f t="shared" si="14"/>
        <v>0</v>
      </c>
      <c r="N92" s="113">
        <f t="shared" si="14"/>
        <v>0</v>
      </c>
      <c r="O92" s="113">
        <f t="shared" si="14"/>
        <v>0</v>
      </c>
      <c r="P92" s="113">
        <f t="shared" si="14"/>
        <v>0</v>
      </c>
      <c r="Q92" s="113">
        <f t="shared" si="14"/>
        <v>0</v>
      </c>
      <c r="R92" s="113">
        <f t="shared" si="14"/>
        <v>0</v>
      </c>
      <c r="S92" s="113">
        <f t="shared" si="14"/>
        <v>0</v>
      </c>
      <c r="T92" s="113">
        <f t="shared" si="14"/>
        <v>0</v>
      </c>
      <c r="U92" s="113">
        <f t="shared" si="14"/>
        <v>0</v>
      </c>
      <c r="V92" s="113">
        <f t="shared" si="14"/>
        <v>0</v>
      </c>
      <c r="W92" s="113">
        <f t="shared" si="14"/>
        <v>0</v>
      </c>
      <c r="X92" s="113">
        <f t="shared" si="14"/>
        <v>0</v>
      </c>
      <c r="Y92" s="113">
        <f t="shared" si="14"/>
        <v>0</v>
      </c>
      <c r="Z92" s="113">
        <f t="shared" si="14"/>
        <v>0</v>
      </c>
      <c r="AA92" s="113">
        <f t="shared" si="14"/>
        <v>0</v>
      </c>
      <c r="AB92" s="113">
        <f t="shared" si="14"/>
        <v>0</v>
      </c>
      <c r="AC92" s="113">
        <f t="shared" si="14"/>
        <v>0</v>
      </c>
      <c r="AD92" s="113">
        <f t="shared" si="14"/>
        <v>0</v>
      </c>
      <c r="AE92" s="113">
        <f t="shared" si="14"/>
        <v>1</v>
      </c>
      <c r="AF92" s="113">
        <f t="shared" si="14"/>
        <v>0</v>
      </c>
      <c r="AG92" s="113">
        <f t="shared" si="14"/>
        <v>1</v>
      </c>
      <c r="AH92" s="113">
        <f t="shared" si="14"/>
        <v>0</v>
      </c>
      <c r="AI92" s="113">
        <f t="shared" si="14"/>
        <v>1</v>
      </c>
      <c r="AJ92" s="36" t="str">
        <f t="shared" si="6"/>
        <v>OILLVLO</v>
      </c>
      <c r="AK92" s="49"/>
      <c r="AL92" s="49" t="str">
        <f t="shared" si="9"/>
        <v>15</v>
      </c>
      <c r="AM92" s="49" t="str">
        <f t="shared" si="10"/>
        <v>00</v>
      </c>
      <c r="AN92" s="49" t="str">
        <f t="shared" si="11"/>
        <v>00</v>
      </c>
      <c r="AO92" s="49" t="str">
        <f t="shared" si="12"/>
        <v>00</v>
      </c>
      <c r="AQ92" t="str">
        <f t="shared" si="7"/>
        <v xml:space="preserve">    (U4)0x00000015U,                                                           /* 21 OILLVLO                                         */</v>
      </c>
    </row>
    <row r="93" spans="2:43">
      <c r="B93" s="119"/>
      <c r="C93" s="36">
        <f t="shared" si="8"/>
        <v>22</v>
      </c>
      <c r="D93" s="113">
        <f t="shared" si="14"/>
        <v>0</v>
      </c>
      <c r="E93" s="113">
        <f t="shared" si="14"/>
        <v>0</v>
      </c>
      <c r="F93" s="113">
        <f t="shared" si="14"/>
        <v>0</v>
      </c>
      <c r="G93" s="113">
        <f t="shared" si="14"/>
        <v>0</v>
      </c>
      <c r="H93" s="113">
        <f t="shared" si="14"/>
        <v>0</v>
      </c>
      <c r="I93" s="113">
        <f t="shared" si="14"/>
        <v>0</v>
      </c>
      <c r="J93" s="113">
        <f t="shared" si="14"/>
        <v>0</v>
      </c>
      <c r="K93" s="113">
        <f t="shared" si="14"/>
        <v>0</v>
      </c>
      <c r="L93" s="113">
        <f t="shared" si="14"/>
        <v>0</v>
      </c>
      <c r="M93" s="113">
        <f t="shared" si="14"/>
        <v>0</v>
      </c>
      <c r="N93" s="113">
        <f t="shared" si="14"/>
        <v>0</v>
      </c>
      <c r="O93" s="113">
        <f t="shared" si="14"/>
        <v>0</v>
      </c>
      <c r="P93" s="113">
        <f t="shared" si="14"/>
        <v>0</v>
      </c>
      <c r="Q93" s="113">
        <f t="shared" si="14"/>
        <v>0</v>
      </c>
      <c r="R93" s="113">
        <f t="shared" si="14"/>
        <v>0</v>
      </c>
      <c r="S93" s="113">
        <f t="shared" si="14"/>
        <v>0</v>
      </c>
      <c r="T93" s="113">
        <f t="shared" si="14"/>
        <v>0</v>
      </c>
      <c r="U93" s="113">
        <f t="shared" si="14"/>
        <v>0</v>
      </c>
      <c r="V93" s="113">
        <f t="shared" si="14"/>
        <v>0</v>
      </c>
      <c r="W93" s="113">
        <f t="shared" si="14"/>
        <v>0</v>
      </c>
      <c r="X93" s="113">
        <f t="shared" si="14"/>
        <v>0</v>
      </c>
      <c r="Y93" s="113">
        <f t="shared" si="14"/>
        <v>0</v>
      </c>
      <c r="Z93" s="113">
        <f t="shared" si="14"/>
        <v>0</v>
      </c>
      <c r="AA93" s="113">
        <f t="shared" si="14"/>
        <v>0</v>
      </c>
      <c r="AB93" s="113">
        <f t="shared" si="14"/>
        <v>0</v>
      </c>
      <c r="AC93" s="113">
        <f t="shared" si="14"/>
        <v>0</v>
      </c>
      <c r="AD93" s="113">
        <f t="shared" si="14"/>
        <v>0</v>
      </c>
      <c r="AE93" s="113">
        <f t="shared" si="14"/>
        <v>1</v>
      </c>
      <c r="AF93" s="113">
        <f t="shared" si="14"/>
        <v>0</v>
      </c>
      <c r="AG93" s="113">
        <f t="shared" si="14"/>
        <v>1</v>
      </c>
      <c r="AH93" s="113">
        <f t="shared" si="14"/>
        <v>1</v>
      </c>
      <c r="AI93" s="113">
        <f t="shared" si="14"/>
        <v>0</v>
      </c>
      <c r="AJ93" s="36" t="str">
        <f t="shared" si="6"/>
        <v>OILLVLO</v>
      </c>
      <c r="AK93" s="49"/>
      <c r="AL93" s="49" t="str">
        <f t="shared" si="9"/>
        <v>16</v>
      </c>
      <c r="AM93" s="49" t="str">
        <f t="shared" si="10"/>
        <v>00</v>
      </c>
      <c r="AN93" s="49" t="str">
        <f t="shared" si="11"/>
        <v>00</v>
      </c>
      <c r="AO93" s="49" t="str">
        <f t="shared" si="12"/>
        <v>00</v>
      </c>
      <c r="AQ93" t="str">
        <f t="shared" si="7"/>
        <v xml:space="preserve">    (U4)0x00000016U,                                                           /* 22 OILLVLO                                         */</v>
      </c>
    </row>
    <row r="94" spans="2:43">
      <c r="B94" s="119"/>
      <c r="C94" s="36">
        <f t="shared" si="8"/>
        <v>23</v>
      </c>
      <c r="D94" s="113">
        <f t="shared" si="14"/>
        <v>0</v>
      </c>
      <c r="E94" s="113">
        <f t="shared" si="14"/>
        <v>0</v>
      </c>
      <c r="F94" s="113">
        <f t="shared" si="14"/>
        <v>0</v>
      </c>
      <c r="G94" s="113">
        <f t="shared" si="14"/>
        <v>0</v>
      </c>
      <c r="H94" s="113">
        <f t="shared" si="14"/>
        <v>0</v>
      </c>
      <c r="I94" s="113">
        <f t="shared" si="14"/>
        <v>0</v>
      </c>
      <c r="J94" s="113">
        <f t="shared" si="14"/>
        <v>0</v>
      </c>
      <c r="K94" s="113">
        <f t="shared" si="14"/>
        <v>0</v>
      </c>
      <c r="L94" s="113">
        <f t="shared" si="14"/>
        <v>0</v>
      </c>
      <c r="M94" s="113">
        <f t="shared" si="14"/>
        <v>0</v>
      </c>
      <c r="N94" s="113">
        <f t="shared" si="14"/>
        <v>0</v>
      </c>
      <c r="O94" s="113">
        <f t="shared" si="14"/>
        <v>0</v>
      </c>
      <c r="P94" s="113">
        <f t="shared" si="14"/>
        <v>0</v>
      </c>
      <c r="Q94" s="113">
        <f t="shared" si="14"/>
        <v>0</v>
      </c>
      <c r="R94" s="113">
        <f t="shared" si="14"/>
        <v>0</v>
      </c>
      <c r="S94" s="113">
        <f t="shared" si="14"/>
        <v>0</v>
      </c>
      <c r="T94" s="113">
        <f t="shared" si="14"/>
        <v>0</v>
      </c>
      <c r="U94" s="113">
        <f t="shared" si="14"/>
        <v>0</v>
      </c>
      <c r="V94" s="113">
        <f t="shared" si="14"/>
        <v>0</v>
      </c>
      <c r="W94" s="113">
        <f t="shared" si="14"/>
        <v>0</v>
      </c>
      <c r="X94" s="113">
        <f t="shared" si="14"/>
        <v>0</v>
      </c>
      <c r="Y94" s="113">
        <f t="shared" si="14"/>
        <v>0</v>
      </c>
      <c r="Z94" s="113">
        <f t="shared" si="14"/>
        <v>0</v>
      </c>
      <c r="AA94" s="113">
        <f t="shared" si="14"/>
        <v>0</v>
      </c>
      <c r="AB94" s="113">
        <f t="shared" si="14"/>
        <v>0</v>
      </c>
      <c r="AC94" s="113">
        <f t="shared" si="14"/>
        <v>0</v>
      </c>
      <c r="AD94" s="113">
        <f t="shared" si="14"/>
        <v>0</v>
      </c>
      <c r="AE94" s="113">
        <f t="shared" si="14"/>
        <v>1</v>
      </c>
      <c r="AF94" s="113">
        <f t="shared" si="14"/>
        <v>0</v>
      </c>
      <c r="AG94" s="113">
        <f t="shared" si="14"/>
        <v>1</v>
      </c>
      <c r="AH94" s="113">
        <f t="shared" si="14"/>
        <v>1</v>
      </c>
      <c r="AI94" s="113">
        <f>IF(AI29=1,1,0)</f>
        <v>1</v>
      </c>
      <c r="AJ94" s="36" t="str">
        <f t="shared" si="6"/>
        <v>OILLVLO</v>
      </c>
      <c r="AK94" s="49"/>
      <c r="AL94" s="49" t="str">
        <f t="shared" si="9"/>
        <v>17</v>
      </c>
      <c r="AM94" s="49" t="str">
        <f t="shared" si="10"/>
        <v>00</v>
      </c>
      <c r="AN94" s="49" t="str">
        <f t="shared" si="11"/>
        <v>00</v>
      </c>
      <c r="AO94" s="49" t="str">
        <f t="shared" si="12"/>
        <v>00</v>
      </c>
      <c r="AQ94" t="str">
        <f t="shared" si="7"/>
        <v xml:space="preserve">    (U4)0x00000017U,                                                           /* 23 OILLVLO                                         */</v>
      </c>
    </row>
    <row r="95" spans="2:43">
      <c r="B95" s="119"/>
      <c r="C95" s="36">
        <f t="shared" si="8"/>
        <v>24</v>
      </c>
      <c r="D95" s="113">
        <f t="shared" ref="D95:AI102" si="15">IF(D30=1,1,0)</f>
        <v>0</v>
      </c>
      <c r="E95" s="113">
        <f t="shared" si="15"/>
        <v>0</v>
      </c>
      <c r="F95" s="113">
        <f t="shared" si="15"/>
        <v>0</v>
      </c>
      <c r="G95" s="113">
        <f t="shared" si="15"/>
        <v>0</v>
      </c>
      <c r="H95" s="113">
        <f t="shared" si="15"/>
        <v>0</v>
      </c>
      <c r="I95" s="113">
        <f t="shared" si="15"/>
        <v>0</v>
      </c>
      <c r="J95" s="113">
        <f t="shared" si="15"/>
        <v>0</v>
      </c>
      <c r="K95" s="113">
        <f t="shared" si="15"/>
        <v>0</v>
      </c>
      <c r="L95" s="113">
        <f t="shared" si="15"/>
        <v>0</v>
      </c>
      <c r="M95" s="113">
        <f t="shared" si="15"/>
        <v>0</v>
      </c>
      <c r="N95" s="113">
        <f t="shared" si="15"/>
        <v>0</v>
      </c>
      <c r="O95" s="113">
        <f t="shared" si="15"/>
        <v>0</v>
      </c>
      <c r="P95" s="113">
        <f t="shared" si="15"/>
        <v>0</v>
      </c>
      <c r="Q95" s="113">
        <f t="shared" si="15"/>
        <v>0</v>
      </c>
      <c r="R95" s="113">
        <f t="shared" si="15"/>
        <v>0</v>
      </c>
      <c r="S95" s="113">
        <f t="shared" si="15"/>
        <v>0</v>
      </c>
      <c r="T95" s="113">
        <f t="shared" si="15"/>
        <v>0</v>
      </c>
      <c r="U95" s="113">
        <f t="shared" si="15"/>
        <v>0</v>
      </c>
      <c r="V95" s="113">
        <f t="shared" si="15"/>
        <v>0</v>
      </c>
      <c r="W95" s="113">
        <f t="shared" si="15"/>
        <v>0</v>
      </c>
      <c r="X95" s="113">
        <f t="shared" si="15"/>
        <v>0</v>
      </c>
      <c r="Y95" s="113">
        <f t="shared" si="15"/>
        <v>0</v>
      </c>
      <c r="Z95" s="113">
        <f t="shared" si="15"/>
        <v>0</v>
      </c>
      <c r="AA95" s="113">
        <f t="shared" si="15"/>
        <v>0</v>
      </c>
      <c r="AB95" s="113">
        <f t="shared" si="15"/>
        <v>0</v>
      </c>
      <c r="AC95" s="113">
        <f t="shared" si="15"/>
        <v>0</v>
      </c>
      <c r="AD95" s="113">
        <f t="shared" si="15"/>
        <v>0</v>
      </c>
      <c r="AE95" s="113">
        <f t="shared" si="15"/>
        <v>1</v>
      </c>
      <c r="AF95" s="113">
        <f t="shared" si="15"/>
        <v>1</v>
      </c>
      <c r="AG95" s="113">
        <f t="shared" si="15"/>
        <v>0</v>
      </c>
      <c r="AH95" s="113">
        <f t="shared" si="15"/>
        <v>0</v>
      </c>
      <c r="AI95" s="113">
        <f t="shared" si="15"/>
        <v>0</v>
      </c>
      <c r="AJ95" s="36" t="str">
        <f t="shared" si="6"/>
        <v>OILLVLO</v>
      </c>
      <c r="AK95" s="49"/>
      <c r="AL95" s="49" t="str">
        <f t="shared" si="9"/>
        <v>18</v>
      </c>
      <c r="AM95" s="49" t="str">
        <f t="shared" si="10"/>
        <v>00</v>
      </c>
      <c r="AN95" s="49" t="str">
        <f t="shared" si="11"/>
        <v>00</v>
      </c>
      <c r="AO95" s="49" t="str">
        <f t="shared" si="12"/>
        <v>00</v>
      </c>
      <c r="AQ95" t="str">
        <f t="shared" si="7"/>
        <v xml:space="preserve">    (U4)0x00000018U,                                                           /* 24 OILLVLO                                         */</v>
      </c>
    </row>
    <row r="96" spans="2:43">
      <c r="B96" s="119"/>
      <c r="C96" s="36">
        <f t="shared" si="8"/>
        <v>25</v>
      </c>
      <c r="D96" s="113">
        <f t="shared" si="15"/>
        <v>0</v>
      </c>
      <c r="E96" s="113">
        <f t="shared" si="15"/>
        <v>0</v>
      </c>
      <c r="F96" s="113">
        <f t="shared" si="15"/>
        <v>0</v>
      </c>
      <c r="G96" s="113">
        <f t="shared" si="15"/>
        <v>0</v>
      </c>
      <c r="H96" s="113">
        <f t="shared" si="15"/>
        <v>0</v>
      </c>
      <c r="I96" s="113">
        <f t="shared" si="15"/>
        <v>0</v>
      </c>
      <c r="J96" s="113">
        <f t="shared" si="15"/>
        <v>0</v>
      </c>
      <c r="K96" s="113">
        <f t="shared" si="15"/>
        <v>0</v>
      </c>
      <c r="L96" s="113">
        <f t="shared" si="15"/>
        <v>0</v>
      </c>
      <c r="M96" s="113">
        <f t="shared" si="15"/>
        <v>0</v>
      </c>
      <c r="N96" s="113">
        <f t="shared" si="15"/>
        <v>0</v>
      </c>
      <c r="O96" s="113">
        <f t="shared" si="15"/>
        <v>0</v>
      </c>
      <c r="P96" s="113">
        <f t="shared" si="15"/>
        <v>0</v>
      </c>
      <c r="Q96" s="113">
        <f t="shared" si="15"/>
        <v>0</v>
      </c>
      <c r="R96" s="113">
        <f t="shared" si="15"/>
        <v>0</v>
      </c>
      <c r="S96" s="113">
        <f t="shared" si="15"/>
        <v>0</v>
      </c>
      <c r="T96" s="113">
        <f t="shared" si="15"/>
        <v>0</v>
      </c>
      <c r="U96" s="113">
        <f t="shared" si="15"/>
        <v>0</v>
      </c>
      <c r="V96" s="113">
        <f t="shared" si="15"/>
        <v>0</v>
      </c>
      <c r="W96" s="113">
        <f t="shared" si="15"/>
        <v>0</v>
      </c>
      <c r="X96" s="113">
        <f t="shared" si="15"/>
        <v>0</v>
      </c>
      <c r="Y96" s="113">
        <f t="shared" si="15"/>
        <v>0</v>
      </c>
      <c r="Z96" s="113">
        <f t="shared" si="15"/>
        <v>0</v>
      </c>
      <c r="AA96" s="113">
        <f t="shared" si="15"/>
        <v>0</v>
      </c>
      <c r="AB96" s="113">
        <f t="shared" si="15"/>
        <v>0</v>
      </c>
      <c r="AC96" s="113">
        <f t="shared" si="15"/>
        <v>0</v>
      </c>
      <c r="AD96" s="113">
        <f t="shared" si="15"/>
        <v>0</v>
      </c>
      <c r="AE96" s="113">
        <f t="shared" si="15"/>
        <v>1</v>
      </c>
      <c r="AF96" s="113">
        <f t="shared" si="15"/>
        <v>1</v>
      </c>
      <c r="AG96" s="113">
        <f t="shared" si="15"/>
        <v>0</v>
      </c>
      <c r="AH96" s="113">
        <f t="shared" si="15"/>
        <v>0</v>
      </c>
      <c r="AI96" s="113">
        <f t="shared" si="15"/>
        <v>1</v>
      </c>
      <c r="AJ96" s="36" t="str">
        <f t="shared" si="6"/>
        <v>OILLVLO</v>
      </c>
      <c r="AK96" s="49"/>
      <c r="AL96" s="49" t="str">
        <f t="shared" si="9"/>
        <v>19</v>
      </c>
      <c r="AM96" s="49" t="str">
        <f t="shared" si="10"/>
        <v>00</v>
      </c>
      <c r="AN96" s="49" t="str">
        <f t="shared" si="11"/>
        <v>00</v>
      </c>
      <c r="AO96" s="49" t="str">
        <f t="shared" si="12"/>
        <v>00</v>
      </c>
      <c r="AQ96" t="str">
        <f t="shared" si="7"/>
        <v xml:space="preserve">    (U4)0x00000019U,                                                           /* 25 OILLVLO                                         */</v>
      </c>
    </row>
    <row r="97" spans="2:43">
      <c r="B97" s="119"/>
      <c r="C97" s="36">
        <f t="shared" si="8"/>
        <v>26</v>
      </c>
      <c r="D97" s="113">
        <f t="shared" si="15"/>
        <v>0</v>
      </c>
      <c r="E97" s="113">
        <f t="shared" si="15"/>
        <v>0</v>
      </c>
      <c r="F97" s="113">
        <f t="shared" si="15"/>
        <v>0</v>
      </c>
      <c r="G97" s="113">
        <f t="shared" si="15"/>
        <v>0</v>
      </c>
      <c r="H97" s="113">
        <f t="shared" si="15"/>
        <v>0</v>
      </c>
      <c r="I97" s="113">
        <f t="shared" si="15"/>
        <v>0</v>
      </c>
      <c r="J97" s="113">
        <f t="shared" si="15"/>
        <v>0</v>
      </c>
      <c r="K97" s="113">
        <f t="shared" si="15"/>
        <v>0</v>
      </c>
      <c r="L97" s="113">
        <f t="shared" si="15"/>
        <v>0</v>
      </c>
      <c r="M97" s="113">
        <f t="shared" si="15"/>
        <v>0</v>
      </c>
      <c r="N97" s="113">
        <f t="shared" si="15"/>
        <v>0</v>
      </c>
      <c r="O97" s="113">
        <f t="shared" si="15"/>
        <v>0</v>
      </c>
      <c r="P97" s="113">
        <f t="shared" si="15"/>
        <v>0</v>
      </c>
      <c r="Q97" s="113">
        <f t="shared" si="15"/>
        <v>0</v>
      </c>
      <c r="R97" s="113">
        <f t="shared" si="15"/>
        <v>0</v>
      </c>
      <c r="S97" s="113">
        <f t="shared" si="15"/>
        <v>0</v>
      </c>
      <c r="T97" s="113">
        <f t="shared" si="15"/>
        <v>0</v>
      </c>
      <c r="U97" s="113">
        <f t="shared" si="15"/>
        <v>0</v>
      </c>
      <c r="V97" s="113">
        <f t="shared" si="15"/>
        <v>0</v>
      </c>
      <c r="W97" s="113">
        <f t="shared" si="15"/>
        <v>0</v>
      </c>
      <c r="X97" s="113">
        <f t="shared" si="15"/>
        <v>0</v>
      </c>
      <c r="Y97" s="113">
        <f t="shared" si="15"/>
        <v>0</v>
      </c>
      <c r="Z97" s="113">
        <f t="shared" si="15"/>
        <v>0</v>
      </c>
      <c r="AA97" s="113">
        <f t="shared" si="15"/>
        <v>0</v>
      </c>
      <c r="AB97" s="113">
        <f t="shared" si="15"/>
        <v>0</v>
      </c>
      <c r="AC97" s="113">
        <f t="shared" si="15"/>
        <v>0</v>
      </c>
      <c r="AD97" s="113">
        <f t="shared" si="15"/>
        <v>0</v>
      </c>
      <c r="AE97" s="113">
        <f t="shared" si="15"/>
        <v>1</v>
      </c>
      <c r="AF97" s="113">
        <f t="shared" si="15"/>
        <v>1</v>
      </c>
      <c r="AG97" s="113">
        <f t="shared" si="15"/>
        <v>0</v>
      </c>
      <c r="AH97" s="113">
        <f t="shared" si="15"/>
        <v>1</v>
      </c>
      <c r="AI97" s="113">
        <f t="shared" si="15"/>
        <v>0</v>
      </c>
      <c r="AJ97" s="36" t="str">
        <f t="shared" si="6"/>
        <v>OILLVLO</v>
      </c>
      <c r="AK97" s="49"/>
      <c r="AL97" s="49" t="str">
        <f t="shared" si="9"/>
        <v>1A</v>
      </c>
      <c r="AM97" s="49" t="str">
        <f t="shared" si="10"/>
        <v>00</v>
      </c>
      <c r="AN97" s="49" t="str">
        <f t="shared" si="11"/>
        <v>00</v>
      </c>
      <c r="AO97" s="49" t="str">
        <f t="shared" si="12"/>
        <v>00</v>
      </c>
      <c r="AQ97" t="str">
        <f t="shared" si="7"/>
        <v xml:space="preserve">    (U4)0x0000001AU,                                                           /* 26 OILLVLO                                         */</v>
      </c>
    </row>
    <row r="98" spans="2:43">
      <c r="B98" s="119"/>
      <c r="C98" s="36">
        <f t="shared" si="8"/>
        <v>27</v>
      </c>
      <c r="D98" s="113">
        <f t="shared" si="15"/>
        <v>0</v>
      </c>
      <c r="E98" s="113">
        <f t="shared" si="15"/>
        <v>0</v>
      </c>
      <c r="F98" s="113">
        <f t="shared" si="15"/>
        <v>0</v>
      </c>
      <c r="G98" s="113">
        <f t="shared" si="15"/>
        <v>0</v>
      </c>
      <c r="H98" s="113">
        <f t="shared" si="15"/>
        <v>0</v>
      </c>
      <c r="I98" s="113">
        <f t="shared" si="15"/>
        <v>0</v>
      </c>
      <c r="J98" s="113">
        <f t="shared" si="15"/>
        <v>0</v>
      </c>
      <c r="K98" s="113">
        <f t="shared" si="15"/>
        <v>0</v>
      </c>
      <c r="L98" s="113">
        <f t="shared" si="15"/>
        <v>0</v>
      </c>
      <c r="M98" s="113">
        <f t="shared" si="15"/>
        <v>0</v>
      </c>
      <c r="N98" s="113">
        <f t="shared" si="15"/>
        <v>0</v>
      </c>
      <c r="O98" s="113">
        <f t="shared" si="15"/>
        <v>0</v>
      </c>
      <c r="P98" s="113">
        <f t="shared" si="15"/>
        <v>0</v>
      </c>
      <c r="Q98" s="113">
        <f t="shared" si="15"/>
        <v>0</v>
      </c>
      <c r="R98" s="113">
        <f t="shared" si="15"/>
        <v>0</v>
      </c>
      <c r="S98" s="113">
        <f t="shared" si="15"/>
        <v>0</v>
      </c>
      <c r="T98" s="113">
        <f t="shared" si="15"/>
        <v>0</v>
      </c>
      <c r="U98" s="113">
        <f t="shared" si="15"/>
        <v>0</v>
      </c>
      <c r="V98" s="113">
        <f t="shared" si="15"/>
        <v>0</v>
      </c>
      <c r="W98" s="113">
        <f t="shared" si="15"/>
        <v>0</v>
      </c>
      <c r="X98" s="113">
        <f t="shared" si="15"/>
        <v>0</v>
      </c>
      <c r="Y98" s="113">
        <f t="shared" si="15"/>
        <v>0</v>
      </c>
      <c r="Z98" s="113">
        <f t="shared" si="15"/>
        <v>0</v>
      </c>
      <c r="AA98" s="113">
        <f t="shared" si="15"/>
        <v>0</v>
      </c>
      <c r="AB98" s="113">
        <f t="shared" si="15"/>
        <v>0</v>
      </c>
      <c r="AC98" s="113">
        <f t="shared" si="15"/>
        <v>0</v>
      </c>
      <c r="AD98" s="113">
        <f t="shared" si="15"/>
        <v>0</v>
      </c>
      <c r="AE98" s="113">
        <f t="shared" si="15"/>
        <v>1</v>
      </c>
      <c r="AF98" s="113">
        <f t="shared" si="15"/>
        <v>1</v>
      </c>
      <c r="AG98" s="113">
        <f t="shared" si="15"/>
        <v>0</v>
      </c>
      <c r="AH98" s="113">
        <f t="shared" si="15"/>
        <v>1</v>
      </c>
      <c r="AI98" s="113">
        <f t="shared" si="15"/>
        <v>1</v>
      </c>
      <c r="AJ98" s="36" t="str">
        <f t="shared" si="6"/>
        <v>OILLVLO</v>
      </c>
      <c r="AK98" s="49"/>
      <c r="AL98" s="49" t="str">
        <f t="shared" si="9"/>
        <v>1B</v>
      </c>
      <c r="AM98" s="49" t="str">
        <f t="shared" si="10"/>
        <v>00</v>
      </c>
      <c r="AN98" s="49" t="str">
        <f t="shared" si="11"/>
        <v>00</v>
      </c>
      <c r="AO98" s="49" t="str">
        <f t="shared" si="12"/>
        <v>00</v>
      </c>
      <c r="AQ98" t="str">
        <f t="shared" si="7"/>
        <v xml:space="preserve">    (U4)0x0000001BU,                                                           /* 27 OILLVLO                                         */</v>
      </c>
    </row>
    <row r="99" spans="2:43">
      <c r="B99" s="119"/>
      <c r="C99" s="36">
        <f t="shared" si="8"/>
        <v>28</v>
      </c>
      <c r="D99" s="113">
        <f t="shared" si="15"/>
        <v>0</v>
      </c>
      <c r="E99" s="113">
        <f t="shared" si="15"/>
        <v>0</v>
      </c>
      <c r="F99" s="113">
        <f t="shared" si="15"/>
        <v>0</v>
      </c>
      <c r="G99" s="113">
        <f t="shared" si="15"/>
        <v>0</v>
      </c>
      <c r="H99" s="113">
        <f t="shared" si="15"/>
        <v>0</v>
      </c>
      <c r="I99" s="113">
        <f t="shared" si="15"/>
        <v>0</v>
      </c>
      <c r="J99" s="113">
        <f t="shared" si="15"/>
        <v>0</v>
      </c>
      <c r="K99" s="113">
        <f t="shared" si="15"/>
        <v>0</v>
      </c>
      <c r="L99" s="113">
        <f t="shared" si="15"/>
        <v>0</v>
      </c>
      <c r="M99" s="113">
        <f t="shared" si="15"/>
        <v>0</v>
      </c>
      <c r="N99" s="113">
        <f t="shared" si="15"/>
        <v>0</v>
      </c>
      <c r="O99" s="113">
        <f t="shared" si="15"/>
        <v>0</v>
      </c>
      <c r="P99" s="113">
        <f t="shared" si="15"/>
        <v>0</v>
      </c>
      <c r="Q99" s="113">
        <f t="shared" si="15"/>
        <v>0</v>
      </c>
      <c r="R99" s="113">
        <f t="shared" si="15"/>
        <v>0</v>
      </c>
      <c r="S99" s="113">
        <f t="shared" si="15"/>
        <v>0</v>
      </c>
      <c r="T99" s="113">
        <f t="shared" si="15"/>
        <v>0</v>
      </c>
      <c r="U99" s="113">
        <f t="shared" si="15"/>
        <v>0</v>
      </c>
      <c r="V99" s="113">
        <f t="shared" si="15"/>
        <v>0</v>
      </c>
      <c r="W99" s="113">
        <f t="shared" si="15"/>
        <v>0</v>
      </c>
      <c r="X99" s="113">
        <f t="shared" si="15"/>
        <v>0</v>
      </c>
      <c r="Y99" s="113">
        <f t="shared" si="15"/>
        <v>0</v>
      </c>
      <c r="Z99" s="113">
        <f t="shared" si="15"/>
        <v>0</v>
      </c>
      <c r="AA99" s="113">
        <f t="shared" si="15"/>
        <v>0</v>
      </c>
      <c r="AB99" s="113">
        <f t="shared" si="15"/>
        <v>0</v>
      </c>
      <c r="AC99" s="113">
        <f t="shared" si="15"/>
        <v>0</v>
      </c>
      <c r="AD99" s="113">
        <f t="shared" si="15"/>
        <v>0</v>
      </c>
      <c r="AE99" s="113">
        <f t="shared" si="15"/>
        <v>1</v>
      </c>
      <c r="AF99" s="113">
        <f t="shared" si="15"/>
        <v>1</v>
      </c>
      <c r="AG99" s="113">
        <f t="shared" si="15"/>
        <v>1</v>
      </c>
      <c r="AH99" s="113">
        <f t="shared" si="15"/>
        <v>0</v>
      </c>
      <c r="AI99" s="113">
        <f t="shared" si="15"/>
        <v>0</v>
      </c>
      <c r="AJ99" s="36" t="str">
        <f t="shared" si="6"/>
        <v>OILLVLO</v>
      </c>
      <c r="AK99" s="49"/>
      <c r="AL99" s="49" t="str">
        <f t="shared" si="9"/>
        <v>1C</v>
      </c>
      <c r="AM99" s="49" t="str">
        <f t="shared" si="10"/>
        <v>00</v>
      </c>
      <c r="AN99" s="49" t="str">
        <f t="shared" si="11"/>
        <v>00</v>
      </c>
      <c r="AO99" s="49" t="str">
        <f t="shared" si="12"/>
        <v>00</v>
      </c>
      <c r="AQ99" t="str">
        <f t="shared" si="7"/>
        <v xml:space="preserve">    (U4)0x0000001CU,                                                           /* 28 OILLVLO                                         */</v>
      </c>
    </row>
    <row r="100" spans="2:43">
      <c r="B100" s="119"/>
      <c r="C100" s="36">
        <f t="shared" si="8"/>
        <v>29</v>
      </c>
      <c r="D100" s="113">
        <f t="shared" si="15"/>
        <v>0</v>
      </c>
      <c r="E100" s="113">
        <f t="shared" si="15"/>
        <v>0</v>
      </c>
      <c r="F100" s="113">
        <f t="shared" si="15"/>
        <v>0</v>
      </c>
      <c r="G100" s="113">
        <f t="shared" si="15"/>
        <v>0</v>
      </c>
      <c r="H100" s="113">
        <f t="shared" si="15"/>
        <v>0</v>
      </c>
      <c r="I100" s="113">
        <f t="shared" si="15"/>
        <v>0</v>
      </c>
      <c r="J100" s="113">
        <f t="shared" si="15"/>
        <v>0</v>
      </c>
      <c r="K100" s="113">
        <f t="shared" si="15"/>
        <v>0</v>
      </c>
      <c r="L100" s="113">
        <f t="shared" si="15"/>
        <v>0</v>
      </c>
      <c r="M100" s="113">
        <f t="shared" si="15"/>
        <v>0</v>
      </c>
      <c r="N100" s="113">
        <f t="shared" si="15"/>
        <v>0</v>
      </c>
      <c r="O100" s="113">
        <f t="shared" si="15"/>
        <v>0</v>
      </c>
      <c r="P100" s="113">
        <f t="shared" si="15"/>
        <v>0</v>
      </c>
      <c r="Q100" s="113">
        <f t="shared" si="15"/>
        <v>0</v>
      </c>
      <c r="R100" s="113">
        <f t="shared" si="15"/>
        <v>0</v>
      </c>
      <c r="S100" s="113">
        <f t="shared" si="15"/>
        <v>0</v>
      </c>
      <c r="T100" s="113">
        <f t="shared" si="15"/>
        <v>0</v>
      </c>
      <c r="U100" s="113">
        <f t="shared" si="15"/>
        <v>0</v>
      </c>
      <c r="V100" s="113">
        <f t="shared" si="15"/>
        <v>0</v>
      </c>
      <c r="W100" s="113">
        <f t="shared" si="15"/>
        <v>0</v>
      </c>
      <c r="X100" s="113">
        <f t="shared" si="15"/>
        <v>0</v>
      </c>
      <c r="Y100" s="113">
        <f t="shared" si="15"/>
        <v>0</v>
      </c>
      <c r="Z100" s="113">
        <f t="shared" si="15"/>
        <v>0</v>
      </c>
      <c r="AA100" s="113">
        <f t="shared" si="15"/>
        <v>0</v>
      </c>
      <c r="AB100" s="113">
        <f t="shared" si="15"/>
        <v>0</v>
      </c>
      <c r="AC100" s="113">
        <f t="shared" si="15"/>
        <v>0</v>
      </c>
      <c r="AD100" s="113">
        <f t="shared" si="15"/>
        <v>0</v>
      </c>
      <c r="AE100" s="113">
        <f t="shared" si="15"/>
        <v>1</v>
      </c>
      <c r="AF100" s="113">
        <f t="shared" si="15"/>
        <v>1</v>
      </c>
      <c r="AG100" s="113">
        <f t="shared" si="15"/>
        <v>1</v>
      </c>
      <c r="AH100" s="113">
        <f t="shared" si="15"/>
        <v>0</v>
      </c>
      <c r="AI100" s="113">
        <f t="shared" si="15"/>
        <v>1</v>
      </c>
      <c r="AJ100" s="36" t="str">
        <f t="shared" si="6"/>
        <v>OILLVLO</v>
      </c>
      <c r="AK100" s="49"/>
      <c r="AL100" s="49" t="str">
        <f t="shared" si="9"/>
        <v>1D</v>
      </c>
      <c r="AM100" s="49" t="str">
        <f t="shared" si="10"/>
        <v>00</v>
      </c>
      <c r="AN100" s="49" t="str">
        <f t="shared" si="11"/>
        <v>00</v>
      </c>
      <c r="AO100" s="49" t="str">
        <f t="shared" si="12"/>
        <v>00</v>
      </c>
      <c r="AQ100" t="str">
        <f t="shared" si="7"/>
        <v xml:space="preserve">    (U4)0x0000001DU,                                                           /* 29 OILLVLO                                         */</v>
      </c>
    </row>
    <row r="101" spans="2:43">
      <c r="B101" s="119"/>
      <c r="C101" s="36">
        <f t="shared" si="8"/>
        <v>30</v>
      </c>
      <c r="D101" s="113">
        <f t="shared" si="15"/>
        <v>0</v>
      </c>
      <c r="E101" s="113">
        <f t="shared" si="15"/>
        <v>0</v>
      </c>
      <c r="F101" s="113">
        <f t="shared" si="15"/>
        <v>0</v>
      </c>
      <c r="G101" s="113">
        <f t="shared" si="15"/>
        <v>0</v>
      </c>
      <c r="H101" s="113">
        <f t="shared" si="15"/>
        <v>0</v>
      </c>
      <c r="I101" s="113">
        <f t="shared" si="15"/>
        <v>0</v>
      </c>
      <c r="J101" s="113">
        <f t="shared" si="15"/>
        <v>0</v>
      </c>
      <c r="K101" s="113">
        <f t="shared" si="15"/>
        <v>0</v>
      </c>
      <c r="L101" s="113">
        <f t="shared" si="15"/>
        <v>0</v>
      </c>
      <c r="M101" s="113">
        <f t="shared" si="15"/>
        <v>0</v>
      </c>
      <c r="N101" s="113">
        <f t="shared" si="15"/>
        <v>0</v>
      </c>
      <c r="O101" s="113">
        <f t="shared" si="15"/>
        <v>0</v>
      </c>
      <c r="P101" s="113">
        <f t="shared" si="15"/>
        <v>0</v>
      </c>
      <c r="Q101" s="113">
        <f t="shared" si="15"/>
        <v>0</v>
      </c>
      <c r="R101" s="113">
        <f t="shared" si="15"/>
        <v>0</v>
      </c>
      <c r="S101" s="113">
        <f t="shared" si="15"/>
        <v>0</v>
      </c>
      <c r="T101" s="113">
        <f t="shared" si="15"/>
        <v>0</v>
      </c>
      <c r="U101" s="113">
        <f t="shared" si="15"/>
        <v>0</v>
      </c>
      <c r="V101" s="113">
        <f t="shared" si="15"/>
        <v>0</v>
      </c>
      <c r="W101" s="113">
        <f t="shared" si="15"/>
        <v>0</v>
      </c>
      <c r="X101" s="113">
        <f t="shared" si="15"/>
        <v>0</v>
      </c>
      <c r="Y101" s="113">
        <f t="shared" si="15"/>
        <v>0</v>
      </c>
      <c r="Z101" s="113">
        <f t="shared" si="15"/>
        <v>0</v>
      </c>
      <c r="AA101" s="113">
        <f t="shared" si="15"/>
        <v>0</v>
      </c>
      <c r="AB101" s="113">
        <f t="shared" si="15"/>
        <v>0</v>
      </c>
      <c r="AC101" s="113">
        <f t="shared" si="15"/>
        <v>0</v>
      </c>
      <c r="AD101" s="113">
        <f t="shared" si="15"/>
        <v>0</v>
      </c>
      <c r="AE101" s="113">
        <f t="shared" si="15"/>
        <v>1</v>
      </c>
      <c r="AF101" s="113">
        <f t="shared" si="15"/>
        <v>1</v>
      </c>
      <c r="AG101" s="113">
        <f t="shared" si="15"/>
        <v>1</v>
      </c>
      <c r="AH101" s="113">
        <f t="shared" si="15"/>
        <v>1</v>
      </c>
      <c r="AI101" s="113">
        <f t="shared" si="15"/>
        <v>0</v>
      </c>
      <c r="AJ101" s="36" t="str">
        <f t="shared" si="6"/>
        <v>OILLVLO</v>
      </c>
      <c r="AK101" s="49"/>
      <c r="AL101" s="49" t="str">
        <f t="shared" si="9"/>
        <v>1E</v>
      </c>
      <c r="AM101" s="49" t="str">
        <f t="shared" si="10"/>
        <v>00</v>
      </c>
      <c r="AN101" s="49" t="str">
        <f t="shared" si="11"/>
        <v>00</v>
      </c>
      <c r="AO101" s="49" t="str">
        <f t="shared" si="12"/>
        <v>00</v>
      </c>
      <c r="AQ101" t="str">
        <f t="shared" si="7"/>
        <v xml:space="preserve">    (U4)0x0000001EU,                                                           /* 30 OILLVLO                                         */</v>
      </c>
    </row>
    <row r="102" spans="2:43">
      <c r="B102" s="119"/>
      <c r="C102" s="36">
        <f t="shared" si="8"/>
        <v>31</v>
      </c>
      <c r="D102" s="113">
        <f t="shared" si="15"/>
        <v>0</v>
      </c>
      <c r="E102" s="113">
        <f t="shared" si="15"/>
        <v>0</v>
      </c>
      <c r="F102" s="113">
        <f t="shared" si="15"/>
        <v>0</v>
      </c>
      <c r="G102" s="113">
        <f t="shared" si="15"/>
        <v>0</v>
      </c>
      <c r="H102" s="113">
        <f t="shared" si="15"/>
        <v>0</v>
      </c>
      <c r="I102" s="113">
        <f t="shared" si="15"/>
        <v>0</v>
      </c>
      <c r="J102" s="113">
        <f t="shared" si="15"/>
        <v>0</v>
      </c>
      <c r="K102" s="113">
        <f t="shared" si="15"/>
        <v>0</v>
      </c>
      <c r="L102" s="113">
        <f t="shared" si="15"/>
        <v>0</v>
      </c>
      <c r="M102" s="113">
        <f t="shared" si="15"/>
        <v>0</v>
      </c>
      <c r="N102" s="113">
        <f t="shared" si="15"/>
        <v>0</v>
      </c>
      <c r="O102" s="113">
        <f t="shared" si="15"/>
        <v>0</v>
      </c>
      <c r="P102" s="113">
        <f t="shared" si="15"/>
        <v>0</v>
      </c>
      <c r="Q102" s="113">
        <f t="shared" si="15"/>
        <v>0</v>
      </c>
      <c r="R102" s="113">
        <f t="shared" si="15"/>
        <v>0</v>
      </c>
      <c r="S102" s="113">
        <f t="shared" si="15"/>
        <v>0</v>
      </c>
      <c r="T102" s="113">
        <f t="shared" si="15"/>
        <v>0</v>
      </c>
      <c r="U102" s="113">
        <f t="shared" si="15"/>
        <v>0</v>
      </c>
      <c r="V102" s="113">
        <f t="shared" si="15"/>
        <v>0</v>
      </c>
      <c r="W102" s="113">
        <f t="shared" si="15"/>
        <v>0</v>
      </c>
      <c r="X102" s="113">
        <f t="shared" si="15"/>
        <v>0</v>
      </c>
      <c r="Y102" s="113">
        <f t="shared" si="15"/>
        <v>0</v>
      </c>
      <c r="Z102" s="113">
        <f t="shared" si="15"/>
        <v>0</v>
      </c>
      <c r="AA102" s="113">
        <f t="shared" si="15"/>
        <v>0</v>
      </c>
      <c r="AB102" s="113">
        <f t="shared" si="15"/>
        <v>0</v>
      </c>
      <c r="AC102" s="113">
        <f t="shared" si="15"/>
        <v>0</v>
      </c>
      <c r="AD102" s="113">
        <f t="shared" si="15"/>
        <v>0</v>
      </c>
      <c r="AE102" s="113">
        <f t="shared" si="15"/>
        <v>1</v>
      </c>
      <c r="AF102" s="113">
        <f t="shared" si="15"/>
        <v>1</v>
      </c>
      <c r="AG102" s="113">
        <f t="shared" si="15"/>
        <v>1</v>
      </c>
      <c r="AH102" s="113">
        <f t="shared" si="15"/>
        <v>1</v>
      </c>
      <c r="AI102" s="113">
        <f>IF(AI37=1,1,0)</f>
        <v>1</v>
      </c>
      <c r="AJ102" s="36" t="str">
        <f t="shared" si="6"/>
        <v>OILLVLO</v>
      </c>
      <c r="AK102" s="49"/>
      <c r="AL102" s="49" t="str">
        <f t="shared" si="9"/>
        <v>1F</v>
      </c>
      <c r="AM102" s="49" t="str">
        <f t="shared" si="10"/>
        <v>00</v>
      </c>
      <c r="AN102" s="49" t="str">
        <f t="shared" si="11"/>
        <v>00</v>
      </c>
      <c r="AO102" s="49" t="str">
        <f t="shared" si="12"/>
        <v>00</v>
      </c>
      <c r="AQ102" t="str">
        <f t="shared" si="7"/>
        <v xml:space="preserve">    (U4)0x0000001FU,                                                           /* 31 OILLVLO                                         */</v>
      </c>
    </row>
    <row r="103" spans="2:43">
      <c r="B103" s="119"/>
      <c r="C103" s="36">
        <f t="shared" si="8"/>
        <v>32</v>
      </c>
      <c r="D103" s="113">
        <f t="shared" ref="D103:AI110" si="16">IF(D38=1,1,0)</f>
        <v>0</v>
      </c>
      <c r="E103" s="113">
        <f t="shared" si="16"/>
        <v>0</v>
      </c>
      <c r="F103" s="113">
        <f t="shared" si="16"/>
        <v>0</v>
      </c>
      <c r="G103" s="113">
        <f t="shared" si="16"/>
        <v>0</v>
      </c>
      <c r="H103" s="113">
        <f t="shared" si="16"/>
        <v>0</v>
      </c>
      <c r="I103" s="113">
        <f t="shared" si="16"/>
        <v>0</v>
      </c>
      <c r="J103" s="113">
        <f t="shared" si="16"/>
        <v>0</v>
      </c>
      <c r="K103" s="113">
        <f t="shared" si="16"/>
        <v>0</v>
      </c>
      <c r="L103" s="113">
        <f t="shared" si="16"/>
        <v>0</v>
      </c>
      <c r="M103" s="113">
        <f t="shared" si="16"/>
        <v>0</v>
      </c>
      <c r="N103" s="113">
        <f t="shared" si="16"/>
        <v>0</v>
      </c>
      <c r="O103" s="113">
        <f t="shared" si="16"/>
        <v>0</v>
      </c>
      <c r="P103" s="113">
        <f t="shared" si="16"/>
        <v>0</v>
      </c>
      <c r="Q103" s="113">
        <f t="shared" si="16"/>
        <v>0</v>
      </c>
      <c r="R103" s="113">
        <f t="shared" si="16"/>
        <v>0</v>
      </c>
      <c r="S103" s="113">
        <f t="shared" si="16"/>
        <v>0</v>
      </c>
      <c r="T103" s="113">
        <f t="shared" si="16"/>
        <v>0</v>
      </c>
      <c r="U103" s="113">
        <f t="shared" si="16"/>
        <v>0</v>
      </c>
      <c r="V103" s="113">
        <f t="shared" si="16"/>
        <v>0</v>
      </c>
      <c r="W103" s="113">
        <f t="shared" si="16"/>
        <v>0</v>
      </c>
      <c r="X103" s="113">
        <f t="shared" si="16"/>
        <v>0</v>
      </c>
      <c r="Y103" s="113">
        <f t="shared" si="16"/>
        <v>0</v>
      </c>
      <c r="Z103" s="113">
        <f t="shared" si="16"/>
        <v>0</v>
      </c>
      <c r="AA103" s="113">
        <f t="shared" si="16"/>
        <v>0</v>
      </c>
      <c r="AB103" s="113">
        <f t="shared" si="16"/>
        <v>0</v>
      </c>
      <c r="AC103" s="113">
        <f t="shared" si="16"/>
        <v>0</v>
      </c>
      <c r="AD103" s="113">
        <f t="shared" si="16"/>
        <v>1</v>
      </c>
      <c r="AE103" s="113">
        <f t="shared" si="16"/>
        <v>0</v>
      </c>
      <c r="AF103" s="113">
        <f t="shared" si="16"/>
        <v>0</v>
      </c>
      <c r="AG103" s="113">
        <f t="shared" si="16"/>
        <v>0</v>
      </c>
      <c r="AH103" s="113">
        <f t="shared" si="16"/>
        <v>0</v>
      </c>
      <c r="AI103" s="113">
        <f t="shared" si="16"/>
        <v>0</v>
      </c>
      <c r="AJ103" s="36" t="str">
        <f t="shared" si="6"/>
        <v>UNKNOWN</v>
      </c>
      <c r="AK103" s="49"/>
      <c r="AL103" s="49" t="str">
        <f t="shared" si="9"/>
        <v>20</v>
      </c>
      <c r="AM103" s="49" t="str">
        <f t="shared" si="10"/>
        <v>00</v>
      </c>
      <c r="AN103" s="49" t="str">
        <f t="shared" si="11"/>
        <v>00</v>
      </c>
      <c r="AO103" s="49" t="str">
        <f t="shared" si="12"/>
        <v>00</v>
      </c>
      <c r="AQ103" t="str">
        <f t="shared" si="7"/>
        <v xml:space="preserve">    (U4)0x00000020U,                                                           /* 32 UNKNOWN                                         */</v>
      </c>
    </row>
    <row r="104" spans="2:43">
      <c r="B104" s="119"/>
      <c r="C104" s="36">
        <f t="shared" si="8"/>
        <v>33</v>
      </c>
      <c r="D104" s="113">
        <f t="shared" si="16"/>
        <v>0</v>
      </c>
      <c r="E104" s="113">
        <f t="shared" si="16"/>
        <v>0</v>
      </c>
      <c r="F104" s="113">
        <f t="shared" si="16"/>
        <v>0</v>
      </c>
      <c r="G104" s="113">
        <f t="shared" si="16"/>
        <v>0</v>
      </c>
      <c r="H104" s="113">
        <f t="shared" si="16"/>
        <v>0</v>
      </c>
      <c r="I104" s="113">
        <f t="shared" si="16"/>
        <v>0</v>
      </c>
      <c r="J104" s="113">
        <f t="shared" si="16"/>
        <v>0</v>
      </c>
      <c r="K104" s="113">
        <f t="shared" si="16"/>
        <v>0</v>
      </c>
      <c r="L104" s="113">
        <f t="shared" si="16"/>
        <v>0</v>
      </c>
      <c r="M104" s="113">
        <f t="shared" si="16"/>
        <v>0</v>
      </c>
      <c r="N104" s="113">
        <f t="shared" si="16"/>
        <v>0</v>
      </c>
      <c r="O104" s="113">
        <f t="shared" si="16"/>
        <v>0</v>
      </c>
      <c r="P104" s="113">
        <f t="shared" si="16"/>
        <v>0</v>
      </c>
      <c r="Q104" s="113">
        <f t="shared" si="16"/>
        <v>0</v>
      </c>
      <c r="R104" s="113">
        <f t="shared" si="16"/>
        <v>0</v>
      </c>
      <c r="S104" s="113">
        <f t="shared" si="16"/>
        <v>0</v>
      </c>
      <c r="T104" s="113">
        <f t="shared" si="16"/>
        <v>0</v>
      </c>
      <c r="U104" s="113">
        <f t="shared" si="16"/>
        <v>0</v>
      </c>
      <c r="V104" s="113">
        <f t="shared" si="16"/>
        <v>0</v>
      </c>
      <c r="W104" s="113">
        <f t="shared" si="16"/>
        <v>0</v>
      </c>
      <c r="X104" s="113">
        <f t="shared" si="16"/>
        <v>0</v>
      </c>
      <c r="Y104" s="113">
        <f t="shared" si="16"/>
        <v>0</v>
      </c>
      <c r="Z104" s="113">
        <f t="shared" si="16"/>
        <v>0</v>
      </c>
      <c r="AA104" s="113">
        <f t="shared" si="16"/>
        <v>0</v>
      </c>
      <c r="AB104" s="113">
        <f t="shared" si="16"/>
        <v>0</v>
      </c>
      <c r="AC104" s="113">
        <f t="shared" si="16"/>
        <v>0</v>
      </c>
      <c r="AD104" s="113">
        <f t="shared" si="16"/>
        <v>1</v>
      </c>
      <c r="AE104" s="113">
        <f t="shared" si="16"/>
        <v>0</v>
      </c>
      <c r="AF104" s="113">
        <f t="shared" si="16"/>
        <v>0</v>
      </c>
      <c r="AG104" s="113">
        <f t="shared" si="16"/>
        <v>0</v>
      </c>
      <c r="AH104" s="113">
        <f t="shared" si="16"/>
        <v>0</v>
      </c>
      <c r="AI104" s="113">
        <f t="shared" si="16"/>
        <v>1</v>
      </c>
      <c r="AJ104" s="36" t="str">
        <f t="shared" si="6"/>
        <v>UNKNOWN</v>
      </c>
      <c r="AK104" s="49"/>
      <c r="AL104" s="49" t="str">
        <f t="shared" si="9"/>
        <v>21</v>
      </c>
      <c r="AM104" s="49" t="str">
        <f t="shared" si="10"/>
        <v>00</v>
      </c>
      <c r="AN104" s="49" t="str">
        <f t="shared" si="11"/>
        <v>00</v>
      </c>
      <c r="AO104" s="49" t="str">
        <f t="shared" si="12"/>
        <v>00</v>
      </c>
      <c r="AQ104" t="str">
        <f t="shared" si="7"/>
        <v xml:space="preserve">    (U4)0x00000021U,                                                           /* 33 UNKNOWN                                         */</v>
      </c>
    </row>
    <row r="105" spans="2:43">
      <c r="B105" s="119"/>
      <c r="C105" s="36">
        <f t="shared" si="8"/>
        <v>34</v>
      </c>
      <c r="D105" s="113">
        <f t="shared" si="16"/>
        <v>0</v>
      </c>
      <c r="E105" s="113">
        <f t="shared" si="16"/>
        <v>0</v>
      </c>
      <c r="F105" s="113">
        <f t="shared" si="16"/>
        <v>0</v>
      </c>
      <c r="G105" s="113">
        <f t="shared" si="16"/>
        <v>0</v>
      </c>
      <c r="H105" s="113">
        <f t="shared" si="16"/>
        <v>0</v>
      </c>
      <c r="I105" s="113">
        <f t="shared" si="16"/>
        <v>0</v>
      </c>
      <c r="J105" s="113">
        <f t="shared" si="16"/>
        <v>0</v>
      </c>
      <c r="K105" s="113">
        <f t="shared" si="16"/>
        <v>0</v>
      </c>
      <c r="L105" s="113">
        <f t="shared" si="16"/>
        <v>0</v>
      </c>
      <c r="M105" s="113">
        <f t="shared" si="16"/>
        <v>0</v>
      </c>
      <c r="N105" s="113">
        <f t="shared" si="16"/>
        <v>0</v>
      </c>
      <c r="O105" s="113">
        <f t="shared" si="16"/>
        <v>0</v>
      </c>
      <c r="P105" s="113">
        <f t="shared" si="16"/>
        <v>0</v>
      </c>
      <c r="Q105" s="113">
        <f t="shared" si="16"/>
        <v>0</v>
      </c>
      <c r="R105" s="113">
        <f t="shared" si="16"/>
        <v>0</v>
      </c>
      <c r="S105" s="113">
        <f t="shared" si="16"/>
        <v>0</v>
      </c>
      <c r="T105" s="113">
        <f t="shared" si="16"/>
        <v>0</v>
      </c>
      <c r="U105" s="113">
        <f t="shared" si="16"/>
        <v>0</v>
      </c>
      <c r="V105" s="113">
        <f t="shared" si="16"/>
        <v>0</v>
      </c>
      <c r="W105" s="113">
        <f t="shared" si="16"/>
        <v>0</v>
      </c>
      <c r="X105" s="113">
        <f t="shared" si="16"/>
        <v>0</v>
      </c>
      <c r="Y105" s="113">
        <f t="shared" si="16"/>
        <v>0</v>
      </c>
      <c r="Z105" s="113">
        <f t="shared" si="16"/>
        <v>0</v>
      </c>
      <c r="AA105" s="113">
        <f t="shared" si="16"/>
        <v>0</v>
      </c>
      <c r="AB105" s="113">
        <f t="shared" si="16"/>
        <v>0</v>
      </c>
      <c r="AC105" s="113">
        <f t="shared" si="16"/>
        <v>0</v>
      </c>
      <c r="AD105" s="113">
        <f t="shared" si="16"/>
        <v>1</v>
      </c>
      <c r="AE105" s="113">
        <f t="shared" si="16"/>
        <v>0</v>
      </c>
      <c r="AF105" s="113">
        <f t="shared" si="16"/>
        <v>0</v>
      </c>
      <c r="AG105" s="113">
        <f t="shared" si="16"/>
        <v>0</v>
      </c>
      <c r="AH105" s="113">
        <f t="shared" si="16"/>
        <v>1</v>
      </c>
      <c r="AI105" s="113">
        <f t="shared" si="16"/>
        <v>0</v>
      </c>
      <c r="AJ105" s="36" t="str">
        <f t="shared" si="6"/>
        <v>UNKNOWN</v>
      </c>
      <c r="AK105" s="49"/>
      <c r="AL105" s="49" t="str">
        <f t="shared" si="9"/>
        <v>22</v>
      </c>
      <c r="AM105" s="49" t="str">
        <f t="shared" si="10"/>
        <v>00</v>
      </c>
      <c r="AN105" s="49" t="str">
        <f t="shared" si="11"/>
        <v>00</v>
      </c>
      <c r="AO105" s="49" t="str">
        <f t="shared" si="12"/>
        <v>00</v>
      </c>
      <c r="AQ105" t="str">
        <f t="shared" si="7"/>
        <v xml:space="preserve">    (U4)0x00000022U,                                                           /* 34 UNKNOWN                                         */</v>
      </c>
    </row>
    <row r="106" spans="2:43">
      <c r="B106" s="119"/>
      <c r="C106" s="36">
        <f t="shared" si="8"/>
        <v>35</v>
      </c>
      <c r="D106" s="113">
        <f t="shared" si="16"/>
        <v>0</v>
      </c>
      <c r="E106" s="113">
        <f t="shared" si="16"/>
        <v>0</v>
      </c>
      <c r="F106" s="113">
        <f t="shared" si="16"/>
        <v>0</v>
      </c>
      <c r="G106" s="113">
        <f t="shared" si="16"/>
        <v>0</v>
      </c>
      <c r="H106" s="113">
        <f t="shared" si="16"/>
        <v>0</v>
      </c>
      <c r="I106" s="113">
        <f t="shared" si="16"/>
        <v>0</v>
      </c>
      <c r="J106" s="113">
        <f t="shared" si="16"/>
        <v>0</v>
      </c>
      <c r="K106" s="113">
        <f t="shared" si="16"/>
        <v>0</v>
      </c>
      <c r="L106" s="113">
        <f t="shared" si="16"/>
        <v>0</v>
      </c>
      <c r="M106" s="113">
        <f t="shared" si="16"/>
        <v>0</v>
      </c>
      <c r="N106" s="113">
        <f t="shared" si="16"/>
        <v>0</v>
      </c>
      <c r="O106" s="113">
        <f t="shared" si="16"/>
        <v>0</v>
      </c>
      <c r="P106" s="113">
        <f t="shared" si="16"/>
        <v>0</v>
      </c>
      <c r="Q106" s="113">
        <f t="shared" si="16"/>
        <v>0</v>
      </c>
      <c r="R106" s="113">
        <f t="shared" si="16"/>
        <v>0</v>
      </c>
      <c r="S106" s="113">
        <f t="shared" si="16"/>
        <v>0</v>
      </c>
      <c r="T106" s="113">
        <f t="shared" si="16"/>
        <v>0</v>
      </c>
      <c r="U106" s="113">
        <f t="shared" si="16"/>
        <v>0</v>
      </c>
      <c r="V106" s="113">
        <f t="shared" si="16"/>
        <v>0</v>
      </c>
      <c r="W106" s="113">
        <f t="shared" si="16"/>
        <v>0</v>
      </c>
      <c r="X106" s="113">
        <f t="shared" si="16"/>
        <v>0</v>
      </c>
      <c r="Y106" s="113">
        <f t="shared" si="16"/>
        <v>0</v>
      </c>
      <c r="Z106" s="113">
        <f t="shared" si="16"/>
        <v>0</v>
      </c>
      <c r="AA106" s="113">
        <f t="shared" si="16"/>
        <v>0</v>
      </c>
      <c r="AB106" s="113">
        <f t="shared" si="16"/>
        <v>0</v>
      </c>
      <c r="AC106" s="113">
        <f t="shared" si="16"/>
        <v>0</v>
      </c>
      <c r="AD106" s="113">
        <f t="shared" si="16"/>
        <v>1</v>
      </c>
      <c r="AE106" s="113">
        <f t="shared" si="16"/>
        <v>0</v>
      </c>
      <c r="AF106" s="113">
        <f t="shared" si="16"/>
        <v>0</v>
      </c>
      <c r="AG106" s="113">
        <f t="shared" si="16"/>
        <v>0</v>
      </c>
      <c r="AH106" s="113">
        <f t="shared" si="16"/>
        <v>1</v>
      </c>
      <c r="AI106" s="113">
        <f t="shared" si="16"/>
        <v>1</v>
      </c>
      <c r="AJ106" s="36" t="str">
        <f t="shared" si="6"/>
        <v>UNKNOWN</v>
      </c>
      <c r="AK106" s="49"/>
      <c r="AL106" s="49" t="str">
        <f t="shared" si="9"/>
        <v>23</v>
      </c>
      <c r="AM106" s="49" t="str">
        <f t="shared" si="10"/>
        <v>00</v>
      </c>
      <c r="AN106" s="49" t="str">
        <f t="shared" si="11"/>
        <v>00</v>
      </c>
      <c r="AO106" s="49" t="str">
        <f t="shared" si="12"/>
        <v>00</v>
      </c>
      <c r="AQ106" t="str">
        <f t="shared" si="7"/>
        <v xml:space="preserve">    (U4)0x00000023U,                                                           /* 35 UNKNOWN                                         */</v>
      </c>
    </row>
    <row r="107" spans="2:43">
      <c r="B107" s="119"/>
      <c r="C107" s="36">
        <f t="shared" si="8"/>
        <v>36</v>
      </c>
      <c r="D107" s="113">
        <f t="shared" si="16"/>
        <v>0</v>
      </c>
      <c r="E107" s="113">
        <f t="shared" si="16"/>
        <v>0</v>
      </c>
      <c r="F107" s="113">
        <f t="shared" si="16"/>
        <v>0</v>
      </c>
      <c r="G107" s="113">
        <f t="shared" si="16"/>
        <v>0</v>
      </c>
      <c r="H107" s="113">
        <f t="shared" si="16"/>
        <v>0</v>
      </c>
      <c r="I107" s="113">
        <f t="shared" si="16"/>
        <v>0</v>
      </c>
      <c r="J107" s="113">
        <f t="shared" si="16"/>
        <v>0</v>
      </c>
      <c r="K107" s="113">
        <f t="shared" si="16"/>
        <v>0</v>
      </c>
      <c r="L107" s="113">
        <f t="shared" si="16"/>
        <v>0</v>
      </c>
      <c r="M107" s="113">
        <f t="shared" si="16"/>
        <v>0</v>
      </c>
      <c r="N107" s="113">
        <f t="shared" si="16"/>
        <v>0</v>
      </c>
      <c r="O107" s="113">
        <f t="shared" si="16"/>
        <v>0</v>
      </c>
      <c r="P107" s="113">
        <f t="shared" si="16"/>
        <v>0</v>
      </c>
      <c r="Q107" s="113">
        <f t="shared" si="16"/>
        <v>0</v>
      </c>
      <c r="R107" s="113">
        <f t="shared" si="16"/>
        <v>0</v>
      </c>
      <c r="S107" s="113">
        <f t="shared" si="16"/>
        <v>0</v>
      </c>
      <c r="T107" s="113">
        <f t="shared" si="16"/>
        <v>0</v>
      </c>
      <c r="U107" s="113">
        <f t="shared" si="16"/>
        <v>0</v>
      </c>
      <c r="V107" s="113">
        <f t="shared" si="16"/>
        <v>0</v>
      </c>
      <c r="W107" s="113">
        <f t="shared" si="16"/>
        <v>0</v>
      </c>
      <c r="X107" s="113">
        <f t="shared" si="16"/>
        <v>0</v>
      </c>
      <c r="Y107" s="113">
        <f t="shared" si="16"/>
        <v>0</v>
      </c>
      <c r="Z107" s="113">
        <f t="shared" si="16"/>
        <v>0</v>
      </c>
      <c r="AA107" s="113">
        <f t="shared" si="16"/>
        <v>0</v>
      </c>
      <c r="AB107" s="113">
        <f t="shared" si="16"/>
        <v>0</v>
      </c>
      <c r="AC107" s="113">
        <f t="shared" si="16"/>
        <v>0</v>
      </c>
      <c r="AD107" s="113">
        <f t="shared" si="16"/>
        <v>1</v>
      </c>
      <c r="AE107" s="113">
        <f t="shared" si="16"/>
        <v>0</v>
      </c>
      <c r="AF107" s="113">
        <f t="shared" si="16"/>
        <v>0</v>
      </c>
      <c r="AG107" s="113">
        <f t="shared" si="16"/>
        <v>1</v>
      </c>
      <c r="AH107" s="113">
        <f t="shared" si="16"/>
        <v>0</v>
      </c>
      <c r="AI107" s="113">
        <f t="shared" si="16"/>
        <v>0</v>
      </c>
      <c r="AJ107" s="36" t="str">
        <f t="shared" si="6"/>
        <v>UNKNOWN</v>
      </c>
      <c r="AK107" s="49"/>
      <c r="AL107" s="49" t="str">
        <f t="shared" si="9"/>
        <v>24</v>
      </c>
      <c r="AM107" s="49" t="str">
        <f t="shared" si="10"/>
        <v>00</v>
      </c>
      <c r="AN107" s="49" t="str">
        <f t="shared" si="11"/>
        <v>00</v>
      </c>
      <c r="AO107" s="49" t="str">
        <f t="shared" si="12"/>
        <v>00</v>
      </c>
      <c r="AQ107" t="str">
        <f t="shared" si="7"/>
        <v xml:space="preserve">    (U4)0x00000024U,                                                           /* 36 UNKNOWN                                         */</v>
      </c>
    </row>
    <row r="108" spans="2:43">
      <c r="B108" s="119"/>
      <c r="C108" s="36">
        <f t="shared" si="8"/>
        <v>37</v>
      </c>
      <c r="D108" s="113">
        <f t="shared" si="16"/>
        <v>0</v>
      </c>
      <c r="E108" s="113">
        <f t="shared" si="16"/>
        <v>0</v>
      </c>
      <c r="F108" s="113">
        <f t="shared" si="16"/>
        <v>0</v>
      </c>
      <c r="G108" s="113">
        <f t="shared" si="16"/>
        <v>0</v>
      </c>
      <c r="H108" s="113">
        <f t="shared" si="16"/>
        <v>0</v>
      </c>
      <c r="I108" s="113">
        <f t="shared" si="16"/>
        <v>0</v>
      </c>
      <c r="J108" s="113">
        <f t="shared" si="16"/>
        <v>0</v>
      </c>
      <c r="K108" s="113">
        <f t="shared" si="16"/>
        <v>0</v>
      </c>
      <c r="L108" s="113">
        <f t="shared" si="16"/>
        <v>0</v>
      </c>
      <c r="M108" s="113">
        <f t="shared" si="16"/>
        <v>0</v>
      </c>
      <c r="N108" s="113">
        <f t="shared" si="16"/>
        <v>0</v>
      </c>
      <c r="O108" s="113">
        <f t="shared" si="16"/>
        <v>0</v>
      </c>
      <c r="P108" s="113">
        <f t="shared" si="16"/>
        <v>0</v>
      </c>
      <c r="Q108" s="113">
        <f t="shared" si="16"/>
        <v>0</v>
      </c>
      <c r="R108" s="113">
        <f t="shared" si="16"/>
        <v>0</v>
      </c>
      <c r="S108" s="113">
        <f t="shared" si="16"/>
        <v>0</v>
      </c>
      <c r="T108" s="113">
        <f t="shared" si="16"/>
        <v>0</v>
      </c>
      <c r="U108" s="113">
        <f t="shared" si="16"/>
        <v>0</v>
      </c>
      <c r="V108" s="113">
        <f t="shared" si="16"/>
        <v>0</v>
      </c>
      <c r="W108" s="113">
        <f t="shared" si="16"/>
        <v>0</v>
      </c>
      <c r="X108" s="113">
        <f t="shared" si="16"/>
        <v>0</v>
      </c>
      <c r="Y108" s="113">
        <f t="shared" si="16"/>
        <v>0</v>
      </c>
      <c r="Z108" s="113">
        <f t="shared" si="16"/>
        <v>0</v>
      </c>
      <c r="AA108" s="113">
        <f t="shared" si="16"/>
        <v>0</v>
      </c>
      <c r="AB108" s="113">
        <f t="shared" si="16"/>
        <v>0</v>
      </c>
      <c r="AC108" s="113">
        <f t="shared" si="16"/>
        <v>0</v>
      </c>
      <c r="AD108" s="113">
        <f t="shared" si="16"/>
        <v>1</v>
      </c>
      <c r="AE108" s="113">
        <f t="shared" si="16"/>
        <v>0</v>
      </c>
      <c r="AF108" s="113">
        <f t="shared" si="16"/>
        <v>0</v>
      </c>
      <c r="AG108" s="113">
        <f t="shared" si="16"/>
        <v>1</v>
      </c>
      <c r="AH108" s="113">
        <f t="shared" si="16"/>
        <v>0</v>
      </c>
      <c r="AI108" s="113">
        <f t="shared" si="16"/>
        <v>1</v>
      </c>
      <c r="AJ108" s="36" t="str">
        <f t="shared" si="6"/>
        <v>UNKNOWN</v>
      </c>
      <c r="AK108" s="49"/>
      <c r="AL108" s="49" t="str">
        <f t="shared" si="9"/>
        <v>25</v>
      </c>
      <c r="AM108" s="49" t="str">
        <f t="shared" si="10"/>
        <v>00</v>
      </c>
      <c r="AN108" s="49" t="str">
        <f t="shared" si="11"/>
        <v>00</v>
      </c>
      <c r="AO108" s="49" t="str">
        <f t="shared" si="12"/>
        <v>00</v>
      </c>
      <c r="AQ108" t="str">
        <f t="shared" si="7"/>
        <v xml:space="preserve">    (U4)0x00000025U,                                                           /* 37 UNKNOWN                                         */</v>
      </c>
    </row>
    <row r="109" spans="2:43">
      <c r="B109" s="119"/>
      <c r="C109" s="36">
        <f t="shared" si="8"/>
        <v>38</v>
      </c>
      <c r="D109" s="113">
        <f t="shared" si="16"/>
        <v>0</v>
      </c>
      <c r="E109" s="113">
        <f t="shared" si="16"/>
        <v>0</v>
      </c>
      <c r="F109" s="113">
        <f t="shared" si="16"/>
        <v>0</v>
      </c>
      <c r="G109" s="113">
        <f t="shared" si="16"/>
        <v>0</v>
      </c>
      <c r="H109" s="113">
        <f t="shared" si="16"/>
        <v>0</v>
      </c>
      <c r="I109" s="113">
        <f t="shared" si="16"/>
        <v>0</v>
      </c>
      <c r="J109" s="113">
        <f t="shared" si="16"/>
        <v>0</v>
      </c>
      <c r="K109" s="113">
        <f t="shared" si="16"/>
        <v>0</v>
      </c>
      <c r="L109" s="113">
        <f t="shared" si="16"/>
        <v>0</v>
      </c>
      <c r="M109" s="113">
        <f t="shared" si="16"/>
        <v>0</v>
      </c>
      <c r="N109" s="113">
        <f t="shared" si="16"/>
        <v>0</v>
      </c>
      <c r="O109" s="113">
        <f t="shared" si="16"/>
        <v>0</v>
      </c>
      <c r="P109" s="113">
        <f t="shared" si="16"/>
        <v>0</v>
      </c>
      <c r="Q109" s="113">
        <f t="shared" si="16"/>
        <v>0</v>
      </c>
      <c r="R109" s="113">
        <f t="shared" si="16"/>
        <v>0</v>
      </c>
      <c r="S109" s="113">
        <f t="shared" si="16"/>
        <v>0</v>
      </c>
      <c r="T109" s="113">
        <f t="shared" si="16"/>
        <v>0</v>
      </c>
      <c r="U109" s="113">
        <f t="shared" si="16"/>
        <v>0</v>
      </c>
      <c r="V109" s="113">
        <f t="shared" si="16"/>
        <v>0</v>
      </c>
      <c r="W109" s="113">
        <f t="shared" si="16"/>
        <v>0</v>
      </c>
      <c r="X109" s="113">
        <f t="shared" si="16"/>
        <v>0</v>
      </c>
      <c r="Y109" s="113">
        <f t="shared" si="16"/>
        <v>0</v>
      </c>
      <c r="Z109" s="113">
        <f t="shared" si="16"/>
        <v>0</v>
      </c>
      <c r="AA109" s="113">
        <f t="shared" si="16"/>
        <v>0</v>
      </c>
      <c r="AB109" s="113">
        <f t="shared" si="16"/>
        <v>0</v>
      </c>
      <c r="AC109" s="113">
        <f t="shared" si="16"/>
        <v>0</v>
      </c>
      <c r="AD109" s="113">
        <f t="shared" si="16"/>
        <v>1</v>
      </c>
      <c r="AE109" s="113">
        <f t="shared" si="16"/>
        <v>0</v>
      </c>
      <c r="AF109" s="113">
        <f t="shared" si="16"/>
        <v>0</v>
      </c>
      <c r="AG109" s="113">
        <f t="shared" si="16"/>
        <v>1</v>
      </c>
      <c r="AH109" s="113">
        <f t="shared" si="16"/>
        <v>1</v>
      </c>
      <c r="AI109" s="113">
        <f t="shared" si="16"/>
        <v>0</v>
      </c>
      <c r="AJ109" s="36" t="str">
        <f t="shared" si="6"/>
        <v>UNKNOWN</v>
      </c>
      <c r="AK109" s="49"/>
      <c r="AL109" s="49" t="str">
        <f t="shared" si="9"/>
        <v>26</v>
      </c>
      <c r="AM109" s="49" t="str">
        <f t="shared" si="10"/>
        <v>00</v>
      </c>
      <c r="AN109" s="49" t="str">
        <f t="shared" si="11"/>
        <v>00</v>
      </c>
      <c r="AO109" s="49" t="str">
        <f t="shared" si="12"/>
        <v>00</v>
      </c>
      <c r="AQ109" t="str">
        <f t="shared" si="7"/>
        <v xml:space="preserve">    (U4)0x00000026U,                                                           /* 38 UNKNOWN                                         */</v>
      </c>
    </row>
    <row r="110" spans="2:43">
      <c r="B110" s="119"/>
      <c r="C110" s="36">
        <f t="shared" si="8"/>
        <v>39</v>
      </c>
      <c r="D110" s="113">
        <f t="shared" si="16"/>
        <v>0</v>
      </c>
      <c r="E110" s="113">
        <f t="shared" si="16"/>
        <v>0</v>
      </c>
      <c r="F110" s="113">
        <f t="shared" si="16"/>
        <v>0</v>
      </c>
      <c r="G110" s="113">
        <f t="shared" si="16"/>
        <v>0</v>
      </c>
      <c r="H110" s="113">
        <f t="shared" si="16"/>
        <v>0</v>
      </c>
      <c r="I110" s="113">
        <f t="shared" si="16"/>
        <v>0</v>
      </c>
      <c r="J110" s="113">
        <f t="shared" si="16"/>
        <v>0</v>
      </c>
      <c r="K110" s="113">
        <f t="shared" si="16"/>
        <v>0</v>
      </c>
      <c r="L110" s="113">
        <f t="shared" si="16"/>
        <v>0</v>
      </c>
      <c r="M110" s="113">
        <f t="shared" si="16"/>
        <v>0</v>
      </c>
      <c r="N110" s="113">
        <f t="shared" si="16"/>
        <v>0</v>
      </c>
      <c r="O110" s="113">
        <f t="shared" si="16"/>
        <v>0</v>
      </c>
      <c r="P110" s="113">
        <f t="shared" si="16"/>
        <v>0</v>
      </c>
      <c r="Q110" s="113">
        <f t="shared" si="16"/>
        <v>0</v>
      </c>
      <c r="R110" s="113">
        <f t="shared" si="16"/>
        <v>0</v>
      </c>
      <c r="S110" s="113">
        <f t="shared" si="16"/>
        <v>0</v>
      </c>
      <c r="T110" s="113">
        <f t="shared" si="16"/>
        <v>0</v>
      </c>
      <c r="U110" s="113">
        <f t="shared" si="16"/>
        <v>0</v>
      </c>
      <c r="V110" s="113">
        <f t="shared" si="16"/>
        <v>0</v>
      </c>
      <c r="W110" s="113">
        <f t="shared" si="16"/>
        <v>0</v>
      </c>
      <c r="X110" s="113">
        <f t="shared" si="16"/>
        <v>0</v>
      </c>
      <c r="Y110" s="113">
        <f t="shared" si="16"/>
        <v>0</v>
      </c>
      <c r="Z110" s="113">
        <f t="shared" si="16"/>
        <v>0</v>
      </c>
      <c r="AA110" s="113">
        <f t="shared" si="16"/>
        <v>0</v>
      </c>
      <c r="AB110" s="113">
        <f t="shared" si="16"/>
        <v>0</v>
      </c>
      <c r="AC110" s="113">
        <f t="shared" si="16"/>
        <v>0</v>
      </c>
      <c r="AD110" s="113">
        <f t="shared" si="16"/>
        <v>1</v>
      </c>
      <c r="AE110" s="113">
        <f t="shared" si="16"/>
        <v>0</v>
      </c>
      <c r="AF110" s="113">
        <f t="shared" si="16"/>
        <v>0</v>
      </c>
      <c r="AG110" s="113">
        <f t="shared" si="16"/>
        <v>1</v>
      </c>
      <c r="AH110" s="113">
        <f t="shared" si="16"/>
        <v>1</v>
      </c>
      <c r="AI110" s="113">
        <f>IF(AI45=1,1,0)</f>
        <v>1</v>
      </c>
      <c r="AJ110" s="36" t="str">
        <f t="shared" si="6"/>
        <v>UNKNOWN</v>
      </c>
      <c r="AK110" s="49"/>
      <c r="AL110" s="49" t="str">
        <f t="shared" si="9"/>
        <v>27</v>
      </c>
      <c r="AM110" s="49" t="str">
        <f t="shared" si="10"/>
        <v>00</v>
      </c>
      <c r="AN110" s="49" t="str">
        <f t="shared" si="11"/>
        <v>00</v>
      </c>
      <c r="AO110" s="49" t="str">
        <f t="shared" si="12"/>
        <v>00</v>
      </c>
      <c r="AQ110" t="str">
        <f t="shared" si="7"/>
        <v xml:space="preserve">    (U4)0x00000027U,                                                           /* 39 UNKNOWN                                         */</v>
      </c>
    </row>
    <row r="111" spans="2:43">
      <c r="B111" s="119"/>
      <c r="C111" s="36">
        <f t="shared" si="8"/>
        <v>40</v>
      </c>
      <c r="D111" s="113">
        <f t="shared" ref="D111:AI118" si="17">IF(D46=1,1,0)</f>
        <v>0</v>
      </c>
      <c r="E111" s="113">
        <f t="shared" si="17"/>
        <v>0</v>
      </c>
      <c r="F111" s="113">
        <f t="shared" si="17"/>
        <v>0</v>
      </c>
      <c r="G111" s="113">
        <f t="shared" si="17"/>
        <v>0</v>
      </c>
      <c r="H111" s="113">
        <f t="shared" si="17"/>
        <v>0</v>
      </c>
      <c r="I111" s="113">
        <f t="shared" si="17"/>
        <v>0</v>
      </c>
      <c r="J111" s="113">
        <f t="shared" si="17"/>
        <v>0</v>
      </c>
      <c r="K111" s="113">
        <f t="shared" si="17"/>
        <v>0</v>
      </c>
      <c r="L111" s="113">
        <f t="shared" si="17"/>
        <v>0</v>
      </c>
      <c r="M111" s="113">
        <f t="shared" si="17"/>
        <v>0</v>
      </c>
      <c r="N111" s="113">
        <f t="shared" si="17"/>
        <v>0</v>
      </c>
      <c r="O111" s="113">
        <f t="shared" si="17"/>
        <v>0</v>
      </c>
      <c r="P111" s="113">
        <f t="shared" si="17"/>
        <v>0</v>
      </c>
      <c r="Q111" s="113">
        <f t="shared" si="17"/>
        <v>0</v>
      </c>
      <c r="R111" s="113">
        <f t="shared" si="17"/>
        <v>0</v>
      </c>
      <c r="S111" s="113">
        <f t="shared" si="17"/>
        <v>0</v>
      </c>
      <c r="T111" s="113">
        <f t="shared" si="17"/>
        <v>0</v>
      </c>
      <c r="U111" s="113">
        <f t="shared" si="17"/>
        <v>0</v>
      </c>
      <c r="V111" s="113">
        <f t="shared" si="17"/>
        <v>0</v>
      </c>
      <c r="W111" s="113">
        <f t="shared" si="17"/>
        <v>0</v>
      </c>
      <c r="X111" s="113">
        <f t="shared" si="17"/>
        <v>0</v>
      </c>
      <c r="Y111" s="113">
        <f t="shared" si="17"/>
        <v>0</v>
      </c>
      <c r="Z111" s="113">
        <f t="shared" si="17"/>
        <v>0</v>
      </c>
      <c r="AA111" s="113">
        <f t="shared" si="17"/>
        <v>0</v>
      </c>
      <c r="AB111" s="113">
        <f t="shared" si="17"/>
        <v>0</v>
      </c>
      <c r="AC111" s="113">
        <f t="shared" si="17"/>
        <v>0</v>
      </c>
      <c r="AD111" s="113">
        <f t="shared" si="17"/>
        <v>1</v>
      </c>
      <c r="AE111" s="113">
        <f t="shared" si="17"/>
        <v>0</v>
      </c>
      <c r="AF111" s="113">
        <f t="shared" si="17"/>
        <v>1</v>
      </c>
      <c r="AG111" s="113">
        <f t="shared" si="17"/>
        <v>0</v>
      </c>
      <c r="AH111" s="113">
        <f t="shared" si="17"/>
        <v>0</v>
      </c>
      <c r="AI111" s="113">
        <f t="shared" si="17"/>
        <v>0</v>
      </c>
      <c r="AJ111" s="36" t="str">
        <f t="shared" si="6"/>
        <v>UNKNOWN</v>
      </c>
      <c r="AK111" s="49"/>
      <c r="AL111" s="49" t="str">
        <f t="shared" si="9"/>
        <v>28</v>
      </c>
      <c r="AM111" s="49" t="str">
        <f t="shared" si="10"/>
        <v>00</v>
      </c>
      <c r="AN111" s="49" t="str">
        <f t="shared" si="11"/>
        <v>00</v>
      </c>
      <c r="AO111" s="49" t="str">
        <f t="shared" si="12"/>
        <v>00</v>
      </c>
      <c r="AQ111" t="str">
        <f t="shared" si="7"/>
        <v xml:space="preserve">    (U4)0x00000028U,                                                           /* 40 UNKNOWN                                         */</v>
      </c>
    </row>
    <row r="112" spans="2:43">
      <c r="B112" s="119"/>
      <c r="C112" s="36">
        <f t="shared" si="8"/>
        <v>41</v>
      </c>
      <c r="D112" s="113">
        <f t="shared" si="17"/>
        <v>0</v>
      </c>
      <c r="E112" s="113">
        <f t="shared" si="17"/>
        <v>0</v>
      </c>
      <c r="F112" s="113">
        <f t="shared" si="17"/>
        <v>0</v>
      </c>
      <c r="G112" s="113">
        <f t="shared" si="17"/>
        <v>0</v>
      </c>
      <c r="H112" s="113">
        <f t="shared" si="17"/>
        <v>0</v>
      </c>
      <c r="I112" s="113">
        <f t="shared" si="17"/>
        <v>0</v>
      </c>
      <c r="J112" s="113">
        <f t="shared" si="17"/>
        <v>0</v>
      </c>
      <c r="K112" s="113">
        <f t="shared" si="17"/>
        <v>0</v>
      </c>
      <c r="L112" s="113">
        <f t="shared" si="17"/>
        <v>0</v>
      </c>
      <c r="M112" s="113">
        <f t="shared" si="17"/>
        <v>0</v>
      </c>
      <c r="N112" s="113">
        <f t="shared" si="17"/>
        <v>0</v>
      </c>
      <c r="O112" s="113">
        <f t="shared" si="17"/>
        <v>0</v>
      </c>
      <c r="P112" s="113">
        <f t="shared" si="17"/>
        <v>0</v>
      </c>
      <c r="Q112" s="113">
        <f t="shared" si="17"/>
        <v>0</v>
      </c>
      <c r="R112" s="113">
        <f t="shared" si="17"/>
        <v>0</v>
      </c>
      <c r="S112" s="113">
        <f t="shared" si="17"/>
        <v>0</v>
      </c>
      <c r="T112" s="113">
        <f t="shared" si="17"/>
        <v>0</v>
      </c>
      <c r="U112" s="113">
        <f t="shared" si="17"/>
        <v>0</v>
      </c>
      <c r="V112" s="113">
        <f t="shared" si="17"/>
        <v>0</v>
      </c>
      <c r="W112" s="113">
        <f t="shared" si="17"/>
        <v>0</v>
      </c>
      <c r="X112" s="113">
        <f t="shared" si="17"/>
        <v>0</v>
      </c>
      <c r="Y112" s="113">
        <f t="shared" si="17"/>
        <v>0</v>
      </c>
      <c r="Z112" s="113">
        <f t="shared" si="17"/>
        <v>0</v>
      </c>
      <c r="AA112" s="113">
        <f t="shared" si="17"/>
        <v>0</v>
      </c>
      <c r="AB112" s="113">
        <f t="shared" si="17"/>
        <v>0</v>
      </c>
      <c r="AC112" s="113">
        <f t="shared" si="17"/>
        <v>0</v>
      </c>
      <c r="AD112" s="113">
        <f t="shared" si="17"/>
        <v>1</v>
      </c>
      <c r="AE112" s="113">
        <f t="shared" si="17"/>
        <v>0</v>
      </c>
      <c r="AF112" s="113">
        <f t="shared" si="17"/>
        <v>1</v>
      </c>
      <c r="AG112" s="113">
        <f t="shared" si="17"/>
        <v>0</v>
      </c>
      <c r="AH112" s="113">
        <f t="shared" si="17"/>
        <v>0</v>
      </c>
      <c r="AI112" s="113">
        <f t="shared" si="17"/>
        <v>1</v>
      </c>
      <c r="AJ112" s="36" t="str">
        <f t="shared" si="6"/>
        <v>OILLVLO</v>
      </c>
      <c r="AK112" s="49"/>
      <c r="AL112" s="49" t="str">
        <f t="shared" si="9"/>
        <v>29</v>
      </c>
      <c r="AM112" s="49" t="str">
        <f t="shared" si="10"/>
        <v>00</v>
      </c>
      <c r="AN112" s="49" t="str">
        <f t="shared" si="11"/>
        <v>00</v>
      </c>
      <c r="AO112" s="49" t="str">
        <f t="shared" si="12"/>
        <v>00</v>
      </c>
      <c r="AQ112" t="str">
        <f t="shared" si="7"/>
        <v xml:space="preserve">    (U4)0x00000029U,                                                           /* 41 OILLVLO                                         */</v>
      </c>
    </row>
    <row r="113" spans="2:43">
      <c r="B113" s="119"/>
      <c r="C113" s="36">
        <f t="shared" si="8"/>
        <v>42</v>
      </c>
      <c r="D113" s="113">
        <f t="shared" si="17"/>
        <v>0</v>
      </c>
      <c r="E113" s="113">
        <f t="shared" si="17"/>
        <v>0</v>
      </c>
      <c r="F113" s="113">
        <f t="shared" si="17"/>
        <v>0</v>
      </c>
      <c r="G113" s="113">
        <f t="shared" si="17"/>
        <v>0</v>
      </c>
      <c r="H113" s="113">
        <f t="shared" si="17"/>
        <v>0</v>
      </c>
      <c r="I113" s="113">
        <f t="shared" si="17"/>
        <v>0</v>
      </c>
      <c r="J113" s="113">
        <f t="shared" si="17"/>
        <v>0</v>
      </c>
      <c r="K113" s="113">
        <f t="shared" si="17"/>
        <v>0</v>
      </c>
      <c r="L113" s="113">
        <f t="shared" si="17"/>
        <v>0</v>
      </c>
      <c r="M113" s="113">
        <f t="shared" si="17"/>
        <v>0</v>
      </c>
      <c r="N113" s="113">
        <f t="shared" si="17"/>
        <v>0</v>
      </c>
      <c r="O113" s="113">
        <f t="shared" si="17"/>
        <v>0</v>
      </c>
      <c r="P113" s="113">
        <f t="shared" si="17"/>
        <v>0</v>
      </c>
      <c r="Q113" s="113">
        <f t="shared" si="17"/>
        <v>0</v>
      </c>
      <c r="R113" s="113">
        <f t="shared" si="17"/>
        <v>0</v>
      </c>
      <c r="S113" s="113">
        <f t="shared" si="17"/>
        <v>0</v>
      </c>
      <c r="T113" s="113">
        <f t="shared" si="17"/>
        <v>0</v>
      </c>
      <c r="U113" s="113">
        <f t="shared" si="17"/>
        <v>0</v>
      </c>
      <c r="V113" s="113">
        <f t="shared" si="17"/>
        <v>0</v>
      </c>
      <c r="W113" s="113">
        <f t="shared" si="17"/>
        <v>0</v>
      </c>
      <c r="X113" s="113">
        <f t="shared" si="17"/>
        <v>0</v>
      </c>
      <c r="Y113" s="113">
        <f t="shared" si="17"/>
        <v>0</v>
      </c>
      <c r="Z113" s="113">
        <f t="shared" si="17"/>
        <v>0</v>
      </c>
      <c r="AA113" s="113">
        <f t="shared" si="17"/>
        <v>0</v>
      </c>
      <c r="AB113" s="113">
        <f t="shared" si="17"/>
        <v>0</v>
      </c>
      <c r="AC113" s="113">
        <f t="shared" si="17"/>
        <v>0</v>
      </c>
      <c r="AD113" s="113">
        <f t="shared" si="17"/>
        <v>1</v>
      </c>
      <c r="AE113" s="113">
        <f t="shared" si="17"/>
        <v>0</v>
      </c>
      <c r="AF113" s="113">
        <f t="shared" si="17"/>
        <v>1</v>
      </c>
      <c r="AG113" s="113">
        <f t="shared" si="17"/>
        <v>0</v>
      </c>
      <c r="AH113" s="113">
        <f t="shared" si="17"/>
        <v>1</v>
      </c>
      <c r="AI113" s="113">
        <f t="shared" si="17"/>
        <v>0</v>
      </c>
      <c r="AJ113" s="36" t="str">
        <f t="shared" si="6"/>
        <v>UNKNOWN</v>
      </c>
      <c r="AK113" s="49"/>
      <c r="AL113" s="49" t="str">
        <f t="shared" si="9"/>
        <v>2A</v>
      </c>
      <c r="AM113" s="49" t="str">
        <f t="shared" si="10"/>
        <v>00</v>
      </c>
      <c r="AN113" s="49" t="str">
        <f t="shared" si="11"/>
        <v>00</v>
      </c>
      <c r="AO113" s="49" t="str">
        <f t="shared" si="12"/>
        <v>00</v>
      </c>
      <c r="AQ113" t="str">
        <f t="shared" si="7"/>
        <v xml:space="preserve">    (U4)0x0000002AU,                                                           /* 42 UNKNOWN                                         */</v>
      </c>
    </row>
    <row r="114" spans="2:43">
      <c r="B114" s="119"/>
      <c r="C114" s="36">
        <f t="shared" si="8"/>
        <v>43</v>
      </c>
      <c r="D114" s="113">
        <f t="shared" si="17"/>
        <v>0</v>
      </c>
      <c r="E114" s="113">
        <f t="shared" si="17"/>
        <v>0</v>
      </c>
      <c r="F114" s="113">
        <f t="shared" si="17"/>
        <v>0</v>
      </c>
      <c r="G114" s="113">
        <f t="shared" si="17"/>
        <v>0</v>
      </c>
      <c r="H114" s="113">
        <f t="shared" si="17"/>
        <v>0</v>
      </c>
      <c r="I114" s="113">
        <f t="shared" si="17"/>
        <v>0</v>
      </c>
      <c r="J114" s="113">
        <f t="shared" si="17"/>
        <v>0</v>
      </c>
      <c r="K114" s="113">
        <f t="shared" si="17"/>
        <v>0</v>
      </c>
      <c r="L114" s="113">
        <f t="shared" si="17"/>
        <v>0</v>
      </c>
      <c r="M114" s="113">
        <f t="shared" si="17"/>
        <v>0</v>
      </c>
      <c r="N114" s="113">
        <f t="shared" si="17"/>
        <v>0</v>
      </c>
      <c r="O114" s="113">
        <f t="shared" si="17"/>
        <v>0</v>
      </c>
      <c r="P114" s="113">
        <f t="shared" si="17"/>
        <v>0</v>
      </c>
      <c r="Q114" s="113">
        <f t="shared" si="17"/>
        <v>0</v>
      </c>
      <c r="R114" s="113">
        <f t="shared" si="17"/>
        <v>0</v>
      </c>
      <c r="S114" s="113">
        <f t="shared" si="17"/>
        <v>0</v>
      </c>
      <c r="T114" s="113">
        <f t="shared" si="17"/>
        <v>0</v>
      </c>
      <c r="U114" s="113">
        <f t="shared" si="17"/>
        <v>0</v>
      </c>
      <c r="V114" s="113">
        <f t="shared" si="17"/>
        <v>0</v>
      </c>
      <c r="W114" s="113">
        <f t="shared" si="17"/>
        <v>0</v>
      </c>
      <c r="X114" s="113">
        <f t="shared" si="17"/>
        <v>0</v>
      </c>
      <c r="Y114" s="113">
        <f t="shared" si="17"/>
        <v>0</v>
      </c>
      <c r="Z114" s="113">
        <f t="shared" si="17"/>
        <v>0</v>
      </c>
      <c r="AA114" s="113">
        <f t="shared" si="17"/>
        <v>0</v>
      </c>
      <c r="AB114" s="113">
        <f t="shared" si="17"/>
        <v>0</v>
      </c>
      <c r="AC114" s="113">
        <f t="shared" si="17"/>
        <v>0</v>
      </c>
      <c r="AD114" s="113">
        <f t="shared" si="17"/>
        <v>1</v>
      </c>
      <c r="AE114" s="113">
        <f t="shared" si="17"/>
        <v>0</v>
      </c>
      <c r="AF114" s="113">
        <f t="shared" si="17"/>
        <v>1</v>
      </c>
      <c r="AG114" s="113">
        <f t="shared" si="17"/>
        <v>0</v>
      </c>
      <c r="AH114" s="113">
        <f t="shared" si="17"/>
        <v>1</v>
      </c>
      <c r="AI114" s="113">
        <f t="shared" si="17"/>
        <v>1</v>
      </c>
      <c r="AJ114" s="36" t="str">
        <f t="shared" si="6"/>
        <v>OILLVLO</v>
      </c>
      <c r="AK114" s="49"/>
      <c r="AL114" s="49" t="str">
        <f t="shared" si="9"/>
        <v>2B</v>
      </c>
      <c r="AM114" s="49" t="str">
        <f t="shared" si="10"/>
        <v>00</v>
      </c>
      <c r="AN114" s="49" t="str">
        <f t="shared" si="11"/>
        <v>00</v>
      </c>
      <c r="AO114" s="49" t="str">
        <f t="shared" si="12"/>
        <v>00</v>
      </c>
      <c r="AQ114" t="str">
        <f t="shared" si="7"/>
        <v xml:space="preserve">    (U4)0x0000002BU,                                                           /* 43 OILLVLO                                         */</v>
      </c>
    </row>
    <row r="115" spans="2:43">
      <c r="B115" s="119"/>
      <c r="C115" s="36">
        <f t="shared" si="8"/>
        <v>44</v>
      </c>
      <c r="D115" s="113">
        <f t="shared" si="17"/>
        <v>0</v>
      </c>
      <c r="E115" s="113">
        <f t="shared" si="17"/>
        <v>0</v>
      </c>
      <c r="F115" s="113">
        <f t="shared" si="17"/>
        <v>0</v>
      </c>
      <c r="G115" s="113">
        <f t="shared" si="17"/>
        <v>0</v>
      </c>
      <c r="H115" s="113">
        <f t="shared" si="17"/>
        <v>0</v>
      </c>
      <c r="I115" s="113">
        <f t="shared" si="17"/>
        <v>0</v>
      </c>
      <c r="J115" s="113">
        <f t="shared" si="17"/>
        <v>0</v>
      </c>
      <c r="K115" s="113">
        <f t="shared" si="17"/>
        <v>0</v>
      </c>
      <c r="L115" s="113">
        <f t="shared" si="17"/>
        <v>0</v>
      </c>
      <c r="M115" s="113">
        <f t="shared" si="17"/>
        <v>0</v>
      </c>
      <c r="N115" s="113">
        <f t="shared" si="17"/>
        <v>0</v>
      </c>
      <c r="O115" s="113">
        <f t="shared" si="17"/>
        <v>0</v>
      </c>
      <c r="P115" s="113">
        <f t="shared" si="17"/>
        <v>0</v>
      </c>
      <c r="Q115" s="113">
        <f t="shared" si="17"/>
        <v>0</v>
      </c>
      <c r="R115" s="113">
        <f t="shared" si="17"/>
        <v>0</v>
      </c>
      <c r="S115" s="113">
        <f t="shared" si="17"/>
        <v>0</v>
      </c>
      <c r="T115" s="113">
        <f t="shared" si="17"/>
        <v>0</v>
      </c>
      <c r="U115" s="113">
        <f t="shared" si="17"/>
        <v>0</v>
      </c>
      <c r="V115" s="113">
        <f t="shared" si="17"/>
        <v>0</v>
      </c>
      <c r="W115" s="113">
        <f t="shared" si="17"/>
        <v>0</v>
      </c>
      <c r="X115" s="113">
        <f t="shared" si="17"/>
        <v>0</v>
      </c>
      <c r="Y115" s="113">
        <f t="shared" si="17"/>
        <v>0</v>
      </c>
      <c r="Z115" s="113">
        <f t="shared" si="17"/>
        <v>0</v>
      </c>
      <c r="AA115" s="113">
        <f t="shared" si="17"/>
        <v>0</v>
      </c>
      <c r="AB115" s="113">
        <f t="shared" si="17"/>
        <v>0</v>
      </c>
      <c r="AC115" s="113">
        <f t="shared" si="17"/>
        <v>0</v>
      </c>
      <c r="AD115" s="113">
        <f t="shared" si="17"/>
        <v>1</v>
      </c>
      <c r="AE115" s="113">
        <f t="shared" si="17"/>
        <v>0</v>
      </c>
      <c r="AF115" s="113">
        <f t="shared" si="17"/>
        <v>1</v>
      </c>
      <c r="AG115" s="113">
        <f t="shared" si="17"/>
        <v>1</v>
      </c>
      <c r="AH115" s="113">
        <f t="shared" si="17"/>
        <v>0</v>
      </c>
      <c r="AI115" s="113">
        <f t="shared" si="17"/>
        <v>0</v>
      </c>
      <c r="AJ115" s="36" t="str">
        <f t="shared" si="6"/>
        <v>OILLVLO</v>
      </c>
      <c r="AK115" s="49"/>
      <c r="AL115" s="49" t="str">
        <f t="shared" si="9"/>
        <v>2C</v>
      </c>
      <c r="AM115" s="49" t="str">
        <f t="shared" si="10"/>
        <v>00</v>
      </c>
      <c r="AN115" s="49" t="str">
        <f t="shared" si="11"/>
        <v>00</v>
      </c>
      <c r="AO115" s="49" t="str">
        <f t="shared" si="12"/>
        <v>00</v>
      </c>
      <c r="AQ115" t="str">
        <f t="shared" si="7"/>
        <v xml:space="preserve">    (U4)0x0000002CU,                                                           /* 44 OILLVLO                                         */</v>
      </c>
    </row>
    <row r="116" spans="2:43">
      <c r="B116" s="119"/>
      <c r="C116" s="36">
        <f t="shared" si="8"/>
        <v>45</v>
      </c>
      <c r="D116" s="113">
        <f t="shared" si="17"/>
        <v>0</v>
      </c>
      <c r="E116" s="113">
        <f t="shared" si="17"/>
        <v>0</v>
      </c>
      <c r="F116" s="113">
        <f t="shared" si="17"/>
        <v>0</v>
      </c>
      <c r="G116" s="113">
        <f t="shared" si="17"/>
        <v>0</v>
      </c>
      <c r="H116" s="113">
        <f t="shared" si="17"/>
        <v>0</v>
      </c>
      <c r="I116" s="113">
        <f t="shared" si="17"/>
        <v>0</v>
      </c>
      <c r="J116" s="113">
        <f t="shared" si="17"/>
        <v>0</v>
      </c>
      <c r="K116" s="113">
        <f t="shared" si="17"/>
        <v>0</v>
      </c>
      <c r="L116" s="113">
        <f t="shared" si="17"/>
        <v>0</v>
      </c>
      <c r="M116" s="113">
        <f t="shared" si="17"/>
        <v>0</v>
      </c>
      <c r="N116" s="113">
        <f t="shared" si="17"/>
        <v>0</v>
      </c>
      <c r="O116" s="113">
        <f t="shared" si="17"/>
        <v>0</v>
      </c>
      <c r="P116" s="113">
        <f t="shared" si="17"/>
        <v>0</v>
      </c>
      <c r="Q116" s="113">
        <f t="shared" si="17"/>
        <v>0</v>
      </c>
      <c r="R116" s="113">
        <f t="shared" si="17"/>
        <v>0</v>
      </c>
      <c r="S116" s="113">
        <f t="shared" si="17"/>
        <v>0</v>
      </c>
      <c r="T116" s="113">
        <f t="shared" si="17"/>
        <v>0</v>
      </c>
      <c r="U116" s="113">
        <f t="shared" si="17"/>
        <v>0</v>
      </c>
      <c r="V116" s="113">
        <f t="shared" si="17"/>
        <v>0</v>
      </c>
      <c r="W116" s="113">
        <f t="shared" si="17"/>
        <v>0</v>
      </c>
      <c r="X116" s="113">
        <f t="shared" si="17"/>
        <v>0</v>
      </c>
      <c r="Y116" s="113">
        <f t="shared" si="17"/>
        <v>0</v>
      </c>
      <c r="Z116" s="113">
        <f t="shared" si="17"/>
        <v>0</v>
      </c>
      <c r="AA116" s="113">
        <f t="shared" si="17"/>
        <v>0</v>
      </c>
      <c r="AB116" s="113">
        <f t="shared" si="17"/>
        <v>0</v>
      </c>
      <c r="AC116" s="113">
        <f t="shared" si="17"/>
        <v>0</v>
      </c>
      <c r="AD116" s="113">
        <f t="shared" si="17"/>
        <v>1</v>
      </c>
      <c r="AE116" s="113">
        <f t="shared" si="17"/>
        <v>0</v>
      </c>
      <c r="AF116" s="113">
        <f t="shared" si="17"/>
        <v>1</v>
      </c>
      <c r="AG116" s="113">
        <f t="shared" si="17"/>
        <v>1</v>
      </c>
      <c r="AH116" s="113">
        <f t="shared" si="17"/>
        <v>0</v>
      </c>
      <c r="AI116" s="113">
        <f t="shared" si="17"/>
        <v>1</v>
      </c>
      <c r="AJ116" s="36" t="str">
        <f t="shared" si="6"/>
        <v>OILLVLO</v>
      </c>
      <c r="AK116" s="49"/>
      <c r="AL116" s="49" t="str">
        <f t="shared" si="9"/>
        <v>2D</v>
      </c>
      <c r="AM116" s="49" t="str">
        <f t="shared" si="10"/>
        <v>00</v>
      </c>
      <c r="AN116" s="49" t="str">
        <f t="shared" si="11"/>
        <v>00</v>
      </c>
      <c r="AO116" s="49" t="str">
        <f t="shared" si="12"/>
        <v>00</v>
      </c>
      <c r="AQ116" t="str">
        <f t="shared" si="7"/>
        <v xml:space="preserve">    (U4)0x0000002DU,                                                           /* 45 OILLVLO                                         */</v>
      </c>
    </row>
    <row r="117" spans="2:43">
      <c r="B117" s="119"/>
      <c r="C117" s="36">
        <f t="shared" si="8"/>
        <v>46</v>
      </c>
      <c r="D117" s="113">
        <f t="shared" si="17"/>
        <v>0</v>
      </c>
      <c r="E117" s="113">
        <f t="shared" si="17"/>
        <v>0</v>
      </c>
      <c r="F117" s="113">
        <f t="shared" si="17"/>
        <v>0</v>
      </c>
      <c r="G117" s="113">
        <f t="shared" si="17"/>
        <v>0</v>
      </c>
      <c r="H117" s="113">
        <f t="shared" si="17"/>
        <v>0</v>
      </c>
      <c r="I117" s="113">
        <f t="shared" si="17"/>
        <v>0</v>
      </c>
      <c r="J117" s="113">
        <f t="shared" si="17"/>
        <v>0</v>
      </c>
      <c r="K117" s="113">
        <f t="shared" si="17"/>
        <v>0</v>
      </c>
      <c r="L117" s="113">
        <f t="shared" si="17"/>
        <v>0</v>
      </c>
      <c r="M117" s="113">
        <f t="shared" si="17"/>
        <v>0</v>
      </c>
      <c r="N117" s="113">
        <f t="shared" si="17"/>
        <v>0</v>
      </c>
      <c r="O117" s="113">
        <f t="shared" si="17"/>
        <v>0</v>
      </c>
      <c r="P117" s="113">
        <f t="shared" si="17"/>
        <v>0</v>
      </c>
      <c r="Q117" s="113">
        <f t="shared" si="17"/>
        <v>0</v>
      </c>
      <c r="R117" s="113">
        <f t="shared" si="17"/>
        <v>0</v>
      </c>
      <c r="S117" s="113">
        <f t="shared" si="17"/>
        <v>0</v>
      </c>
      <c r="T117" s="113">
        <f t="shared" si="17"/>
        <v>0</v>
      </c>
      <c r="U117" s="113">
        <f t="shared" si="17"/>
        <v>0</v>
      </c>
      <c r="V117" s="113">
        <f t="shared" si="17"/>
        <v>0</v>
      </c>
      <c r="W117" s="113">
        <f t="shared" si="17"/>
        <v>0</v>
      </c>
      <c r="X117" s="113">
        <f t="shared" si="17"/>
        <v>0</v>
      </c>
      <c r="Y117" s="113">
        <f t="shared" si="17"/>
        <v>0</v>
      </c>
      <c r="Z117" s="113">
        <f t="shared" si="17"/>
        <v>0</v>
      </c>
      <c r="AA117" s="113">
        <f t="shared" si="17"/>
        <v>0</v>
      </c>
      <c r="AB117" s="113">
        <f t="shared" si="17"/>
        <v>0</v>
      </c>
      <c r="AC117" s="113">
        <f t="shared" si="17"/>
        <v>0</v>
      </c>
      <c r="AD117" s="113">
        <f t="shared" si="17"/>
        <v>1</v>
      </c>
      <c r="AE117" s="113">
        <f t="shared" si="17"/>
        <v>0</v>
      </c>
      <c r="AF117" s="113">
        <f t="shared" si="17"/>
        <v>1</v>
      </c>
      <c r="AG117" s="113">
        <f t="shared" si="17"/>
        <v>1</v>
      </c>
      <c r="AH117" s="113">
        <f t="shared" si="17"/>
        <v>1</v>
      </c>
      <c r="AI117" s="113">
        <f t="shared" si="17"/>
        <v>0</v>
      </c>
      <c r="AJ117" s="36" t="str">
        <f t="shared" si="6"/>
        <v>UNKNOWN</v>
      </c>
      <c r="AK117" s="49"/>
      <c r="AL117" s="49" t="str">
        <f t="shared" si="9"/>
        <v>2E</v>
      </c>
      <c r="AM117" s="49" t="str">
        <f t="shared" si="10"/>
        <v>00</v>
      </c>
      <c r="AN117" s="49" t="str">
        <f t="shared" si="11"/>
        <v>00</v>
      </c>
      <c r="AO117" s="49" t="str">
        <f t="shared" si="12"/>
        <v>00</v>
      </c>
      <c r="AQ117" t="str">
        <f t="shared" si="7"/>
        <v xml:space="preserve">    (U4)0x0000002EU,                                                           /* 46 UNKNOWN                                         */</v>
      </c>
    </row>
    <row r="118" spans="2:43">
      <c r="B118" s="119"/>
      <c r="C118" s="36">
        <f t="shared" si="8"/>
        <v>47</v>
      </c>
      <c r="D118" s="113">
        <f t="shared" si="17"/>
        <v>0</v>
      </c>
      <c r="E118" s="113">
        <f t="shared" si="17"/>
        <v>0</v>
      </c>
      <c r="F118" s="113">
        <f t="shared" si="17"/>
        <v>0</v>
      </c>
      <c r="G118" s="113">
        <f t="shared" si="17"/>
        <v>0</v>
      </c>
      <c r="H118" s="113">
        <f t="shared" si="17"/>
        <v>0</v>
      </c>
      <c r="I118" s="113">
        <f t="shared" si="17"/>
        <v>0</v>
      </c>
      <c r="J118" s="113">
        <f t="shared" si="17"/>
        <v>0</v>
      </c>
      <c r="K118" s="113">
        <f t="shared" si="17"/>
        <v>0</v>
      </c>
      <c r="L118" s="113">
        <f t="shared" si="17"/>
        <v>0</v>
      </c>
      <c r="M118" s="113">
        <f t="shared" si="17"/>
        <v>0</v>
      </c>
      <c r="N118" s="113">
        <f t="shared" si="17"/>
        <v>0</v>
      </c>
      <c r="O118" s="113">
        <f t="shared" si="17"/>
        <v>0</v>
      </c>
      <c r="P118" s="113">
        <f t="shared" si="17"/>
        <v>0</v>
      </c>
      <c r="Q118" s="113">
        <f t="shared" si="17"/>
        <v>0</v>
      </c>
      <c r="R118" s="113">
        <f t="shared" si="17"/>
        <v>0</v>
      </c>
      <c r="S118" s="113">
        <f t="shared" si="17"/>
        <v>0</v>
      </c>
      <c r="T118" s="113">
        <f t="shared" si="17"/>
        <v>0</v>
      </c>
      <c r="U118" s="113">
        <f t="shared" si="17"/>
        <v>0</v>
      </c>
      <c r="V118" s="113">
        <f t="shared" si="17"/>
        <v>0</v>
      </c>
      <c r="W118" s="113">
        <f t="shared" si="17"/>
        <v>0</v>
      </c>
      <c r="X118" s="113">
        <f t="shared" si="17"/>
        <v>0</v>
      </c>
      <c r="Y118" s="113">
        <f t="shared" si="17"/>
        <v>0</v>
      </c>
      <c r="Z118" s="113">
        <f t="shared" si="17"/>
        <v>0</v>
      </c>
      <c r="AA118" s="113">
        <f t="shared" si="17"/>
        <v>0</v>
      </c>
      <c r="AB118" s="113">
        <f t="shared" si="17"/>
        <v>0</v>
      </c>
      <c r="AC118" s="113">
        <f t="shared" si="17"/>
        <v>0</v>
      </c>
      <c r="AD118" s="113">
        <f t="shared" si="17"/>
        <v>1</v>
      </c>
      <c r="AE118" s="113">
        <f t="shared" si="17"/>
        <v>0</v>
      </c>
      <c r="AF118" s="113">
        <f t="shared" si="17"/>
        <v>1</v>
      </c>
      <c r="AG118" s="113">
        <f t="shared" si="17"/>
        <v>1</v>
      </c>
      <c r="AH118" s="113">
        <f t="shared" si="17"/>
        <v>1</v>
      </c>
      <c r="AI118" s="113">
        <f>IF(AI53=1,1,0)</f>
        <v>1</v>
      </c>
      <c r="AJ118" s="36" t="str">
        <f t="shared" si="6"/>
        <v>OILLVLO</v>
      </c>
      <c r="AK118" s="49"/>
      <c r="AL118" s="49" t="str">
        <f t="shared" si="9"/>
        <v>2F</v>
      </c>
      <c r="AM118" s="49" t="str">
        <f t="shared" si="10"/>
        <v>00</v>
      </c>
      <c r="AN118" s="49" t="str">
        <f t="shared" si="11"/>
        <v>00</v>
      </c>
      <c r="AO118" s="49" t="str">
        <f t="shared" si="12"/>
        <v>00</v>
      </c>
      <c r="AQ118" t="str">
        <f t="shared" si="7"/>
        <v xml:space="preserve">    (U4)0x0000002FU,                                                           /* 47 OILLVLO                                         */</v>
      </c>
    </row>
    <row r="119" spans="2:43">
      <c r="B119" s="119"/>
      <c r="C119" s="36">
        <f t="shared" si="8"/>
        <v>48</v>
      </c>
      <c r="D119" s="113">
        <f t="shared" ref="D119:AI126" si="18">IF(D54=1,1,0)</f>
        <v>0</v>
      </c>
      <c r="E119" s="113">
        <f t="shared" si="18"/>
        <v>0</v>
      </c>
      <c r="F119" s="113">
        <f t="shared" si="18"/>
        <v>0</v>
      </c>
      <c r="G119" s="113">
        <f t="shared" si="18"/>
        <v>0</v>
      </c>
      <c r="H119" s="113">
        <f t="shared" si="18"/>
        <v>0</v>
      </c>
      <c r="I119" s="113">
        <f t="shared" si="18"/>
        <v>0</v>
      </c>
      <c r="J119" s="113">
        <f t="shared" si="18"/>
        <v>0</v>
      </c>
      <c r="K119" s="113">
        <f t="shared" si="18"/>
        <v>0</v>
      </c>
      <c r="L119" s="113">
        <f t="shared" si="18"/>
        <v>0</v>
      </c>
      <c r="M119" s="113">
        <f t="shared" si="18"/>
        <v>0</v>
      </c>
      <c r="N119" s="113">
        <f t="shared" si="18"/>
        <v>0</v>
      </c>
      <c r="O119" s="113">
        <f t="shared" si="18"/>
        <v>0</v>
      </c>
      <c r="P119" s="113">
        <f t="shared" si="18"/>
        <v>0</v>
      </c>
      <c r="Q119" s="113">
        <f t="shared" si="18"/>
        <v>0</v>
      </c>
      <c r="R119" s="113">
        <f t="shared" si="18"/>
        <v>0</v>
      </c>
      <c r="S119" s="113">
        <f t="shared" si="18"/>
        <v>0</v>
      </c>
      <c r="T119" s="113">
        <f t="shared" si="18"/>
        <v>0</v>
      </c>
      <c r="U119" s="113">
        <f t="shared" si="18"/>
        <v>0</v>
      </c>
      <c r="V119" s="113">
        <f t="shared" si="18"/>
        <v>0</v>
      </c>
      <c r="W119" s="113">
        <f t="shared" si="18"/>
        <v>0</v>
      </c>
      <c r="X119" s="113">
        <f t="shared" si="18"/>
        <v>0</v>
      </c>
      <c r="Y119" s="113">
        <f t="shared" si="18"/>
        <v>0</v>
      </c>
      <c r="Z119" s="113">
        <f t="shared" si="18"/>
        <v>0</v>
      </c>
      <c r="AA119" s="113">
        <f t="shared" si="18"/>
        <v>0</v>
      </c>
      <c r="AB119" s="113">
        <f t="shared" si="18"/>
        <v>0</v>
      </c>
      <c r="AC119" s="113">
        <f t="shared" si="18"/>
        <v>0</v>
      </c>
      <c r="AD119" s="113">
        <f t="shared" si="18"/>
        <v>1</v>
      </c>
      <c r="AE119" s="113">
        <f t="shared" si="18"/>
        <v>1</v>
      </c>
      <c r="AF119" s="113">
        <f t="shared" si="18"/>
        <v>0</v>
      </c>
      <c r="AG119" s="113">
        <f t="shared" si="18"/>
        <v>0</v>
      </c>
      <c r="AH119" s="113">
        <f t="shared" si="18"/>
        <v>0</v>
      </c>
      <c r="AI119" s="113">
        <f t="shared" si="18"/>
        <v>0</v>
      </c>
      <c r="AJ119" s="36" t="str">
        <f t="shared" si="6"/>
        <v>UNKNOWN</v>
      </c>
      <c r="AK119" s="49"/>
      <c r="AL119" s="49" t="str">
        <f t="shared" si="9"/>
        <v>30</v>
      </c>
      <c r="AM119" s="49" t="str">
        <f t="shared" si="10"/>
        <v>00</v>
      </c>
      <c r="AN119" s="49" t="str">
        <f t="shared" si="11"/>
        <v>00</v>
      </c>
      <c r="AO119" s="49" t="str">
        <f t="shared" si="12"/>
        <v>00</v>
      </c>
      <c r="AQ119" t="str">
        <f t="shared" si="7"/>
        <v xml:space="preserve">    (U4)0x00000030U,                                                           /* 48 UNKNOWN                                         */</v>
      </c>
    </row>
    <row r="120" spans="2:43">
      <c r="B120" s="119"/>
      <c r="C120" s="36">
        <f t="shared" si="8"/>
        <v>49</v>
      </c>
      <c r="D120" s="113">
        <f t="shared" si="18"/>
        <v>0</v>
      </c>
      <c r="E120" s="113">
        <f t="shared" si="18"/>
        <v>0</v>
      </c>
      <c r="F120" s="113">
        <f t="shared" si="18"/>
        <v>0</v>
      </c>
      <c r="G120" s="113">
        <f t="shared" si="18"/>
        <v>0</v>
      </c>
      <c r="H120" s="113">
        <f t="shared" si="18"/>
        <v>0</v>
      </c>
      <c r="I120" s="113">
        <f t="shared" si="18"/>
        <v>0</v>
      </c>
      <c r="J120" s="113">
        <f t="shared" si="18"/>
        <v>0</v>
      </c>
      <c r="K120" s="113">
        <f t="shared" si="18"/>
        <v>0</v>
      </c>
      <c r="L120" s="113">
        <f t="shared" si="18"/>
        <v>0</v>
      </c>
      <c r="M120" s="113">
        <f t="shared" si="18"/>
        <v>0</v>
      </c>
      <c r="N120" s="113">
        <f t="shared" si="18"/>
        <v>0</v>
      </c>
      <c r="O120" s="113">
        <f t="shared" si="18"/>
        <v>0</v>
      </c>
      <c r="P120" s="113">
        <f t="shared" si="18"/>
        <v>0</v>
      </c>
      <c r="Q120" s="113">
        <f t="shared" si="18"/>
        <v>0</v>
      </c>
      <c r="R120" s="113">
        <f t="shared" si="18"/>
        <v>0</v>
      </c>
      <c r="S120" s="113">
        <f t="shared" si="18"/>
        <v>0</v>
      </c>
      <c r="T120" s="113">
        <f t="shared" si="18"/>
        <v>0</v>
      </c>
      <c r="U120" s="113">
        <f t="shared" si="18"/>
        <v>0</v>
      </c>
      <c r="V120" s="113">
        <f t="shared" si="18"/>
        <v>0</v>
      </c>
      <c r="W120" s="113">
        <f t="shared" si="18"/>
        <v>0</v>
      </c>
      <c r="X120" s="113">
        <f t="shared" si="18"/>
        <v>0</v>
      </c>
      <c r="Y120" s="113">
        <f t="shared" si="18"/>
        <v>0</v>
      </c>
      <c r="Z120" s="113">
        <f t="shared" si="18"/>
        <v>0</v>
      </c>
      <c r="AA120" s="113">
        <f t="shared" si="18"/>
        <v>0</v>
      </c>
      <c r="AB120" s="113">
        <f t="shared" si="18"/>
        <v>0</v>
      </c>
      <c r="AC120" s="113">
        <f t="shared" si="18"/>
        <v>0</v>
      </c>
      <c r="AD120" s="113">
        <f t="shared" si="18"/>
        <v>1</v>
      </c>
      <c r="AE120" s="113">
        <f t="shared" si="18"/>
        <v>1</v>
      </c>
      <c r="AF120" s="113">
        <f t="shared" si="18"/>
        <v>0</v>
      </c>
      <c r="AG120" s="113">
        <f t="shared" si="18"/>
        <v>0</v>
      </c>
      <c r="AH120" s="113">
        <f t="shared" si="18"/>
        <v>0</v>
      </c>
      <c r="AI120" s="113">
        <f t="shared" si="18"/>
        <v>1</v>
      </c>
      <c r="AJ120" s="36" t="str">
        <f t="shared" si="6"/>
        <v>UNKNOWN</v>
      </c>
      <c r="AK120" s="49"/>
      <c r="AL120" s="49" t="str">
        <f t="shared" si="9"/>
        <v>31</v>
      </c>
      <c r="AM120" s="49" t="str">
        <f t="shared" si="10"/>
        <v>00</v>
      </c>
      <c r="AN120" s="49" t="str">
        <f t="shared" si="11"/>
        <v>00</v>
      </c>
      <c r="AO120" s="49" t="str">
        <f t="shared" si="12"/>
        <v>00</v>
      </c>
      <c r="AQ120" t="str">
        <f t="shared" si="7"/>
        <v xml:space="preserve">    (U4)0x00000031U,                                                           /* 49 UNKNOWN                                         */</v>
      </c>
    </row>
    <row r="121" spans="2:43">
      <c r="B121" s="119"/>
      <c r="C121" s="36">
        <f t="shared" si="8"/>
        <v>50</v>
      </c>
      <c r="D121" s="113">
        <f t="shared" si="18"/>
        <v>0</v>
      </c>
      <c r="E121" s="113">
        <f t="shared" si="18"/>
        <v>0</v>
      </c>
      <c r="F121" s="113">
        <f t="shared" si="18"/>
        <v>0</v>
      </c>
      <c r="G121" s="113">
        <f t="shared" si="18"/>
        <v>0</v>
      </c>
      <c r="H121" s="113">
        <f t="shared" si="18"/>
        <v>0</v>
      </c>
      <c r="I121" s="113">
        <f t="shared" si="18"/>
        <v>0</v>
      </c>
      <c r="J121" s="113">
        <f t="shared" si="18"/>
        <v>0</v>
      </c>
      <c r="K121" s="113">
        <f t="shared" si="18"/>
        <v>0</v>
      </c>
      <c r="L121" s="113">
        <f t="shared" si="18"/>
        <v>0</v>
      </c>
      <c r="M121" s="113">
        <f t="shared" si="18"/>
        <v>0</v>
      </c>
      <c r="N121" s="113">
        <f t="shared" si="18"/>
        <v>0</v>
      </c>
      <c r="O121" s="113">
        <f t="shared" si="18"/>
        <v>0</v>
      </c>
      <c r="P121" s="113">
        <f t="shared" si="18"/>
        <v>0</v>
      </c>
      <c r="Q121" s="113">
        <f t="shared" si="18"/>
        <v>0</v>
      </c>
      <c r="R121" s="113">
        <f t="shared" si="18"/>
        <v>0</v>
      </c>
      <c r="S121" s="113">
        <f t="shared" si="18"/>
        <v>0</v>
      </c>
      <c r="T121" s="113">
        <f t="shared" si="18"/>
        <v>0</v>
      </c>
      <c r="U121" s="113">
        <f t="shared" si="18"/>
        <v>0</v>
      </c>
      <c r="V121" s="113">
        <f t="shared" si="18"/>
        <v>0</v>
      </c>
      <c r="W121" s="113">
        <f t="shared" si="18"/>
        <v>0</v>
      </c>
      <c r="X121" s="113">
        <f t="shared" si="18"/>
        <v>0</v>
      </c>
      <c r="Y121" s="113">
        <f t="shared" si="18"/>
        <v>0</v>
      </c>
      <c r="Z121" s="113">
        <f t="shared" si="18"/>
        <v>0</v>
      </c>
      <c r="AA121" s="113">
        <f t="shared" si="18"/>
        <v>0</v>
      </c>
      <c r="AB121" s="113">
        <f t="shared" si="18"/>
        <v>0</v>
      </c>
      <c r="AC121" s="113">
        <f t="shared" si="18"/>
        <v>0</v>
      </c>
      <c r="AD121" s="113">
        <f t="shared" si="18"/>
        <v>1</v>
      </c>
      <c r="AE121" s="113">
        <f t="shared" si="18"/>
        <v>1</v>
      </c>
      <c r="AF121" s="113">
        <f t="shared" si="18"/>
        <v>0</v>
      </c>
      <c r="AG121" s="113">
        <f t="shared" si="18"/>
        <v>0</v>
      </c>
      <c r="AH121" s="113">
        <f t="shared" si="18"/>
        <v>1</v>
      </c>
      <c r="AI121" s="113">
        <f t="shared" si="18"/>
        <v>0</v>
      </c>
      <c r="AJ121" s="36" t="str">
        <f t="shared" si="6"/>
        <v>UNKNOWN</v>
      </c>
      <c r="AK121" s="49"/>
      <c r="AL121" s="49" t="str">
        <f t="shared" si="9"/>
        <v>32</v>
      </c>
      <c r="AM121" s="49" t="str">
        <f t="shared" si="10"/>
        <v>00</v>
      </c>
      <c r="AN121" s="49" t="str">
        <f t="shared" si="11"/>
        <v>00</v>
      </c>
      <c r="AO121" s="49" t="str">
        <f t="shared" si="12"/>
        <v>00</v>
      </c>
      <c r="AQ121" t="str">
        <f t="shared" si="7"/>
        <v xml:space="preserve">    (U4)0x00000032U,                                                           /* 50 UNKNOWN                                         */</v>
      </c>
    </row>
    <row r="122" spans="2:43">
      <c r="B122" s="119"/>
      <c r="C122" s="36">
        <f t="shared" si="8"/>
        <v>51</v>
      </c>
      <c r="D122" s="113">
        <f t="shared" si="18"/>
        <v>0</v>
      </c>
      <c r="E122" s="113">
        <f t="shared" si="18"/>
        <v>0</v>
      </c>
      <c r="F122" s="113">
        <f t="shared" si="18"/>
        <v>0</v>
      </c>
      <c r="G122" s="113">
        <f t="shared" si="18"/>
        <v>0</v>
      </c>
      <c r="H122" s="113">
        <f t="shared" si="18"/>
        <v>0</v>
      </c>
      <c r="I122" s="113">
        <f t="shared" si="18"/>
        <v>0</v>
      </c>
      <c r="J122" s="113">
        <f t="shared" si="18"/>
        <v>0</v>
      </c>
      <c r="K122" s="113">
        <f t="shared" si="18"/>
        <v>0</v>
      </c>
      <c r="L122" s="113">
        <f t="shared" si="18"/>
        <v>0</v>
      </c>
      <c r="M122" s="113">
        <f t="shared" si="18"/>
        <v>0</v>
      </c>
      <c r="N122" s="113">
        <f t="shared" si="18"/>
        <v>0</v>
      </c>
      <c r="O122" s="113">
        <f t="shared" si="18"/>
        <v>0</v>
      </c>
      <c r="P122" s="113">
        <f t="shared" si="18"/>
        <v>0</v>
      </c>
      <c r="Q122" s="113">
        <f t="shared" si="18"/>
        <v>0</v>
      </c>
      <c r="R122" s="113">
        <f t="shared" si="18"/>
        <v>0</v>
      </c>
      <c r="S122" s="113">
        <f t="shared" si="18"/>
        <v>0</v>
      </c>
      <c r="T122" s="113">
        <f t="shared" si="18"/>
        <v>0</v>
      </c>
      <c r="U122" s="113">
        <f t="shared" si="18"/>
        <v>0</v>
      </c>
      <c r="V122" s="113">
        <f t="shared" si="18"/>
        <v>0</v>
      </c>
      <c r="W122" s="113">
        <f t="shared" si="18"/>
        <v>0</v>
      </c>
      <c r="X122" s="113">
        <f t="shared" si="18"/>
        <v>0</v>
      </c>
      <c r="Y122" s="113">
        <f t="shared" si="18"/>
        <v>0</v>
      </c>
      <c r="Z122" s="113">
        <f t="shared" si="18"/>
        <v>0</v>
      </c>
      <c r="AA122" s="113">
        <f t="shared" si="18"/>
        <v>0</v>
      </c>
      <c r="AB122" s="113">
        <f t="shared" si="18"/>
        <v>0</v>
      </c>
      <c r="AC122" s="113">
        <f t="shared" si="18"/>
        <v>0</v>
      </c>
      <c r="AD122" s="113">
        <f t="shared" si="18"/>
        <v>1</v>
      </c>
      <c r="AE122" s="113">
        <f t="shared" si="18"/>
        <v>1</v>
      </c>
      <c r="AF122" s="113">
        <f t="shared" si="18"/>
        <v>0</v>
      </c>
      <c r="AG122" s="113">
        <f t="shared" si="18"/>
        <v>0</v>
      </c>
      <c r="AH122" s="113">
        <f t="shared" si="18"/>
        <v>1</v>
      </c>
      <c r="AI122" s="113">
        <f t="shared" si="18"/>
        <v>1</v>
      </c>
      <c r="AJ122" s="36" t="str">
        <f t="shared" si="6"/>
        <v>UNKNOWN</v>
      </c>
      <c r="AK122" s="49"/>
      <c r="AL122" s="49" t="str">
        <f t="shared" si="9"/>
        <v>33</v>
      </c>
      <c r="AM122" s="49" t="str">
        <f t="shared" si="10"/>
        <v>00</v>
      </c>
      <c r="AN122" s="49" t="str">
        <f t="shared" si="11"/>
        <v>00</v>
      </c>
      <c r="AO122" s="49" t="str">
        <f t="shared" si="12"/>
        <v>00</v>
      </c>
      <c r="AQ122" t="str">
        <f t="shared" si="7"/>
        <v xml:space="preserve">    (U4)0x00000033U,                                                           /* 51 UNKNOWN                                         */</v>
      </c>
    </row>
    <row r="123" spans="2:43">
      <c r="B123" s="119"/>
      <c r="C123" s="36">
        <f t="shared" si="8"/>
        <v>52</v>
      </c>
      <c r="D123" s="113">
        <f t="shared" si="18"/>
        <v>0</v>
      </c>
      <c r="E123" s="113">
        <f t="shared" si="18"/>
        <v>0</v>
      </c>
      <c r="F123" s="113">
        <f t="shared" si="18"/>
        <v>0</v>
      </c>
      <c r="G123" s="113">
        <f t="shared" si="18"/>
        <v>0</v>
      </c>
      <c r="H123" s="113">
        <f t="shared" si="18"/>
        <v>0</v>
      </c>
      <c r="I123" s="113">
        <f t="shared" si="18"/>
        <v>0</v>
      </c>
      <c r="J123" s="113">
        <f t="shared" si="18"/>
        <v>0</v>
      </c>
      <c r="K123" s="113">
        <f t="shared" si="18"/>
        <v>0</v>
      </c>
      <c r="L123" s="113">
        <f t="shared" si="18"/>
        <v>0</v>
      </c>
      <c r="M123" s="113">
        <f t="shared" si="18"/>
        <v>0</v>
      </c>
      <c r="N123" s="113">
        <f t="shared" si="18"/>
        <v>0</v>
      </c>
      <c r="O123" s="113">
        <f t="shared" si="18"/>
        <v>0</v>
      </c>
      <c r="P123" s="113">
        <f t="shared" si="18"/>
        <v>0</v>
      </c>
      <c r="Q123" s="113">
        <f t="shared" si="18"/>
        <v>0</v>
      </c>
      <c r="R123" s="113">
        <f t="shared" si="18"/>
        <v>0</v>
      </c>
      <c r="S123" s="113">
        <f t="shared" si="18"/>
        <v>0</v>
      </c>
      <c r="T123" s="113">
        <f t="shared" si="18"/>
        <v>0</v>
      </c>
      <c r="U123" s="113">
        <f t="shared" si="18"/>
        <v>0</v>
      </c>
      <c r="V123" s="113">
        <f t="shared" si="18"/>
        <v>0</v>
      </c>
      <c r="W123" s="113">
        <f t="shared" si="18"/>
        <v>0</v>
      </c>
      <c r="X123" s="113">
        <f t="shared" si="18"/>
        <v>0</v>
      </c>
      <c r="Y123" s="113">
        <f t="shared" si="18"/>
        <v>0</v>
      </c>
      <c r="Z123" s="113">
        <f t="shared" si="18"/>
        <v>0</v>
      </c>
      <c r="AA123" s="113">
        <f t="shared" si="18"/>
        <v>0</v>
      </c>
      <c r="AB123" s="113">
        <f t="shared" si="18"/>
        <v>0</v>
      </c>
      <c r="AC123" s="113">
        <f t="shared" si="18"/>
        <v>0</v>
      </c>
      <c r="AD123" s="113">
        <f t="shared" si="18"/>
        <v>1</v>
      </c>
      <c r="AE123" s="113">
        <f t="shared" si="18"/>
        <v>1</v>
      </c>
      <c r="AF123" s="113">
        <f t="shared" si="18"/>
        <v>0</v>
      </c>
      <c r="AG123" s="113">
        <f t="shared" si="18"/>
        <v>1</v>
      </c>
      <c r="AH123" s="113">
        <f t="shared" si="18"/>
        <v>0</v>
      </c>
      <c r="AI123" s="113">
        <f t="shared" si="18"/>
        <v>0</v>
      </c>
      <c r="AJ123" s="36" t="str">
        <f t="shared" si="6"/>
        <v>UNKNOWN</v>
      </c>
      <c r="AK123" s="49"/>
      <c r="AL123" s="49" t="str">
        <f t="shared" si="9"/>
        <v>34</v>
      </c>
      <c r="AM123" s="49" t="str">
        <f t="shared" si="10"/>
        <v>00</v>
      </c>
      <c r="AN123" s="49" t="str">
        <f t="shared" si="11"/>
        <v>00</v>
      </c>
      <c r="AO123" s="49" t="str">
        <f t="shared" si="12"/>
        <v>00</v>
      </c>
      <c r="AQ123" t="str">
        <f t="shared" si="7"/>
        <v xml:space="preserve">    (U4)0x00000034U,                                                           /* 52 UNKNOWN                                         */</v>
      </c>
    </row>
    <row r="124" spans="2:43">
      <c r="B124" s="119"/>
      <c r="C124" s="36">
        <f t="shared" si="8"/>
        <v>53</v>
      </c>
      <c r="D124" s="113">
        <f t="shared" si="18"/>
        <v>0</v>
      </c>
      <c r="E124" s="113">
        <f t="shared" si="18"/>
        <v>0</v>
      </c>
      <c r="F124" s="113">
        <f t="shared" si="18"/>
        <v>0</v>
      </c>
      <c r="G124" s="113">
        <f t="shared" si="18"/>
        <v>0</v>
      </c>
      <c r="H124" s="113">
        <f t="shared" si="18"/>
        <v>0</v>
      </c>
      <c r="I124" s="113">
        <f t="shared" si="18"/>
        <v>0</v>
      </c>
      <c r="J124" s="113">
        <f t="shared" si="18"/>
        <v>0</v>
      </c>
      <c r="K124" s="113">
        <f t="shared" si="18"/>
        <v>0</v>
      </c>
      <c r="L124" s="113">
        <f t="shared" si="18"/>
        <v>0</v>
      </c>
      <c r="M124" s="113">
        <f t="shared" si="18"/>
        <v>0</v>
      </c>
      <c r="N124" s="113">
        <f t="shared" si="18"/>
        <v>0</v>
      </c>
      <c r="O124" s="113">
        <f t="shared" si="18"/>
        <v>0</v>
      </c>
      <c r="P124" s="113">
        <f t="shared" si="18"/>
        <v>0</v>
      </c>
      <c r="Q124" s="113">
        <f t="shared" si="18"/>
        <v>0</v>
      </c>
      <c r="R124" s="113">
        <f t="shared" si="18"/>
        <v>0</v>
      </c>
      <c r="S124" s="113">
        <f t="shared" si="18"/>
        <v>0</v>
      </c>
      <c r="T124" s="113">
        <f t="shared" si="18"/>
        <v>0</v>
      </c>
      <c r="U124" s="113">
        <f t="shared" si="18"/>
        <v>0</v>
      </c>
      <c r="V124" s="113">
        <f t="shared" si="18"/>
        <v>0</v>
      </c>
      <c r="W124" s="113">
        <f t="shared" si="18"/>
        <v>0</v>
      </c>
      <c r="X124" s="113">
        <f t="shared" si="18"/>
        <v>0</v>
      </c>
      <c r="Y124" s="113">
        <f t="shared" si="18"/>
        <v>0</v>
      </c>
      <c r="Z124" s="113">
        <f t="shared" si="18"/>
        <v>0</v>
      </c>
      <c r="AA124" s="113">
        <f t="shared" si="18"/>
        <v>0</v>
      </c>
      <c r="AB124" s="113">
        <f t="shared" si="18"/>
        <v>0</v>
      </c>
      <c r="AC124" s="113">
        <f t="shared" si="18"/>
        <v>0</v>
      </c>
      <c r="AD124" s="113">
        <f t="shared" si="18"/>
        <v>1</v>
      </c>
      <c r="AE124" s="113">
        <f t="shared" si="18"/>
        <v>1</v>
      </c>
      <c r="AF124" s="113">
        <f t="shared" si="18"/>
        <v>0</v>
      </c>
      <c r="AG124" s="113">
        <f t="shared" si="18"/>
        <v>1</v>
      </c>
      <c r="AH124" s="113">
        <f t="shared" si="18"/>
        <v>0</v>
      </c>
      <c r="AI124" s="113">
        <f t="shared" si="18"/>
        <v>1</v>
      </c>
      <c r="AJ124" s="36" t="str">
        <f t="shared" si="6"/>
        <v>UNKNOWN</v>
      </c>
      <c r="AK124" s="49"/>
      <c r="AL124" s="49" t="str">
        <f t="shared" si="9"/>
        <v>35</v>
      </c>
      <c r="AM124" s="49" t="str">
        <f t="shared" si="10"/>
        <v>00</v>
      </c>
      <c r="AN124" s="49" t="str">
        <f t="shared" si="11"/>
        <v>00</v>
      </c>
      <c r="AO124" s="49" t="str">
        <f t="shared" si="12"/>
        <v>00</v>
      </c>
      <c r="AQ124" t="str">
        <f t="shared" si="7"/>
        <v xml:space="preserve">    (U4)0x00000035U,                                                           /* 53 UNKNOWN                                         */</v>
      </c>
    </row>
    <row r="125" spans="2:43">
      <c r="B125" s="119"/>
      <c r="C125" s="36">
        <f t="shared" si="8"/>
        <v>54</v>
      </c>
      <c r="D125" s="113">
        <f t="shared" si="18"/>
        <v>0</v>
      </c>
      <c r="E125" s="113">
        <f t="shared" si="18"/>
        <v>0</v>
      </c>
      <c r="F125" s="113">
        <f t="shared" si="18"/>
        <v>0</v>
      </c>
      <c r="G125" s="113">
        <f t="shared" si="18"/>
        <v>0</v>
      </c>
      <c r="H125" s="113">
        <f t="shared" si="18"/>
        <v>0</v>
      </c>
      <c r="I125" s="113">
        <f t="shared" si="18"/>
        <v>0</v>
      </c>
      <c r="J125" s="113">
        <f t="shared" si="18"/>
        <v>0</v>
      </c>
      <c r="K125" s="113">
        <f t="shared" si="18"/>
        <v>0</v>
      </c>
      <c r="L125" s="113">
        <f t="shared" si="18"/>
        <v>0</v>
      </c>
      <c r="M125" s="113">
        <f t="shared" si="18"/>
        <v>0</v>
      </c>
      <c r="N125" s="113">
        <f t="shared" si="18"/>
        <v>0</v>
      </c>
      <c r="O125" s="113">
        <f t="shared" si="18"/>
        <v>0</v>
      </c>
      <c r="P125" s="113">
        <f t="shared" si="18"/>
        <v>0</v>
      </c>
      <c r="Q125" s="113">
        <f t="shared" si="18"/>
        <v>0</v>
      </c>
      <c r="R125" s="113">
        <f t="shared" si="18"/>
        <v>0</v>
      </c>
      <c r="S125" s="113">
        <f t="shared" si="18"/>
        <v>0</v>
      </c>
      <c r="T125" s="113">
        <f t="shared" si="18"/>
        <v>0</v>
      </c>
      <c r="U125" s="113">
        <f t="shared" si="18"/>
        <v>0</v>
      </c>
      <c r="V125" s="113">
        <f t="shared" si="18"/>
        <v>0</v>
      </c>
      <c r="W125" s="113">
        <f t="shared" si="18"/>
        <v>0</v>
      </c>
      <c r="X125" s="113">
        <f t="shared" si="18"/>
        <v>0</v>
      </c>
      <c r="Y125" s="113">
        <f t="shared" si="18"/>
        <v>0</v>
      </c>
      <c r="Z125" s="113">
        <f t="shared" si="18"/>
        <v>0</v>
      </c>
      <c r="AA125" s="113">
        <f t="shared" si="18"/>
        <v>0</v>
      </c>
      <c r="AB125" s="113">
        <f t="shared" si="18"/>
        <v>0</v>
      </c>
      <c r="AC125" s="113">
        <f t="shared" si="18"/>
        <v>0</v>
      </c>
      <c r="AD125" s="113">
        <f t="shared" si="18"/>
        <v>1</v>
      </c>
      <c r="AE125" s="113">
        <f t="shared" si="18"/>
        <v>1</v>
      </c>
      <c r="AF125" s="113">
        <f t="shared" si="18"/>
        <v>0</v>
      </c>
      <c r="AG125" s="113">
        <f t="shared" si="18"/>
        <v>1</v>
      </c>
      <c r="AH125" s="113">
        <f t="shared" si="18"/>
        <v>1</v>
      </c>
      <c r="AI125" s="113">
        <f t="shared" si="18"/>
        <v>0</v>
      </c>
      <c r="AJ125" s="36" t="str">
        <f t="shared" si="6"/>
        <v>UNKNOWN</v>
      </c>
      <c r="AK125" s="49"/>
      <c r="AL125" s="49" t="str">
        <f t="shared" si="9"/>
        <v>36</v>
      </c>
      <c r="AM125" s="49" t="str">
        <f t="shared" si="10"/>
        <v>00</v>
      </c>
      <c r="AN125" s="49" t="str">
        <f t="shared" si="11"/>
        <v>00</v>
      </c>
      <c r="AO125" s="49" t="str">
        <f t="shared" si="12"/>
        <v>00</v>
      </c>
      <c r="AQ125" t="str">
        <f t="shared" si="7"/>
        <v xml:space="preserve">    (U4)0x00000036U,                                                           /* 54 UNKNOWN                                         */</v>
      </c>
    </row>
    <row r="126" spans="2:43">
      <c r="B126" s="119"/>
      <c r="C126" s="36">
        <f t="shared" si="8"/>
        <v>55</v>
      </c>
      <c r="D126" s="113">
        <f t="shared" si="18"/>
        <v>0</v>
      </c>
      <c r="E126" s="113">
        <f t="shared" si="18"/>
        <v>0</v>
      </c>
      <c r="F126" s="113">
        <f t="shared" si="18"/>
        <v>0</v>
      </c>
      <c r="G126" s="113">
        <f t="shared" si="18"/>
        <v>0</v>
      </c>
      <c r="H126" s="113">
        <f t="shared" si="18"/>
        <v>0</v>
      </c>
      <c r="I126" s="113">
        <f t="shared" si="18"/>
        <v>0</v>
      </c>
      <c r="J126" s="113">
        <f t="shared" si="18"/>
        <v>0</v>
      </c>
      <c r="K126" s="113">
        <f t="shared" si="18"/>
        <v>0</v>
      </c>
      <c r="L126" s="113">
        <f t="shared" si="18"/>
        <v>0</v>
      </c>
      <c r="M126" s="113">
        <f t="shared" si="18"/>
        <v>0</v>
      </c>
      <c r="N126" s="113">
        <f t="shared" si="18"/>
        <v>0</v>
      </c>
      <c r="O126" s="113">
        <f t="shared" si="18"/>
        <v>0</v>
      </c>
      <c r="P126" s="113">
        <f t="shared" si="18"/>
        <v>0</v>
      </c>
      <c r="Q126" s="113">
        <f t="shared" si="18"/>
        <v>0</v>
      </c>
      <c r="R126" s="113">
        <f t="shared" si="18"/>
        <v>0</v>
      </c>
      <c r="S126" s="113">
        <f t="shared" si="18"/>
        <v>0</v>
      </c>
      <c r="T126" s="113">
        <f t="shared" si="18"/>
        <v>0</v>
      </c>
      <c r="U126" s="113">
        <f t="shared" si="18"/>
        <v>0</v>
      </c>
      <c r="V126" s="113">
        <f t="shared" si="18"/>
        <v>0</v>
      </c>
      <c r="W126" s="113">
        <f t="shared" si="18"/>
        <v>0</v>
      </c>
      <c r="X126" s="113">
        <f t="shared" si="18"/>
        <v>0</v>
      </c>
      <c r="Y126" s="113">
        <f t="shared" si="18"/>
        <v>0</v>
      </c>
      <c r="Z126" s="113">
        <f t="shared" si="18"/>
        <v>0</v>
      </c>
      <c r="AA126" s="113">
        <f t="shared" si="18"/>
        <v>0</v>
      </c>
      <c r="AB126" s="113">
        <f t="shared" si="18"/>
        <v>0</v>
      </c>
      <c r="AC126" s="113">
        <f t="shared" si="18"/>
        <v>0</v>
      </c>
      <c r="AD126" s="113">
        <f t="shared" si="18"/>
        <v>1</v>
      </c>
      <c r="AE126" s="113">
        <f t="shared" si="18"/>
        <v>1</v>
      </c>
      <c r="AF126" s="113">
        <f t="shared" si="18"/>
        <v>0</v>
      </c>
      <c r="AG126" s="113">
        <f t="shared" si="18"/>
        <v>1</v>
      </c>
      <c r="AH126" s="113">
        <f t="shared" si="18"/>
        <v>1</v>
      </c>
      <c r="AI126" s="113">
        <f>IF(AI61=1,1,0)</f>
        <v>1</v>
      </c>
      <c r="AJ126" s="36" t="str">
        <f t="shared" si="6"/>
        <v>UNKNOWN</v>
      </c>
      <c r="AK126" s="49"/>
      <c r="AL126" s="49" t="str">
        <f t="shared" si="9"/>
        <v>37</v>
      </c>
      <c r="AM126" s="49" t="str">
        <f t="shared" si="10"/>
        <v>00</v>
      </c>
      <c r="AN126" s="49" t="str">
        <f t="shared" si="11"/>
        <v>00</v>
      </c>
      <c r="AO126" s="49" t="str">
        <f t="shared" si="12"/>
        <v>00</v>
      </c>
      <c r="AQ126" t="str">
        <f t="shared" si="7"/>
        <v xml:space="preserve">    (U4)0x00000037U,                                                           /* 55 UNKNOWN                                         */</v>
      </c>
    </row>
    <row r="127" spans="2:43">
      <c r="B127" s="119"/>
      <c r="C127" s="36">
        <f t="shared" si="8"/>
        <v>56</v>
      </c>
      <c r="D127" s="113">
        <f t="shared" ref="D127:AI134" si="19">IF(D62=1,1,0)</f>
        <v>0</v>
      </c>
      <c r="E127" s="113">
        <f t="shared" si="19"/>
        <v>0</v>
      </c>
      <c r="F127" s="113">
        <f t="shared" si="19"/>
        <v>0</v>
      </c>
      <c r="G127" s="113">
        <f t="shared" si="19"/>
        <v>0</v>
      </c>
      <c r="H127" s="113">
        <f t="shared" si="19"/>
        <v>0</v>
      </c>
      <c r="I127" s="113">
        <f t="shared" si="19"/>
        <v>0</v>
      </c>
      <c r="J127" s="113">
        <f t="shared" si="19"/>
        <v>0</v>
      </c>
      <c r="K127" s="113">
        <f t="shared" si="19"/>
        <v>0</v>
      </c>
      <c r="L127" s="113">
        <f t="shared" si="19"/>
        <v>0</v>
      </c>
      <c r="M127" s="113">
        <f t="shared" si="19"/>
        <v>0</v>
      </c>
      <c r="N127" s="113">
        <f t="shared" si="19"/>
        <v>0</v>
      </c>
      <c r="O127" s="113">
        <f t="shared" si="19"/>
        <v>0</v>
      </c>
      <c r="P127" s="113">
        <f t="shared" si="19"/>
        <v>0</v>
      </c>
      <c r="Q127" s="113">
        <f t="shared" si="19"/>
        <v>0</v>
      </c>
      <c r="R127" s="113">
        <f t="shared" si="19"/>
        <v>0</v>
      </c>
      <c r="S127" s="113">
        <f t="shared" si="19"/>
        <v>0</v>
      </c>
      <c r="T127" s="113">
        <f t="shared" si="19"/>
        <v>0</v>
      </c>
      <c r="U127" s="113">
        <f t="shared" si="19"/>
        <v>0</v>
      </c>
      <c r="V127" s="113">
        <f t="shared" si="19"/>
        <v>0</v>
      </c>
      <c r="W127" s="113">
        <f t="shared" si="19"/>
        <v>0</v>
      </c>
      <c r="X127" s="113">
        <f t="shared" si="19"/>
        <v>0</v>
      </c>
      <c r="Y127" s="113">
        <f t="shared" si="19"/>
        <v>0</v>
      </c>
      <c r="Z127" s="113">
        <f t="shared" si="19"/>
        <v>0</v>
      </c>
      <c r="AA127" s="113">
        <f t="shared" si="19"/>
        <v>0</v>
      </c>
      <c r="AB127" s="113">
        <f t="shared" si="19"/>
        <v>0</v>
      </c>
      <c r="AC127" s="113">
        <f t="shared" si="19"/>
        <v>0</v>
      </c>
      <c r="AD127" s="113">
        <f t="shared" si="19"/>
        <v>1</v>
      </c>
      <c r="AE127" s="113">
        <f t="shared" si="19"/>
        <v>1</v>
      </c>
      <c r="AF127" s="113">
        <f t="shared" si="19"/>
        <v>1</v>
      </c>
      <c r="AG127" s="113">
        <f t="shared" si="19"/>
        <v>0</v>
      </c>
      <c r="AH127" s="113">
        <f t="shared" si="19"/>
        <v>0</v>
      </c>
      <c r="AI127" s="113">
        <f t="shared" si="19"/>
        <v>0</v>
      </c>
      <c r="AJ127" s="36" t="str">
        <f t="shared" si="6"/>
        <v>UNKNOWN</v>
      </c>
      <c r="AK127" s="49"/>
      <c r="AL127" s="49" t="str">
        <f t="shared" si="9"/>
        <v>38</v>
      </c>
      <c r="AM127" s="49" t="str">
        <f t="shared" si="10"/>
        <v>00</v>
      </c>
      <c r="AN127" s="49" t="str">
        <f t="shared" si="11"/>
        <v>00</v>
      </c>
      <c r="AO127" s="49" t="str">
        <f t="shared" si="12"/>
        <v>00</v>
      </c>
      <c r="AQ127" t="str">
        <f t="shared" si="7"/>
        <v xml:space="preserve">    (U4)0x00000038U,                                                           /* 56 UNKNOWN                                         */</v>
      </c>
    </row>
    <row r="128" spans="2:43">
      <c r="B128" s="119"/>
      <c r="C128" s="36">
        <f t="shared" si="8"/>
        <v>57</v>
      </c>
      <c r="D128" s="113">
        <f t="shared" si="19"/>
        <v>0</v>
      </c>
      <c r="E128" s="113">
        <f t="shared" si="19"/>
        <v>0</v>
      </c>
      <c r="F128" s="113">
        <f t="shared" si="19"/>
        <v>0</v>
      </c>
      <c r="G128" s="113">
        <f t="shared" si="19"/>
        <v>0</v>
      </c>
      <c r="H128" s="113">
        <f t="shared" si="19"/>
        <v>0</v>
      </c>
      <c r="I128" s="113">
        <f t="shared" si="19"/>
        <v>0</v>
      </c>
      <c r="J128" s="113">
        <f t="shared" si="19"/>
        <v>0</v>
      </c>
      <c r="K128" s="113">
        <f t="shared" si="19"/>
        <v>0</v>
      </c>
      <c r="L128" s="113">
        <f t="shared" si="19"/>
        <v>0</v>
      </c>
      <c r="M128" s="113">
        <f t="shared" si="19"/>
        <v>0</v>
      </c>
      <c r="N128" s="113">
        <f t="shared" si="19"/>
        <v>0</v>
      </c>
      <c r="O128" s="113">
        <f t="shared" si="19"/>
        <v>0</v>
      </c>
      <c r="P128" s="113">
        <f t="shared" si="19"/>
        <v>0</v>
      </c>
      <c r="Q128" s="113">
        <f t="shared" si="19"/>
        <v>0</v>
      </c>
      <c r="R128" s="113">
        <f t="shared" si="19"/>
        <v>0</v>
      </c>
      <c r="S128" s="113">
        <f t="shared" si="19"/>
        <v>0</v>
      </c>
      <c r="T128" s="113">
        <f t="shared" si="19"/>
        <v>0</v>
      </c>
      <c r="U128" s="113">
        <f t="shared" si="19"/>
        <v>0</v>
      </c>
      <c r="V128" s="113">
        <f t="shared" si="19"/>
        <v>0</v>
      </c>
      <c r="W128" s="113">
        <f t="shared" si="19"/>
        <v>0</v>
      </c>
      <c r="X128" s="113">
        <f t="shared" si="19"/>
        <v>0</v>
      </c>
      <c r="Y128" s="113">
        <f t="shared" si="19"/>
        <v>0</v>
      </c>
      <c r="Z128" s="113">
        <f t="shared" si="19"/>
        <v>0</v>
      </c>
      <c r="AA128" s="113">
        <f t="shared" si="19"/>
        <v>0</v>
      </c>
      <c r="AB128" s="113">
        <f t="shared" si="19"/>
        <v>0</v>
      </c>
      <c r="AC128" s="113">
        <f t="shared" si="19"/>
        <v>0</v>
      </c>
      <c r="AD128" s="113">
        <f t="shared" si="19"/>
        <v>1</v>
      </c>
      <c r="AE128" s="113">
        <f t="shared" si="19"/>
        <v>1</v>
      </c>
      <c r="AF128" s="113">
        <f t="shared" si="19"/>
        <v>1</v>
      </c>
      <c r="AG128" s="113">
        <f t="shared" si="19"/>
        <v>0</v>
      </c>
      <c r="AH128" s="113">
        <f t="shared" si="19"/>
        <v>0</v>
      </c>
      <c r="AI128" s="113">
        <f t="shared" si="19"/>
        <v>1</v>
      </c>
      <c r="AJ128" s="36" t="str">
        <f t="shared" si="6"/>
        <v>OILLVLO</v>
      </c>
      <c r="AK128" s="49"/>
      <c r="AL128" s="49" t="str">
        <f t="shared" si="9"/>
        <v>39</v>
      </c>
      <c r="AM128" s="49" t="str">
        <f t="shared" si="10"/>
        <v>00</v>
      </c>
      <c r="AN128" s="49" t="str">
        <f t="shared" si="11"/>
        <v>00</v>
      </c>
      <c r="AO128" s="49" t="str">
        <f t="shared" si="12"/>
        <v>00</v>
      </c>
      <c r="AQ128" t="str">
        <f t="shared" si="7"/>
        <v xml:space="preserve">    (U4)0x00000039U,                                                           /* 57 OILLVLO                                         */</v>
      </c>
    </row>
    <row r="129" spans="1:43">
      <c r="B129" s="119"/>
      <c r="C129" s="36">
        <f t="shared" si="8"/>
        <v>58</v>
      </c>
      <c r="D129" s="113">
        <f t="shared" si="19"/>
        <v>0</v>
      </c>
      <c r="E129" s="113">
        <f t="shared" si="19"/>
        <v>0</v>
      </c>
      <c r="F129" s="113">
        <f t="shared" si="19"/>
        <v>0</v>
      </c>
      <c r="G129" s="113">
        <f t="shared" si="19"/>
        <v>0</v>
      </c>
      <c r="H129" s="113">
        <f t="shared" si="19"/>
        <v>0</v>
      </c>
      <c r="I129" s="113">
        <f t="shared" si="19"/>
        <v>0</v>
      </c>
      <c r="J129" s="113">
        <f t="shared" si="19"/>
        <v>0</v>
      </c>
      <c r="K129" s="113">
        <f t="shared" si="19"/>
        <v>0</v>
      </c>
      <c r="L129" s="113">
        <f t="shared" si="19"/>
        <v>0</v>
      </c>
      <c r="M129" s="113">
        <f t="shared" si="19"/>
        <v>0</v>
      </c>
      <c r="N129" s="113">
        <f t="shared" si="19"/>
        <v>0</v>
      </c>
      <c r="O129" s="113">
        <f t="shared" si="19"/>
        <v>0</v>
      </c>
      <c r="P129" s="113">
        <f t="shared" si="19"/>
        <v>0</v>
      </c>
      <c r="Q129" s="113">
        <f t="shared" si="19"/>
        <v>0</v>
      </c>
      <c r="R129" s="113">
        <f t="shared" si="19"/>
        <v>0</v>
      </c>
      <c r="S129" s="113">
        <f t="shared" si="19"/>
        <v>0</v>
      </c>
      <c r="T129" s="113">
        <f t="shared" si="19"/>
        <v>0</v>
      </c>
      <c r="U129" s="113">
        <f t="shared" si="19"/>
        <v>0</v>
      </c>
      <c r="V129" s="113">
        <f t="shared" si="19"/>
        <v>0</v>
      </c>
      <c r="W129" s="113">
        <f t="shared" si="19"/>
        <v>0</v>
      </c>
      <c r="X129" s="113">
        <f t="shared" si="19"/>
        <v>0</v>
      </c>
      <c r="Y129" s="113">
        <f t="shared" si="19"/>
        <v>0</v>
      </c>
      <c r="Z129" s="113">
        <f t="shared" si="19"/>
        <v>0</v>
      </c>
      <c r="AA129" s="113">
        <f t="shared" si="19"/>
        <v>0</v>
      </c>
      <c r="AB129" s="113">
        <f t="shared" si="19"/>
        <v>0</v>
      </c>
      <c r="AC129" s="113">
        <f t="shared" si="19"/>
        <v>0</v>
      </c>
      <c r="AD129" s="113">
        <f t="shared" si="19"/>
        <v>1</v>
      </c>
      <c r="AE129" s="113">
        <f t="shared" si="19"/>
        <v>1</v>
      </c>
      <c r="AF129" s="113">
        <f t="shared" si="19"/>
        <v>1</v>
      </c>
      <c r="AG129" s="113">
        <f t="shared" si="19"/>
        <v>0</v>
      </c>
      <c r="AH129" s="113">
        <f t="shared" si="19"/>
        <v>1</v>
      </c>
      <c r="AI129" s="113">
        <f t="shared" si="19"/>
        <v>0</v>
      </c>
      <c r="AJ129" s="36" t="str">
        <f t="shared" si="6"/>
        <v>UNKNOWN</v>
      </c>
      <c r="AK129" s="49"/>
      <c r="AL129" s="49" t="str">
        <f t="shared" si="9"/>
        <v>3A</v>
      </c>
      <c r="AM129" s="49" t="str">
        <f t="shared" si="10"/>
        <v>00</v>
      </c>
      <c r="AN129" s="49" t="str">
        <f t="shared" si="11"/>
        <v>00</v>
      </c>
      <c r="AO129" s="49" t="str">
        <f t="shared" si="12"/>
        <v>00</v>
      </c>
      <c r="AQ129" t="str">
        <f t="shared" si="7"/>
        <v xml:space="preserve">    (U4)0x0000003AU,                                                           /* 58 UNKNOWN                                         */</v>
      </c>
    </row>
    <row r="130" spans="1:43">
      <c r="B130" s="119"/>
      <c r="C130" s="36">
        <f t="shared" si="8"/>
        <v>59</v>
      </c>
      <c r="D130" s="113">
        <f t="shared" si="19"/>
        <v>0</v>
      </c>
      <c r="E130" s="113">
        <f t="shared" si="19"/>
        <v>0</v>
      </c>
      <c r="F130" s="113">
        <f t="shared" si="19"/>
        <v>0</v>
      </c>
      <c r="G130" s="113">
        <f t="shared" si="19"/>
        <v>0</v>
      </c>
      <c r="H130" s="113">
        <f t="shared" si="19"/>
        <v>0</v>
      </c>
      <c r="I130" s="113">
        <f t="shared" si="19"/>
        <v>0</v>
      </c>
      <c r="J130" s="113">
        <f t="shared" si="19"/>
        <v>0</v>
      </c>
      <c r="K130" s="113">
        <f t="shared" si="19"/>
        <v>0</v>
      </c>
      <c r="L130" s="113">
        <f t="shared" si="19"/>
        <v>0</v>
      </c>
      <c r="M130" s="113">
        <f t="shared" si="19"/>
        <v>0</v>
      </c>
      <c r="N130" s="113">
        <f t="shared" si="19"/>
        <v>0</v>
      </c>
      <c r="O130" s="113">
        <f t="shared" si="19"/>
        <v>0</v>
      </c>
      <c r="P130" s="113">
        <f t="shared" si="19"/>
        <v>0</v>
      </c>
      <c r="Q130" s="113">
        <f t="shared" si="19"/>
        <v>0</v>
      </c>
      <c r="R130" s="113">
        <f t="shared" si="19"/>
        <v>0</v>
      </c>
      <c r="S130" s="113">
        <f t="shared" si="19"/>
        <v>0</v>
      </c>
      <c r="T130" s="113">
        <f t="shared" si="19"/>
        <v>0</v>
      </c>
      <c r="U130" s="113">
        <f t="shared" si="19"/>
        <v>0</v>
      </c>
      <c r="V130" s="113">
        <f t="shared" si="19"/>
        <v>0</v>
      </c>
      <c r="W130" s="113">
        <f t="shared" si="19"/>
        <v>0</v>
      </c>
      <c r="X130" s="113">
        <f t="shared" si="19"/>
        <v>0</v>
      </c>
      <c r="Y130" s="113">
        <f t="shared" si="19"/>
        <v>0</v>
      </c>
      <c r="Z130" s="113">
        <f t="shared" si="19"/>
        <v>0</v>
      </c>
      <c r="AA130" s="113">
        <f t="shared" si="19"/>
        <v>0</v>
      </c>
      <c r="AB130" s="113">
        <f t="shared" si="19"/>
        <v>0</v>
      </c>
      <c r="AC130" s="113">
        <f t="shared" si="19"/>
        <v>0</v>
      </c>
      <c r="AD130" s="113">
        <f t="shared" si="19"/>
        <v>1</v>
      </c>
      <c r="AE130" s="113">
        <f t="shared" si="19"/>
        <v>1</v>
      </c>
      <c r="AF130" s="113">
        <f t="shared" si="19"/>
        <v>1</v>
      </c>
      <c r="AG130" s="113">
        <f t="shared" si="19"/>
        <v>0</v>
      </c>
      <c r="AH130" s="113">
        <f t="shared" si="19"/>
        <v>1</v>
      </c>
      <c r="AI130" s="113">
        <f t="shared" si="19"/>
        <v>1</v>
      </c>
      <c r="AJ130" s="36" t="str">
        <f t="shared" si="6"/>
        <v>OILLVLO</v>
      </c>
      <c r="AK130" s="49"/>
      <c r="AL130" s="49" t="str">
        <f t="shared" si="9"/>
        <v>3B</v>
      </c>
      <c r="AM130" s="49" t="str">
        <f t="shared" si="10"/>
        <v>00</v>
      </c>
      <c r="AN130" s="49" t="str">
        <f t="shared" si="11"/>
        <v>00</v>
      </c>
      <c r="AO130" s="49" t="str">
        <f t="shared" si="12"/>
        <v>00</v>
      </c>
      <c r="AQ130" t="str">
        <f t="shared" si="7"/>
        <v xml:space="preserve">    (U4)0x0000003BU,                                                           /* 59 OILLVLO                                         */</v>
      </c>
    </row>
    <row r="131" spans="1:43">
      <c r="B131" s="119"/>
      <c r="C131" s="36">
        <f t="shared" si="8"/>
        <v>60</v>
      </c>
      <c r="D131" s="113">
        <f t="shared" si="19"/>
        <v>0</v>
      </c>
      <c r="E131" s="113">
        <f t="shared" si="19"/>
        <v>0</v>
      </c>
      <c r="F131" s="113">
        <f t="shared" si="19"/>
        <v>0</v>
      </c>
      <c r="G131" s="113">
        <f t="shared" si="19"/>
        <v>0</v>
      </c>
      <c r="H131" s="113">
        <f t="shared" si="19"/>
        <v>0</v>
      </c>
      <c r="I131" s="113">
        <f t="shared" si="19"/>
        <v>0</v>
      </c>
      <c r="J131" s="113">
        <f t="shared" si="19"/>
        <v>0</v>
      </c>
      <c r="K131" s="113">
        <f t="shared" si="19"/>
        <v>0</v>
      </c>
      <c r="L131" s="113">
        <f t="shared" si="19"/>
        <v>0</v>
      </c>
      <c r="M131" s="113">
        <f t="shared" si="19"/>
        <v>0</v>
      </c>
      <c r="N131" s="113">
        <f t="shared" si="19"/>
        <v>0</v>
      </c>
      <c r="O131" s="113">
        <f t="shared" si="19"/>
        <v>0</v>
      </c>
      <c r="P131" s="113">
        <f t="shared" si="19"/>
        <v>0</v>
      </c>
      <c r="Q131" s="113">
        <f t="shared" si="19"/>
        <v>0</v>
      </c>
      <c r="R131" s="113">
        <f t="shared" si="19"/>
        <v>0</v>
      </c>
      <c r="S131" s="113">
        <f t="shared" si="19"/>
        <v>0</v>
      </c>
      <c r="T131" s="113">
        <f t="shared" si="19"/>
        <v>0</v>
      </c>
      <c r="U131" s="113">
        <f t="shared" si="19"/>
        <v>0</v>
      </c>
      <c r="V131" s="113">
        <f t="shared" si="19"/>
        <v>0</v>
      </c>
      <c r="W131" s="113">
        <f t="shared" si="19"/>
        <v>0</v>
      </c>
      <c r="X131" s="113">
        <f t="shared" si="19"/>
        <v>0</v>
      </c>
      <c r="Y131" s="113">
        <f t="shared" si="19"/>
        <v>0</v>
      </c>
      <c r="Z131" s="113">
        <f t="shared" si="19"/>
        <v>0</v>
      </c>
      <c r="AA131" s="113">
        <f t="shared" si="19"/>
        <v>0</v>
      </c>
      <c r="AB131" s="113">
        <f t="shared" si="19"/>
        <v>0</v>
      </c>
      <c r="AC131" s="113">
        <f t="shared" si="19"/>
        <v>0</v>
      </c>
      <c r="AD131" s="113">
        <f t="shared" si="19"/>
        <v>1</v>
      </c>
      <c r="AE131" s="113">
        <f t="shared" si="19"/>
        <v>1</v>
      </c>
      <c r="AF131" s="113">
        <f t="shared" si="19"/>
        <v>1</v>
      </c>
      <c r="AG131" s="113">
        <f t="shared" si="19"/>
        <v>1</v>
      </c>
      <c r="AH131" s="113">
        <f t="shared" si="19"/>
        <v>0</v>
      </c>
      <c r="AI131" s="113">
        <f t="shared" si="19"/>
        <v>0</v>
      </c>
      <c r="AJ131" s="36" t="str">
        <f t="shared" si="6"/>
        <v>OILLVLO</v>
      </c>
      <c r="AK131" s="49"/>
      <c r="AL131" s="49" t="str">
        <f t="shared" si="9"/>
        <v>3C</v>
      </c>
      <c r="AM131" s="49" t="str">
        <f t="shared" si="10"/>
        <v>00</v>
      </c>
      <c r="AN131" s="49" t="str">
        <f t="shared" si="11"/>
        <v>00</v>
      </c>
      <c r="AO131" s="49" t="str">
        <f t="shared" si="12"/>
        <v>00</v>
      </c>
      <c r="AQ131" t="str">
        <f t="shared" si="7"/>
        <v xml:space="preserve">    (U4)0x0000003CU,                                                           /* 60 OILLVLO                                         */</v>
      </c>
    </row>
    <row r="132" spans="1:43">
      <c r="B132" s="119"/>
      <c r="C132" s="36">
        <f t="shared" si="8"/>
        <v>61</v>
      </c>
      <c r="D132" s="113">
        <f t="shared" si="19"/>
        <v>0</v>
      </c>
      <c r="E132" s="113">
        <f t="shared" si="19"/>
        <v>0</v>
      </c>
      <c r="F132" s="113">
        <f t="shared" si="19"/>
        <v>0</v>
      </c>
      <c r="G132" s="113">
        <f t="shared" si="19"/>
        <v>0</v>
      </c>
      <c r="H132" s="113">
        <f t="shared" si="19"/>
        <v>0</v>
      </c>
      <c r="I132" s="113">
        <f t="shared" si="19"/>
        <v>0</v>
      </c>
      <c r="J132" s="113">
        <f t="shared" si="19"/>
        <v>0</v>
      </c>
      <c r="K132" s="113">
        <f t="shared" si="19"/>
        <v>0</v>
      </c>
      <c r="L132" s="113">
        <f t="shared" si="19"/>
        <v>0</v>
      </c>
      <c r="M132" s="113">
        <f t="shared" si="19"/>
        <v>0</v>
      </c>
      <c r="N132" s="113">
        <f t="shared" si="19"/>
        <v>0</v>
      </c>
      <c r="O132" s="113">
        <f t="shared" si="19"/>
        <v>0</v>
      </c>
      <c r="P132" s="113">
        <f t="shared" si="19"/>
        <v>0</v>
      </c>
      <c r="Q132" s="113">
        <f t="shared" si="19"/>
        <v>0</v>
      </c>
      <c r="R132" s="113">
        <f t="shared" si="19"/>
        <v>0</v>
      </c>
      <c r="S132" s="113">
        <f t="shared" si="19"/>
        <v>0</v>
      </c>
      <c r="T132" s="113">
        <f t="shared" si="19"/>
        <v>0</v>
      </c>
      <c r="U132" s="113">
        <f t="shared" si="19"/>
        <v>0</v>
      </c>
      <c r="V132" s="113">
        <f t="shared" si="19"/>
        <v>0</v>
      </c>
      <c r="W132" s="113">
        <f t="shared" si="19"/>
        <v>0</v>
      </c>
      <c r="X132" s="113">
        <f t="shared" si="19"/>
        <v>0</v>
      </c>
      <c r="Y132" s="113">
        <f t="shared" si="19"/>
        <v>0</v>
      </c>
      <c r="Z132" s="113">
        <f t="shared" si="19"/>
        <v>0</v>
      </c>
      <c r="AA132" s="113">
        <f t="shared" si="19"/>
        <v>0</v>
      </c>
      <c r="AB132" s="113">
        <f t="shared" si="19"/>
        <v>0</v>
      </c>
      <c r="AC132" s="113">
        <f t="shared" si="19"/>
        <v>0</v>
      </c>
      <c r="AD132" s="113">
        <f t="shared" si="19"/>
        <v>1</v>
      </c>
      <c r="AE132" s="113">
        <f t="shared" si="19"/>
        <v>1</v>
      </c>
      <c r="AF132" s="113">
        <f t="shared" si="19"/>
        <v>1</v>
      </c>
      <c r="AG132" s="113">
        <f t="shared" si="19"/>
        <v>1</v>
      </c>
      <c r="AH132" s="113">
        <f t="shared" si="19"/>
        <v>0</v>
      </c>
      <c r="AI132" s="113">
        <f t="shared" si="19"/>
        <v>1</v>
      </c>
      <c r="AJ132" s="36" t="str">
        <f t="shared" si="6"/>
        <v>OILLVLO</v>
      </c>
      <c r="AK132" s="49"/>
      <c r="AL132" s="49" t="str">
        <f t="shared" si="9"/>
        <v>3D</v>
      </c>
      <c r="AM132" s="49" t="str">
        <f t="shared" si="10"/>
        <v>00</v>
      </c>
      <c r="AN132" s="49" t="str">
        <f t="shared" si="11"/>
        <v>00</v>
      </c>
      <c r="AO132" s="49" t="str">
        <f t="shared" si="12"/>
        <v>00</v>
      </c>
      <c r="AQ132" t="str">
        <f t="shared" si="7"/>
        <v xml:space="preserve">    (U4)0x0000003DU,                                                           /* 61 OILLVLO                                         */</v>
      </c>
    </row>
    <row r="133" spans="1:43">
      <c r="B133" s="119"/>
      <c r="C133" s="36">
        <f t="shared" si="8"/>
        <v>62</v>
      </c>
      <c r="D133" s="113">
        <f t="shared" si="19"/>
        <v>0</v>
      </c>
      <c r="E133" s="113">
        <f t="shared" si="19"/>
        <v>0</v>
      </c>
      <c r="F133" s="113">
        <f t="shared" si="19"/>
        <v>0</v>
      </c>
      <c r="G133" s="113">
        <f t="shared" si="19"/>
        <v>0</v>
      </c>
      <c r="H133" s="113">
        <f t="shared" si="19"/>
        <v>0</v>
      </c>
      <c r="I133" s="113">
        <f t="shared" si="19"/>
        <v>0</v>
      </c>
      <c r="J133" s="113">
        <f t="shared" si="19"/>
        <v>0</v>
      </c>
      <c r="K133" s="113">
        <f t="shared" si="19"/>
        <v>0</v>
      </c>
      <c r="L133" s="113">
        <f t="shared" si="19"/>
        <v>0</v>
      </c>
      <c r="M133" s="113">
        <f t="shared" si="19"/>
        <v>0</v>
      </c>
      <c r="N133" s="113">
        <f t="shared" si="19"/>
        <v>0</v>
      </c>
      <c r="O133" s="113">
        <f t="shared" si="19"/>
        <v>0</v>
      </c>
      <c r="P133" s="113">
        <f t="shared" si="19"/>
        <v>0</v>
      </c>
      <c r="Q133" s="113">
        <f t="shared" si="19"/>
        <v>0</v>
      </c>
      <c r="R133" s="113">
        <f t="shared" si="19"/>
        <v>0</v>
      </c>
      <c r="S133" s="113">
        <f t="shared" si="19"/>
        <v>0</v>
      </c>
      <c r="T133" s="113">
        <f t="shared" si="19"/>
        <v>0</v>
      </c>
      <c r="U133" s="113">
        <f t="shared" si="19"/>
        <v>0</v>
      </c>
      <c r="V133" s="113">
        <f t="shared" si="19"/>
        <v>0</v>
      </c>
      <c r="W133" s="113">
        <f t="shared" si="19"/>
        <v>0</v>
      </c>
      <c r="X133" s="113">
        <f t="shared" si="19"/>
        <v>0</v>
      </c>
      <c r="Y133" s="113">
        <f t="shared" si="19"/>
        <v>0</v>
      </c>
      <c r="Z133" s="113">
        <f t="shared" si="19"/>
        <v>0</v>
      </c>
      <c r="AA133" s="113">
        <f t="shared" si="19"/>
        <v>0</v>
      </c>
      <c r="AB133" s="113">
        <f t="shared" si="19"/>
        <v>0</v>
      </c>
      <c r="AC133" s="113">
        <f t="shared" si="19"/>
        <v>0</v>
      </c>
      <c r="AD133" s="113">
        <f t="shared" si="19"/>
        <v>1</v>
      </c>
      <c r="AE133" s="113">
        <f t="shared" si="19"/>
        <v>1</v>
      </c>
      <c r="AF133" s="113">
        <f t="shared" si="19"/>
        <v>1</v>
      </c>
      <c r="AG133" s="113">
        <f t="shared" si="19"/>
        <v>1</v>
      </c>
      <c r="AH133" s="113">
        <f t="shared" si="19"/>
        <v>1</v>
      </c>
      <c r="AI133" s="113">
        <f t="shared" si="19"/>
        <v>0</v>
      </c>
      <c r="AJ133" s="36" t="str">
        <f t="shared" si="6"/>
        <v>UNKNOWN</v>
      </c>
      <c r="AK133" s="49"/>
      <c r="AL133" s="49" t="str">
        <f t="shared" si="9"/>
        <v>3E</v>
      </c>
      <c r="AM133" s="49" t="str">
        <f t="shared" si="10"/>
        <v>00</v>
      </c>
      <c r="AN133" s="49" t="str">
        <f t="shared" si="11"/>
        <v>00</v>
      </c>
      <c r="AO133" s="49" t="str">
        <f t="shared" si="12"/>
        <v>00</v>
      </c>
      <c r="AQ133" t="str">
        <f t="shared" si="7"/>
        <v xml:space="preserve">    (U4)0x0000003EU,                                                           /* 62 UNKNOWN                                         */</v>
      </c>
    </row>
    <row r="134" spans="1:43">
      <c r="B134" s="120"/>
      <c r="C134" s="36">
        <f t="shared" si="8"/>
        <v>63</v>
      </c>
      <c r="D134" s="113">
        <f t="shared" si="19"/>
        <v>0</v>
      </c>
      <c r="E134" s="113">
        <f t="shared" si="19"/>
        <v>0</v>
      </c>
      <c r="F134" s="113">
        <f t="shared" si="19"/>
        <v>0</v>
      </c>
      <c r="G134" s="113">
        <f t="shared" si="19"/>
        <v>0</v>
      </c>
      <c r="H134" s="113">
        <f t="shared" si="19"/>
        <v>0</v>
      </c>
      <c r="I134" s="113">
        <f t="shared" si="19"/>
        <v>0</v>
      </c>
      <c r="J134" s="113">
        <f t="shared" si="19"/>
        <v>0</v>
      </c>
      <c r="K134" s="113">
        <f t="shared" si="19"/>
        <v>0</v>
      </c>
      <c r="L134" s="113">
        <f t="shared" si="19"/>
        <v>0</v>
      </c>
      <c r="M134" s="113">
        <f t="shared" si="19"/>
        <v>0</v>
      </c>
      <c r="N134" s="113">
        <f t="shared" si="19"/>
        <v>0</v>
      </c>
      <c r="O134" s="113">
        <f t="shared" si="19"/>
        <v>0</v>
      </c>
      <c r="P134" s="113">
        <f t="shared" si="19"/>
        <v>0</v>
      </c>
      <c r="Q134" s="113">
        <f t="shared" si="19"/>
        <v>0</v>
      </c>
      <c r="R134" s="113">
        <f t="shared" si="19"/>
        <v>0</v>
      </c>
      <c r="S134" s="113">
        <f t="shared" si="19"/>
        <v>0</v>
      </c>
      <c r="T134" s="113">
        <f t="shared" si="19"/>
        <v>0</v>
      </c>
      <c r="U134" s="113">
        <f t="shared" si="19"/>
        <v>0</v>
      </c>
      <c r="V134" s="113">
        <f t="shared" si="19"/>
        <v>0</v>
      </c>
      <c r="W134" s="113">
        <f t="shared" si="19"/>
        <v>0</v>
      </c>
      <c r="X134" s="113">
        <f t="shared" si="19"/>
        <v>0</v>
      </c>
      <c r="Y134" s="113">
        <f t="shared" si="19"/>
        <v>0</v>
      </c>
      <c r="Z134" s="113">
        <f t="shared" si="19"/>
        <v>0</v>
      </c>
      <c r="AA134" s="113">
        <f t="shared" si="19"/>
        <v>0</v>
      </c>
      <c r="AB134" s="113">
        <f t="shared" si="19"/>
        <v>0</v>
      </c>
      <c r="AC134" s="113">
        <f t="shared" si="19"/>
        <v>0</v>
      </c>
      <c r="AD134" s="113">
        <f t="shared" si="19"/>
        <v>1</v>
      </c>
      <c r="AE134" s="113">
        <f t="shared" si="19"/>
        <v>1</v>
      </c>
      <c r="AF134" s="113">
        <f t="shared" si="19"/>
        <v>1</v>
      </c>
      <c r="AG134" s="113">
        <f t="shared" si="19"/>
        <v>1</v>
      </c>
      <c r="AH134" s="113">
        <f t="shared" si="19"/>
        <v>1</v>
      </c>
      <c r="AI134" s="113">
        <f>IF(AI69=1,1,0)</f>
        <v>1</v>
      </c>
      <c r="AJ134" s="36" t="str">
        <f t="shared" si="6"/>
        <v>OILLVLO</v>
      </c>
      <c r="AK134" s="49"/>
      <c r="AL134" s="49" t="str">
        <f t="shared" si="9"/>
        <v>3F</v>
      </c>
      <c r="AM134" s="49" t="str">
        <f t="shared" si="10"/>
        <v>00</v>
      </c>
      <c r="AN134" s="49" t="str">
        <f t="shared" si="11"/>
        <v>00</v>
      </c>
      <c r="AO134" s="49" t="str">
        <f t="shared" si="12"/>
        <v>00</v>
      </c>
      <c r="AQ134" t="str">
        <f t="shared" si="7"/>
        <v xml:space="preserve">    (U4)0x0000003FU                                                            /* 63 OILLVLO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1" t="str">
        <f ca="1">IF(B6&lt;&gt;"",B6,"")</f>
        <v>Table P_OILLEV</v>
      </c>
      <c r="C136" s="36">
        <f>IF(C6&lt;&gt;"",C6,"")</f>
        <v>0</v>
      </c>
      <c r="D136" s="113">
        <f t="shared" ref="D136:AI143" si="20">IF(OR(D6=0,D6=1),1,0)</f>
        <v>0</v>
      </c>
      <c r="E136" s="113">
        <f t="shared" si="20"/>
        <v>0</v>
      </c>
      <c r="F136" s="113">
        <f t="shared" si="20"/>
        <v>0</v>
      </c>
      <c r="G136" s="113">
        <f t="shared" si="20"/>
        <v>0</v>
      </c>
      <c r="H136" s="113">
        <f t="shared" si="20"/>
        <v>0</v>
      </c>
      <c r="I136" s="113">
        <f t="shared" si="20"/>
        <v>0</v>
      </c>
      <c r="J136" s="113">
        <f t="shared" si="20"/>
        <v>0</v>
      </c>
      <c r="K136" s="113">
        <f t="shared" si="20"/>
        <v>0</v>
      </c>
      <c r="L136" s="113">
        <f t="shared" si="20"/>
        <v>0</v>
      </c>
      <c r="M136" s="113">
        <f t="shared" si="20"/>
        <v>0</v>
      </c>
      <c r="N136" s="113">
        <f t="shared" si="20"/>
        <v>0</v>
      </c>
      <c r="O136" s="113">
        <f t="shared" si="20"/>
        <v>0</v>
      </c>
      <c r="P136" s="113">
        <f t="shared" si="20"/>
        <v>0</v>
      </c>
      <c r="Q136" s="113">
        <f t="shared" si="20"/>
        <v>0</v>
      </c>
      <c r="R136" s="113">
        <f t="shared" si="20"/>
        <v>0</v>
      </c>
      <c r="S136" s="113">
        <f t="shared" si="20"/>
        <v>0</v>
      </c>
      <c r="T136" s="113">
        <f t="shared" si="20"/>
        <v>0</v>
      </c>
      <c r="U136" s="113">
        <f t="shared" si="20"/>
        <v>0</v>
      </c>
      <c r="V136" s="113">
        <f t="shared" si="20"/>
        <v>0</v>
      </c>
      <c r="W136" s="113">
        <f t="shared" si="20"/>
        <v>0</v>
      </c>
      <c r="X136" s="113">
        <f t="shared" si="20"/>
        <v>0</v>
      </c>
      <c r="Y136" s="113">
        <f t="shared" si="20"/>
        <v>0</v>
      </c>
      <c r="Z136" s="113">
        <f t="shared" si="20"/>
        <v>0</v>
      </c>
      <c r="AA136" s="113">
        <f t="shared" si="20"/>
        <v>0</v>
      </c>
      <c r="AB136" s="113">
        <f t="shared" si="20"/>
        <v>0</v>
      </c>
      <c r="AC136" s="113">
        <f t="shared" si="20"/>
        <v>0</v>
      </c>
      <c r="AD136" s="113">
        <f t="shared" si="20"/>
        <v>1</v>
      </c>
      <c r="AE136" s="113">
        <f t="shared" si="20"/>
        <v>1</v>
      </c>
      <c r="AF136" s="113">
        <f t="shared" si="20"/>
        <v>1</v>
      </c>
      <c r="AG136" s="113">
        <f t="shared" si="20"/>
        <v>1</v>
      </c>
      <c r="AH136" s="113">
        <f t="shared" si="20"/>
        <v>1</v>
      </c>
      <c r="AI136" s="113">
        <f t="shared" si="20"/>
        <v>1</v>
      </c>
      <c r="AJ136" s="36" t="str">
        <f t="shared" ref="AJ136:AJ199" si="21">IF(AJ6&lt;&gt;"",AJ6,"")</f>
        <v>UNKNOWN</v>
      </c>
      <c r="AK136" s="49"/>
      <c r="AL136" s="49" t="str">
        <f>BIN2HEX(AB136&amp;AC136&amp;AD136&amp;AE136&amp;AF136&amp;AG136&amp;AH136&amp;AI136,2)</f>
        <v>3F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19"/>
      <c r="C137" s="36">
        <f t="shared" ref="C137:C199" si="23">IF(C7&lt;&gt;"",C7,"")</f>
        <v>1</v>
      </c>
      <c r="D137" s="113">
        <f t="shared" si="20"/>
        <v>0</v>
      </c>
      <c r="E137" s="113">
        <f t="shared" si="20"/>
        <v>0</v>
      </c>
      <c r="F137" s="113">
        <f t="shared" si="20"/>
        <v>0</v>
      </c>
      <c r="G137" s="113">
        <f t="shared" si="20"/>
        <v>0</v>
      </c>
      <c r="H137" s="113">
        <f t="shared" si="20"/>
        <v>0</v>
      </c>
      <c r="I137" s="113">
        <f t="shared" si="20"/>
        <v>0</v>
      </c>
      <c r="J137" s="113">
        <f t="shared" si="20"/>
        <v>0</v>
      </c>
      <c r="K137" s="113">
        <f t="shared" si="20"/>
        <v>0</v>
      </c>
      <c r="L137" s="113">
        <f t="shared" si="20"/>
        <v>0</v>
      </c>
      <c r="M137" s="113">
        <f t="shared" si="20"/>
        <v>0</v>
      </c>
      <c r="N137" s="113">
        <f t="shared" si="20"/>
        <v>0</v>
      </c>
      <c r="O137" s="113">
        <f t="shared" si="20"/>
        <v>0</v>
      </c>
      <c r="P137" s="113">
        <f t="shared" si="20"/>
        <v>0</v>
      </c>
      <c r="Q137" s="113">
        <f t="shared" si="20"/>
        <v>0</v>
      </c>
      <c r="R137" s="113">
        <f t="shared" si="20"/>
        <v>0</v>
      </c>
      <c r="S137" s="113">
        <f t="shared" si="20"/>
        <v>0</v>
      </c>
      <c r="T137" s="113">
        <f t="shared" si="20"/>
        <v>0</v>
      </c>
      <c r="U137" s="113">
        <f t="shared" si="20"/>
        <v>0</v>
      </c>
      <c r="V137" s="113">
        <f t="shared" si="20"/>
        <v>0</v>
      </c>
      <c r="W137" s="113">
        <f t="shared" si="20"/>
        <v>0</v>
      </c>
      <c r="X137" s="113">
        <f t="shared" si="20"/>
        <v>0</v>
      </c>
      <c r="Y137" s="113">
        <f t="shared" si="20"/>
        <v>0</v>
      </c>
      <c r="Z137" s="113">
        <f t="shared" si="20"/>
        <v>0</v>
      </c>
      <c r="AA137" s="113">
        <f t="shared" si="20"/>
        <v>0</v>
      </c>
      <c r="AB137" s="113">
        <f t="shared" si="20"/>
        <v>0</v>
      </c>
      <c r="AC137" s="113">
        <f t="shared" si="20"/>
        <v>0</v>
      </c>
      <c r="AD137" s="113">
        <f t="shared" si="20"/>
        <v>1</v>
      </c>
      <c r="AE137" s="113">
        <f t="shared" si="20"/>
        <v>1</v>
      </c>
      <c r="AF137" s="113">
        <f t="shared" si="20"/>
        <v>1</v>
      </c>
      <c r="AG137" s="113">
        <f t="shared" si="20"/>
        <v>1</v>
      </c>
      <c r="AH137" s="113">
        <f t="shared" si="20"/>
        <v>1</v>
      </c>
      <c r="AI137" s="113">
        <f t="shared" si="20"/>
        <v>1</v>
      </c>
      <c r="AJ137" s="36" t="str">
        <f t="shared" si="21"/>
        <v>UNKNOWN</v>
      </c>
      <c r="AK137" s="49"/>
      <c r="AL137" s="49" t="str">
        <f t="shared" ref="AL137:AL199" si="24">BIN2HEX(AB137&amp;AC137&amp;AD137&amp;AE137&amp;AF137&amp;AG137&amp;AH137&amp;AI137,2)</f>
        <v>3F</v>
      </c>
      <c r="AM137" s="49" t="str">
        <f t="shared" ref="AM137:AM199" si="25">BIN2HEX(T137&amp;U137&amp;V137&amp;W137&amp;X137&amp;Y137&amp;Z137&amp;AA137,2)</f>
        <v>00</v>
      </c>
      <c r="AN137" s="49" t="str">
        <f t="shared" ref="AN137:AN199" si="26">BIN2HEX(L137&amp;M137&amp;N137&amp;O137&amp;P137&amp;Q137&amp;R137&amp;S137,2)</f>
        <v>00</v>
      </c>
      <c r="AO137" s="49" t="str">
        <f t="shared" ref="AO137:AO199" si="27">BIN2HEX(D137&amp;E137&amp;F137&amp;G137&amp;H137&amp;I137&amp;J137&amp;K137,2)</f>
        <v>00</v>
      </c>
      <c r="AQ137" t="str">
        <f t="shared" si="22"/>
        <v xml:space="preserve">    (U4)0x0000003FU,                                                           /* 01 UNKNOWN                                         */</v>
      </c>
    </row>
    <row r="138" spans="1:43">
      <c r="B138" s="119"/>
      <c r="C138" s="36">
        <f t="shared" si="23"/>
        <v>2</v>
      </c>
      <c r="D138" s="113">
        <f t="shared" si="20"/>
        <v>0</v>
      </c>
      <c r="E138" s="113">
        <f t="shared" si="20"/>
        <v>0</v>
      </c>
      <c r="F138" s="113">
        <f t="shared" si="20"/>
        <v>0</v>
      </c>
      <c r="G138" s="113">
        <f t="shared" si="20"/>
        <v>0</v>
      </c>
      <c r="H138" s="113">
        <f t="shared" si="20"/>
        <v>0</v>
      </c>
      <c r="I138" s="113">
        <f t="shared" si="20"/>
        <v>0</v>
      </c>
      <c r="J138" s="113">
        <f t="shared" si="20"/>
        <v>0</v>
      </c>
      <c r="K138" s="113">
        <f t="shared" si="20"/>
        <v>0</v>
      </c>
      <c r="L138" s="113">
        <f t="shared" si="20"/>
        <v>0</v>
      </c>
      <c r="M138" s="113">
        <f t="shared" si="20"/>
        <v>0</v>
      </c>
      <c r="N138" s="113">
        <f t="shared" si="20"/>
        <v>0</v>
      </c>
      <c r="O138" s="113">
        <f t="shared" si="20"/>
        <v>0</v>
      </c>
      <c r="P138" s="113">
        <f t="shared" si="20"/>
        <v>0</v>
      </c>
      <c r="Q138" s="113">
        <f t="shared" si="20"/>
        <v>0</v>
      </c>
      <c r="R138" s="113">
        <f t="shared" si="20"/>
        <v>0</v>
      </c>
      <c r="S138" s="113">
        <f t="shared" si="20"/>
        <v>0</v>
      </c>
      <c r="T138" s="113">
        <f t="shared" si="20"/>
        <v>0</v>
      </c>
      <c r="U138" s="113">
        <f t="shared" si="20"/>
        <v>0</v>
      </c>
      <c r="V138" s="113">
        <f t="shared" si="20"/>
        <v>0</v>
      </c>
      <c r="W138" s="113">
        <f t="shared" si="20"/>
        <v>0</v>
      </c>
      <c r="X138" s="113">
        <f t="shared" si="20"/>
        <v>0</v>
      </c>
      <c r="Y138" s="113">
        <f t="shared" si="20"/>
        <v>0</v>
      </c>
      <c r="Z138" s="113">
        <f t="shared" si="20"/>
        <v>0</v>
      </c>
      <c r="AA138" s="113">
        <f t="shared" si="20"/>
        <v>0</v>
      </c>
      <c r="AB138" s="113">
        <f t="shared" si="20"/>
        <v>0</v>
      </c>
      <c r="AC138" s="113">
        <f t="shared" si="20"/>
        <v>0</v>
      </c>
      <c r="AD138" s="113">
        <f t="shared" si="20"/>
        <v>1</v>
      </c>
      <c r="AE138" s="113">
        <f t="shared" si="20"/>
        <v>1</v>
      </c>
      <c r="AF138" s="113">
        <f t="shared" si="20"/>
        <v>1</v>
      </c>
      <c r="AG138" s="113">
        <f t="shared" si="20"/>
        <v>1</v>
      </c>
      <c r="AH138" s="113">
        <f t="shared" si="20"/>
        <v>1</v>
      </c>
      <c r="AI138" s="113">
        <f t="shared" si="20"/>
        <v>1</v>
      </c>
      <c r="AJ138" s="36" t="str">
        <f t="shared" si="21"/>
        <v>UNKNOWN</v>
      </c>
      <c r="AK138" s="49"/>
      <c r="AL138" s="49" t="str">
        <f t="shared" si="24"/>
        <v>3F</v>
      </c>
      <c r="AM138" s="49" t="str">
        <f t="shared" si="25"/>
        <v>00</v>
      </c>
      <c r="AN138" s="49" t="str">
        <f t="shared" si="26"/>
        <v>00</v>
      </c>
      <c r="AO138" s="49" t="str">
        <f t="shared" si="27"/>
        <v>00</v>
      </c>
      <c r="AQ138" t="str">
        <f t="shared" si="22"/>
        <v xml:space="preserve">    (U4)0x0000003FU,                                                           /* 02 UNKNOWN                                         */</v>
      </c>
    </row>
    <row r="139" spans="1:43">
      <c r="B139" s="119"/>
      <c r="C139" s="36">
        <f t="shared" si="23"/>
        <v>3</v>
      </c>
      <c r="D139" s="113">
        <f t="shared" si="20"/>
        <v>0</v>
      </c>
      <c r="E139" s="113">
        <f t="shared" si="20"/>
        <v>0</v>
      </c>
      <c r="F139" s="113">
        <f t="shared" si="20"/>
        <v>0</v>
      </c>
      <c r="G139" s="113">
        <f t="shared" si="20"/>
        <v>0</v>
      </c>
      <c r="H139" s="113">
        <f t="shared" si="20"/>
        <v>0</v>
      </c>
      <c r="I139" s="113">
        <f t="shared" si="20"/>
        <v>0</v>
      </c>
      <c r="J139" s="113">
        <f t="shared" si="20"/>
        <v>0</v>
      </c>
      <c r="K139" s="113">
        <f t="shared" si="20"/>
        <v>0</v>
      </c>
      <c r="L139" s="113">
        <f t="shared" si="20"/>
        <v>0</v>
      </c>
      <c r="M139" s="113">
        <f t="shared" si="20"/>
        <v>0</v>
      </c>
      <c r="N139" s="113">
        <f t="shared" si="20"/>
        <v>0</v>
      </c>
      <c r="O139" s="113">
        <f t="shared" si="20"/>
        <v>0</v>
      </c>
      <c r="P139" s="113">
        <f t="shared" si="20"/>
        <v>0</v>
      </c>
      <c r="Q139" s="113">
        <f t="shared" si="20"/>
        <v>0</v>
      </c>
      <c r="R139" s="113">
        <f t="shared" si="20"/>
        <v>0</v>
      </c>
      <c r="S139" s="113">
        <f t="shared" si="20"/>
        <v>0</v>
      </c>
      <c r="T139" s="113">
        <f t="shared" si="20"/>
        <v>0</v>
      </c>
      <c r="U139" s="113">
        <f t="shared" si="20"/>
        <v>0</v>
      </c>
      <c r="V139" s="113">
        <f t="shared" si="20"/>
        <v>0</v>
      </c>
      <c r="W139" s="113">
        <f t="shared" si="20"/>
        <v>0</v>
      </c>
      <c r="X139" s="113">
        <f t="shared" si="20"/>
        <v>0</v>
      </c>
      <c r="Y139" s="113">
        <f t="shared" si="20"/>
        <v>0</v>
      </c>
      <c r="Z139" s="113">
        <f t="shared" si="20"/>
        <v>0</v>
      </c>
      <c r="AA139" s="113">
        <f t="shared" si="20"/>
        <v>0</v>
      </c>
      <c r="AB139" s="113">
        <f t="shared" si="20"/>
        <v>0</v>
      </c>
      <c r="AC139" s="113">
        <f t="shared" si="20"/>
        <v>0</v>
      </c>
      <c r="AD139" s="113">
        <f t="shared" si="20"/>
        <v>1</v>
      </c>
      <c r="AE139" s="113">
        <f t="shared" si="20"/>
        <v>1</v>
      </c>
      <c r="AF139" s="113">
        <f t="shared" si="20"/>
        <v>1</v>
      </c>
      <c r="AG139" s="113">
        <f t="shared" si="20"/>
        <v>1</v>
      </c>
      <c r="AH139" s="113">
        <f t="shared" si="20"/>
        <v>1</v>
      </c>
      <c r="AI139" s="113">
        <f t="shared" si="20"/>
        <v>1</v>
      </c>
      <c r="AJ139" s="36" t="str">
        <f t="shared" si="21"/>
        <v>UNKNOWN</v>
      </c>
      <c r="AK139" s="49"/>
      <c r="AL139" s="49" t="str">
        <f t="shared" si="24"/>
        <v>3F</v>
      </c>
      <c r="AM139" s="49" t="str">
        <f t="shared" si="25"/>
        <v>00</v>
      </c>
      <c r="AN139" s="49" t="str">
        <f t="shared" si="26"/>
        <v>00</v>
      </c>
      <c r="AO139" s="49" t="str">
        <f t="shared" si="27"/>
        <v>00</v>
      </c>
      <c r="AQ139" t="str">
        <f t="shared" si="22"/>
        <v xml:space="preserve">    (U4)0x0000003FU,                                                           /* 03 UNKNOWN                                         */</v>
      </c>
    </row>
    <row r="140" spans="1:43">
      <c r="B140" s="119"/>
      <c r="C140" s="36">
        <f t="shared" si="23"/>
        <v>4</v>
      </c>
      <c r="D140" s="113">
        <f t="shared" si="20"/>
        <v>0</v>
      </c>
      <c r="E140" s="113">
        <f t="shared" si="20"/>
        <v>0</v>
      </c>
      <c r="F140" s="113">
        <f t="shared" si="20"/>
        <v>0</v>
      </c>
      <c r="G140" s="113">
        <f t="shared" si="20"/>
        <v>0</v>
      </c>
      <c r="H140" s="113">
        <f t="shared" si="20"/>
        <v>0</v>
      </c>
      <c r="I140" s="113">
        <f t="shared" si="20"/>
        <v>0</v>
      </c>
      <c r="J140" s="113">
        <f t="shared" si="20"/>
        <v>0</v>
      </c>
      <c r="K140" s="113">
        <f t="shared" si="20"/>
        <v>0</v>
      </c>
      <c r="L140" s="113">
        <f t="shared" si="20"/>
        <v>0</v>
      </c>
      <c r="M140" s="113">
        <f t="shared" si="20"/>
        <v>0</v>
      </c>
      <c r="N140" s="113">
        <f t="shared" si="20"/>
        <v>0</v>
      </c>
      <c r="O140" s="113">
        <f t="shared" si="20"/>
        <v>0</v>
      </c>
      <c r="P140" s="113">
        <f t="shared" si="20"/>
        <v>0</v>
      </c>
      <c r="Q140" s="113">
        <f t="shared" si="20"/>
        <v>0</v>
      </c>
      <c r="R140" s="113">
        <f t="shared" si="20"/>
        <v>0</v>
      </c>
      <c r="S140" s="113">
        <f t="shared" si="20"/>
        <v>0</v>
      </c>
      <c r="T140" s="113">
        <f t="shared" si="20"/>
        <v>0</v>
      </c>
      <c r="U140" s="113">
        <f t="shared" si="20"/>
        <v>0</v>
      </c>
      <c r="V140" s="113">
        <f t="shared" si="20"/>
        <v>0</v>
      </c>
      <c r="W140" s="113">
        <f t="shared" si="20"/>
        <v>0</v>
      </c>
      <c r="X140" s="113">
        <f t="shared" si="20"/>
        <v>0</v>
      </c>
      <c r="Y140" s="113">
        <f t="shared" si="20"/>
        <v>0</v>
      </c>
      <c r="Z140" s="113">
        <f t="shared" si="20"/>
        <v>0</v>
      </c>
      <c r="AA140" s="113">
        <f t="shared" si="20"/>
        <v>0</v>
      </c>
      <c r="AB140" s="113">
        <f t="shared" si="20"/>
        <v>0</v>
      </c>
      <c r="AC140" s="113">
        <f t="shared" si="20"/>
        <v>0</v>
      </c>
      <c r="AD140" s="113">
        <f t="shared" si="20"/>
        <v>1</v>
      </c>
      <c r="AE140" s="113">
        <f t="shared" si="20"/>
        <v>1</v>
      </c>
      <c r="AF140" s="113">
        <f t="shared" si="20"/>
        <v>1</v>
      </c>
      <c r="AG140" s="113">
        <f t="shared" si="20"/>
        <v>1</v>
      </c>
      <c r="AH140" s="113">
        <f t="shared" si="20"/>
        <v>1</v>
      </c>
      <c r="AI140" s="113">
        <f t="shared" si="20"/>
        <v>1</v>
      </c>
      <c r="AJ140" s="36" t="str">
        <f t="shared" si="21"/>
        <v>UNKNOWN</v>
      </c>
      <c r="AK140" s="49"/>
      <c r="AL140" s="49" t="str">
        <f t="shared" si="24"/>
        <v>3F</v>
      </c>
      <c r="AM140" s="49" t="str">
        <f t="shared" si="25"/>
        <v>00</v>
      </c>
      <c r="AN140" s="49" t="str">
        <f t="shared" si="26"/>
        <v>00</v>
      </c>
      <c r="AO140" s="49" t="str">
        <f t="shared" si="27"/>
        <v>00</v>
      </c>
      <c r="AQ140" t="str">
        <f t="shared" si="22"/>
        <v xml:space="preserve">    (U4)0x0000003FU,                                                           /* 04 UNKNOWN                                         */</v>
      </c>
    </row>
    <row r="141" spans="1:43">
      <c r="B141" s="119"/>
      <c r="C141" s="36">
        <f t="shared" si="23"/>
        <v>5</v>
      </c>
      <c r="D141" s="113">
        <f t="shared" si="20"/>
        <v>0</v>
      </c>
      <c r="E141" s="113">
        <f t="shared" si="20"/>
        <v>0</v>
      </c>
      <c r="F141" s="113">
        <f t="shared" si="20"/>
        <v>0</v>
      </c>
      <c r="G141" s="113">
        <f t="shared" si="20"/>
        <v>0</v>
      </c>
      <c r="H141" s="113">
        <f t="shared" si="20"/>
        <v>0</v>
      </c>
      <c r="I141" s="113">
        <f t="shared" si="20"/>
        <v>0</v>
      </c>
      <c r="J141" s="113">
        <f t="shared" si="20"/>
        <v>0</v>
      </c>
      <c r="K141" s="113">
        <f t="shared" si="20"/>
        <v>0</v>
      </c>
      <c r="L141" s="113">
        <f t="shared" si="20"/>
        <v>0</v>
      </c>
      <c r="M141" s="113">
        <f t="shared" si="20"/>
        <v>0</v>
      </c>
      <c r="N141" s="113">
        <f t="shared" si="20"/>
        <v>0</v>
      </c>
      <c r="O141" s="113">
        <f t="shared" si="20"/>
        <v>0</v>
      </c>
      <c r="P141" s="113">
        <f t="shared" si="20"/>
        <v>0</v>
      </c>
      <c r="Q141" s="113">
        <f t="shared" si="20"/>
        <v>0</v>
      </c>
      <c r="R141" s="113">
        <f t="shared" si="20"/>
        <v>0</v>
      </c>
      <c r="S141" s="113">
        <f t="shared" si="20"/>
        <v>0</v>
      </c>
      <c r="T141" s="113">
        <f t="shared" si="20"/>
        <v>0</v>
      </c>
      <c r="U141" s="113">
        <f t="shared" si="20"/>
        <v>0</v>
      </c>
      <c r="V141" s="113">
        <f t="shared" si="20"/>
        <v>0</v>
      </c>
      <c r="W141" s="113">
        <f t="shared" si="20"/>
        <v>0</v>
      </c>
      <c r="X141" s="113">
        <f t="shared" si="20"/>
        <v>0</v>
      </c>
      <c r="Y141" s="113">
        <f t="shared" si="20"/>
        <v>0</v>
      </c>
      <c r="Z141" s="113">
        <f t="shared" si="20"/>
        <v>0</v>
      </c>
      <c r="AA141" s="113">
        <f t="shared" si="20"/>
        <v>0</v>
      </c>
      <c r="AB141" s="113">
        <f t="shared" si="20"/>
        <v>0</v>
      </c>
      <c r="AC141" s="113">
        <f t="shared" si="20"/>
        <v>0</v>
      </c>
      <c r="AD141" s="113">
        <f t="shared" si="20"/>
        <v>1</v>
      </c>
      <c r="AE141" s="113">
        <f t="shared" si="20"/>
        <v>1</v>
      </c>
      <c r="AF141" s="113">
        <f t="shared" si="20"/>
        <v>1</v>
      </c>
      <c r="AG141" s="113">
        <f t="shared" si="20"/>
        <v>1</v>
      </c>
      <c r="AH141" s="113">
        <f t="shared" si="20"/>
        <v>1</v>
      </c>
      <c r="AI141" s="113">
        <f t="shared" si="20"/>
        <v>1</v>
      </c>
      <c r="AJ141" s="36" t="str">
        <f t="shared" si="21"/>
        <v>UNKNOWN</v>
      </c>
      <c r="AK141" s="49"/>
      <c r="AL141" s="49" t="str">
        <f t="shared" si="24"/>
        <v>3F</v>
      </c>
      <c r="AM141" s="49" t="str">
        <f t="shared" si="25"/>
        <v>00</v>
      </c>
      <c r="AN141" s="49" t="str">
        <f t="shared" si="26"/>
        <v>00</v>
      </c>
      <c r="AO141" s="49" t="str">
        <f t="shared" si="27"/>
        <v>00</v>
      </c>
      <c r="AQ141" t="str">
        <f t="shared" si="22"/>
        <v xml:space="preserve">    (U4)0x0000003FU,                                                           /* 05 UNKNOWN                                         */</v>
      </c>
    </row>
    <row r="142" spans="1:43">
      <c r="B142" s="119"/>
      <c r="C142" s="36">
        <f t="shared" si="23"/>
        <v>6</v>
      </c>
      <c r="D142" s="113">
        <f t="shared" si="20"/>
        <v>0</v>
      </c>
      <c r="E142" s="113">
        <f t="shared" si="20"/>
        <v>0</v>
      </c>
      <c r="F142" s="113">
        <f t="shared" si="20"/>
        <v>0</v>
      </c>
      <c r="G142" s="113">
        <f t="shared" si="20"/>
        <v>0</v>
      </c>
      <c r="H142" s="113">
        <f t="shared" si="20"/>
        <v>0</v>
      </c>
      <c r="I142" s="113">
        <f t="shared" si="20"/>
        <v>0</v>
      </c>
      <c r="J142" s="113">
        <f t="shared" si="20"/>
        <v>0</v>
      </c>
      <c r="K142" s="113">
        <f t="shared" si="20"/>
        <v>0</v>
      </c>
      <c r="L142" s="113">
        <f t="shared" si="20"/>
        <v>0</v>
      </c>
      <c r="M142" s="113">
        <f t="shared" si="20"/>
        <v>0</v>
      </c>
      <c r="N142" s="113">
        <f t="shared" si="20"/>
        <v>0</v>
      </c>
      <c r="O142" s="113">
        <f t="shared" si="20"/>
        <v>0</v>
      </c>
      <c r="P142" s="113">
        <f t="shared" si="20"/>
        <v>0</v>
      </c>
      <c r="Q142" s="113">
        <f t="shared" si="20"/>
        <v>0</v>
      </c>
      <c r="R142" s="113">
        <f t="shared" si="20"/>
        <v>0</v>
      </c>
      <c r="S142" s="113">
        <f t="shared" si="20"/>
        <v>0</v>
      </c>
      <c r="T142" s="113">
        <f t="shared" si="20"/>
        <v>0</v>
      </c>
      <c r="U142" s="113">
        <f t="shared" si="20"/>
        <v>0</v>
      </c>
      <c r="V142" s="113">
        <f t="shared" si="20"/>
        <v>0</v>
      </c>
      <c r="W142" s="113">
        <f t="shared" si="20"/>
        <v>0</v>
      </c>
      <c r="X142" s="113">
        <f t="shared" si="20"/>
        <v>0</v>
      </c>
      <c r="Y142" s="113">
        <f t="shared" si="20"/>
        <v>0</v>
      </c>
      <c r="Z142" s="113">
        <f t="shared" si="20"/>
        <v>0</v>
      </c>
      <c r="AA142" s="113">
        <f t="shared" si="20"/>
        <v>0</v>
      </c>
      <c r="AB142" s="113">
        <f t="shared" si="20"/>
        <v>0</v>
      </c>
      <c r="AC142" s="113">
        <f t="shared" si="20"/>
        <v>0</v>
      </c>
      <c r="AD142" s="113">
        <f t="shared" si="20"/>
        <v>1</v>
      </c>
      <c r="AE142" s="113">
        <f t="shared" si="20"/>
        <v>1</v>
      </c>
      <c r="AF142" s="113">
        <f t="shared" si="20"/>
        <v>1</v>
      </c>
      <c r="AG142" s="113">
        <f t="shared" si="20"/>
        <v>1</v>
      </c>
      <c r="AH142" s="113">
        <f t="shared" si="20"/>
        <v>1</v>
      </c>
      <c r="AI142" s="113">
        <f t="shared" si="20"/>
        <v>1</v>
      </c>
      <c r="AJ142" s="36" t="str">
        <f t="shared" si="21"/>
        <v>UNKNOWN</v>
      </c>
      <c r="AK142" s="49"/>
      <c r="AL142" s="49" t="str">
        <f t="shared" si="24"/>
        <v>3F</v>
      </c>
      <c r="AM142" s="49" t="str">
        <f t="shared" si="25"/>
        <v>00</v>
      </c>
      <c r="AN142" s="49" t="str">
        <f t="shared" si="26"/>
        <v>00</v>
      </c>
      <c r="AO142" s="49" t="str">
        <f t="shared" si="27"/>
        <v>00</v>
      </c>
      <c r="AQ142" t="str">
        <f t="shared" si="22"/>
        <v xml:space="preserve">    (U4)0x0000003FU,                                                           /* 06 UNKNOWN                                         */</v>
      </c>
    </row>
    <row r="143" spans="1:43">
      <c r="B143" s="119"/>
      <c r="C143" s="36">
        <f t="shared" si="23"/>
        <v>7</v>
      </c>
      <c r="D143" s="113">
        <f t="shared" si="20"/>
        <v>0</v>
      </c>
      <c r="E143" s="113">
        <f t="shared" si="20"/>
        <v>0</v>
      </c>
      <c r="F143" s="113">
        <f t="shared" si="20"/>
        <v>0</v>
      </c>
      <c r="G143" s="113">
        <f t="shared" si="20"/>
        <v>0</v>
      </c>
      <c r="H143" s="113">
        <f t="shared" si="20"/>
        <v>0</v>
      </c>
      <c r="I143" s="113">
        <f t="shared" si="20"/>
        <v>0</v>
      </c>
      <c r="J143" s="113">
        <f t="shared" si="20"/>
        <v>0</v>
      </c>
      <c r="K143" s="113">
        <f t="shared" si="20"/>
        <v>0</v>
      </c>
      <c r="L143" s="113">
        <f t="shared" si="20"/>
        <v>0</v>
      </c>
      <c r="M143" s="113">
        <f t="shared" si="20"/>
        <v>0</v>
      </c>
      <c r="N143" s="113">
        <f t="shared" si="20"/>
        <v>0</v>
      </c>
      <c r="O143" s="113">
        <f t="shared" si="20"/>
        <v>0</v>
      </c>
      <c r="P143" s="113">
        <f t="shared" si="20"/>
        <v>0</v>
      </c>
      <c r="Q143" s="113">
        <f t="shared" si="20"/>
        <v>0</v>
      </c>
      <c r="R143" s="113">
        <f t="shared" si="20"/>
        <v>0</v>
      </c>
      <c r="S143" s="113">
        <f t="shared" si="20"/>
        <v>0</v>
      </c>
      <c r="T143" s="113">
        <f t="shared" si="20"/>
        <v>0</v>
      </c>
      <c r="U143" s="113">
        <f t="shared" si="20"/>
        <v>0</v>
      </c>
      <c r="V143" s="113">
        <f t="shared" si="20"/>
        <v>0</v>
      </c>
      <c r="W143" s="113">
        <f t="shared" si="20"/>
        <v>0</v>
      </c>
      <c r="X143" s="113">
        <f t="shared" si="20"/>
        <v>0</v>
      </c>
      <c r="Y143" s="113">
        <f t="shared" si="20"/>
        <v>0</v>
      </c>
      <c r="Z143" s="113">
        <f t="shared" si="20"/>
        <v>0</v>
      </c>
      <c r="AA143" s="113">
        <f t="shared" si="20"/>
        <v>0</v>
      </c>
      <c r="AB143" s="113">
        <f t="shared" si="20"/>
        <v>0</v>
      </c>
      <c r="AC143" s="113">
        <f t="shared" si="20"/>
        <v>0</v>
      </c>
      <c r="AD143" s="113">
        <f t="shared" si="20"/>
        <v>1</v>
      </c>
      <c r="AE143" s="113">
        <f t="shared" si="20"/>
        <v>1</v>
      </c>
      <c r="AF143" s="113">
        <f t="shared" si="20"/>
        <v>1</v>
      </c>
      <c r="AG143" s="113">
        <f t="shared" si="20"/>
        <v>1</v>
      </c>
      <c r="AH143" s="113">
        <f t="shared" si="20"/>
        <v>1</v>
      </c>
      <c r="AI143" s="113">
        <f>IF(OR(AI13=0,AI13=1),1,0)</f>
        <v>1</v>
      </c>
      <c r="AJ143" s="36" t="str">
        <f t="shared" si="21"/>
        <v>UNKNOWN</v>
      </c>
      <c r="AK143" s="49"/>
      <c r="AL143" s="49" t="str">
        <f t="shared" si="24"/>
        <v>3F</v>
      </c>
      <c r="AM143" s="49" t="str">
        <f t="shared" si="25"/>
        <v>00</v>
      </c>
      <c r="AN143" s="49" t="str">
        <f t="shared" si="26"/>
        <v>00</v>
      </c>
      <c r="AO143" s="49" t="str">
        <f t="shared" si="27"/>
        <v>00</v>
      </c>
      <c r="AQ143" t="str">
        <f t="shared" si="22"/>
        <v xml:space="preserve">    (U4)0x0000003FU,                                                           /* 07 UNKNOWN                                         */</v>
      </c>
    </row>
    <row r="144" spans="1:43">
      <c r="B144" s="119"/>
      <c r="C144" s="36">
        <f t="shared" si="23"/>
        <v>8</v>
      </c>
      <c r="D144" s="113">
        <f t="shared" ref="D144:AI151" si="28">IF(OR(D14=0,D14=1),1,0)</f>
        <v>0</v>
      </c>
      <c r="E144" s="113">
        <f t="shared" si="28"/>
        <v>0</v>
      </c>
      <c r="F144" s="113">
        <f t="shared" si="28"/>
        <v>0</v>
      </c>
      <c r="G144" s="113">
        <f t="shared" si="28"/>
        <v>0</v>
      </c>
      <c r="H144" s="113">
        <f t="shared" si="28"/>
        <v>0</v>
      </c>
      <c r="I144" s="113">
        <f t="shared" si="28"/>
        <v>0</v>
      </c>
      <c r="J144" s="113">
        <f t="shared" si="28"/>
        <v>0</v>
      </c>
      <c r="K144" s="113">
        <f t="shared" si="28"/>
        <v>0</v>
      </c>
      <c r="L144" s="113">
        <f t="shared" si="28"/>
        <v>0</v>
      </c>
      <c r="M144" s="113">
        <f t="shared" si="28"/>
        <v>0</v>
      </c>
      <c r="N144" s="113">
        <f t="shared" si="28"/>
        <v>0</v>
      </c>
      <c r="O144" s="113">
        <f t="shared" si="28"/>
        <v>0</v>
      </c>
      <c r="P144" s="113">
        <f t="shared" si="28"/>
        <v>0</v>
      </c>
      <c r="Q144" s="113">
        <f t="shared" si="28"/>
        <v>0</v>
      </c>
      <c r="R144" s="113">
        <f t="shared" si="28"/>
        <v>0</v>
      </c>
      <c r="S144" s="113">
        <f t="shared" si="28"/>
        <v>0</v>
      </c>
      <c r="T144" s="113">
        <f t="shared" si="28"/>
        <v>0</v>
      </c>
      <c r="U144" s="113">
        <f t="shared" si="28"/>
        <v>0</v>
      </c>
      <c r="V144" s="113">
        <f t="shared" si="28"/>
        <v>0</v>
      </c>
      <c r="W144" s="113">
        <f t="shared" si="28"/>
        <v>0</v>
      </c>
      <c r="X144" s="113">
        <f t="shared" si="28"/>
        <v>0</v>
      </c>
      <c r="Y144" s="113">
        <f t="shared" si="28"/>
        <v>0</v>
      </c>
      <c r="Z144" s="113">
        <f t="shared" si="28"/>
        <v>0</v>
      </c>
      <c r="AA144" s="113">
        <f t="shared" si="28"/>
        <v>0</v>
      </c>
      <c r="AB144" s="113">
        <f t="shared" si="28"/>
        <v>0</v>
      </c>
      <c r="AC144" s="113">
        <f t="shared" si="28"/>
        <v>0</v>
      </c>
      <c r="AD144" s="113">
        <f t="shared" si="28"/>
        <v>1</v>
      </c>
      <c r="AE144" s="113">
        <f t="shared" si="28"/>
        <v>1</v>
      </c>
      <c r="AF144" s="113">
        <f t="shared" si="28"/>
        <v>1</v>
      </c>
      <c r="AG144" s="113">
        <f t="shared" si="28"/>
        <v>1</v>
      </c>
      <c r="AH144" s="113">
        <f t="shared" si="28"/>
        <v>1</v>
      </c>
      <c r="AI144" s="113">
        <f t="shared" si="28"/>
        <v>1</v>
      </c>
      <c r="AJ144" s="36" t="str">
        <f t="shared" si="21"/>
        <v>UNKNOWN</v>
      </c>
      <c r="AK144" s="49"/>
      <c r="AL144" s="49" t="str">
        <f t="shared" si="24"/>
        <v>3F</v>
      </c>
      <c r="AM144" s="49" t="str">
        <f t="shared" si="25"/>
        <v>00</v>
      </c>
      <c r="AN144" s="49" t="str">
        <f t="shared" si="26"/>
        <v>00</v>
      </c>
      <c r="AO144" s="49" t="str">
        <f t="shared" si="27"/>
        <v>00</v>
      </c>
      <c r="AQ144" t="str">
        <f t="shared" si="22"/>
        <v xml:space="preserve">    (U4)0x0000003FU,                                                           /* 08 UNKNOWN                                         */</v>
      </c>
    </row>
    <row r="145" spans="2:43">
      <c r="B145" s="119"/>
      <c r="C145" s="36">
        <f t="shared" si="23"/>
        <v>9</v>
      </c>
      <c r="D145" s="113">
        <f t="shared" si="28"/>
        <v>0</v>
      </c>
      <c r="E145" s="113">
        <f t="shared" si="28"/>
        <v>0</v>
      </c>
      <c r="F145" s="113">
        <f t="shared" si="28"/>
        <v>0</v>
      </c>
      <c r="G145" s="113">
        <f t="shared" si="28"/>
        <v>0</v>
      </c>
      <c r="H145" s="113">
        <f t="shared" si="28"/>
        <v>0</v>
      </c>
      <c r="I145" s="113">
        <f t="shared" si="28"/>
        <v>0</v>
      </c>
      <c r="J145" s="113">
        <f t="shared" si="28"/>
        <v>0</v>
      </c>
      <c r="K145" s="113">
        <f t="shared" si="28"/>
        <v>0</v>
      </c>
      <c r="L145" s="113">
        <f t="shared" si="28"/>
        <v>0</v>
      </c>
      <c r="M145" s="113">
        <f t="shared" si="28"/>
        <v>0</v>
      </c>
      <c r="N145" s="113">
        <f t="shared" si="28"/>
        <v>0</v>
      </c>
      <c r="O145" s="113">
        <f t="shared" si="28"/>
        <v>0</v>
      </c>
      <c r="P145" s="113">
        <f t="shared" si="28"/>
        <v>0</v>
      </c>
      <c r="Q145" s="113">
        <f t="shared" si="28"/>
        <v>0</v>
      </c>
      <c r="R145" s="113">
        <f t="shared" si="28"/>
        <v>0</v>
      </c>
      <c r="S145" s="113">
        <f t="shared" si="28"/>
        <v>0</v>
      </c>
      <c r="T145" s="113">
        <f t="shared" si="28"/>
        <v>0</v>
      </c>
      <c r="U145" s="113">
        <f t="shared" si="28"/>
        <v>0</v>
      </c>
      <c r="V145" s="113">
        <f t="shared" si="28"/>
        <v>0</v>
      </c>
      <c r="W145" s="113">
        <f t="shared" si="28"/>
        <v>0</v>
      </c>
      <c r="X145" s="113">
        <f t="shared" si="28"/>
        <v>0</v>
      </c>
      <c r="Y145" s="113">
        <f t="shared" si="28"/>
        <v>0</v>
      </c>
      <c r="Z145" s="113">
        <f t="shared" si="28"/>
        <v>0</v>
      </c>
      <c r="AA145" s="113">
        <f t="shared" si="28"/>
        <v>0</v>
      </c>
      <c r="AB145" s="113">
        <f t="shared" si="28"/>
        <v>0</v>
      </c>
      <c r="AC145" s="113">
        <f t="shared" si="28"/>
        <v>0</v>
      </c>
      <c r="AD145" s="113">
        <f t="shared" si="28"/>
        <v>1</v>
      </c>
      <c r="AE145" s="113">
        <f t="shared" si="28"/>
        <v>1</v>
      </c>
      <c r="AF145" s="113">
        <f t="shared" si="28"/>
        <v>1</v>
      </c>
      <c r="AG145" s="113">
        <f t="shared" si="28"/>
        <v>1</v>
      </c>
      <c r="AH145" s="113">
        <f t="shared" si="28"/>
        <v>1</v>
      </c>
      <c r="AI145" s="113">
        <f t="shared" si="28"/>
        <v>1</v>
      </c>
      <c r="AJ145" s="36" t="str">
        <f t="shared" si="21"/>
        <v>OILLVLO</v>
      </c>
      <c r="AK145" s="49"/>
      <c r="AL145" s="49" t="str">
        <f t="shared" si="24"/>
        <v>3F</v>
      </c>
      <c r="AM145" s="49" t="str">
        <f t="shared" si="25"/>
        <v>00</v>
      </c>
      <c r="AN145" s="49" t="str">
        <f t="shared" si="26"/>
        <v>00</v>
      </c>
      <c r="AO145" s="49" t="str">
        <f t="shared" si="27"/>
        <v>00</v>
      </c>
      <c r="AQ145" t="str">
        <f t="shared" si="22"/>
        <v xml:space="preserve">    (U4)0x0000003FU,                                                           /* 09 OILLVLO                                         */</v>
      </c>
    </row>
    <row r="146" spans="2:43">
      <c r="B146" s="119"/>
      <c r="C146" s="36">
        <f t="shared" si="23"/>
        <v>10</v>
      </c>
      <c r="D146" s="113">
        <f t="shared" si="28"/>
        <v>0</v>
      </c>
      <c r="E146" s="113">
        <f t="shared" si="28"/>
        <v>0</v>
      </c>
      <c r="F146" s="113">
        <f t="shared" si="28"/>
        <v>0</v>
      </c>
      <c r="G146" s="113">
        <f t="shared" si="28"/>
        <v>0</v>
      </c>
      <c r="H146" s="113">
        <f t="shared" si="28"/>
        <v>0</v>
      </c>
      <c r="I146" s="113">
        <f t="shared" si="28"/>
        <v>0</v>
      </c>
      <c r="J146" s="113">
        <f t="shared" si="28"/>
        <v>0</v>
      </c>
      <c r="K146" s="113">
        <f t="shared" si="28"/>
        <v>0</v>
      </c>
      <c r="L146" s="113">
        <f t="shared" si="28"/>
        <v>0</v>
      </c>
      <c r="M146" s="113">
        <f t="shared" si="28"/>
        <v>0</v>
      </c>
      <c r="N146" s="113">
        <f t="shared" si="28"/>
        <v>0</v>
      </c>
      <c r="O146" s="113">
        <f t="shared" si="28"/>
        <v>0</v>
      </c>
      <c r="P146" s="113">
        <f t="shared" si="28"/>
        <v>0</v>
      </c>
      <c r="Q146" s="113">
        <f t="shared" si="28"/>
        <v>0</v>
      </c>
      <c r="R146" s="113">
        <f t="shared" si="28"/>
        <v>0</v>
      </c>
      <c r="S146" s="113">
        <f t="shared" si="28"/>
        <v>0</v>
      </c>
      <c r="T146" s="113">
        <f t="shared" si="28"/>
        <v>0</v>
      </c>
      <c r="U146" s="113">
        <f t="shared" si="28"/>
        <v>0</v>
      </c>
      <c r="V146" s="113">
        <f t="shared" si="28"/>
        <v>0</v>
      </c>
      <c r="W146" s="113">
        <f t="shared" si="28"/>
        <v>0</v>
      </c>
      <c r="X146" s="113">
        <f t="shared" si="28"/>
        <v>0</v>
      </c>
      <c r="Y146" s="113">
        <f t="shared" si="28"/>
        <v>0</v>
      </c>
      <c r="Z146" s="113">
        <f t="shared" si="28"/>
        <v>0</v>
      </c>
      <c r="AA146" s="113">
        <f t="shared" si="28"/>
        <v>0</v>
      </c>
      <c r="AB146" s="113">
        <f t="shared" si="28"/>
        <v>0</v>
      </c>
      <c r="AC146" s="113">
        <f t="shared" si="28"/>
        <v>0</v>
      </c>
      <c r="AD146" s="113">
        <f t="shared" si="28"/>
        <v>1</v>
      </c>
      <c r="AE146" s="113">
        <f t="shared" si="28"/>
        <v>1</v>
      </c>
      <c r="AF146" s="113">
        <f t="shared" si="28"/>
        <v>1</v>
      </c>
      <c r="AG146" s="113">
        <f t="shared" si="28"/>
        <v>1</v>
      </c>
      <c r="AH146" s="113">
        <f t="shared" si="28"/>
        <v>1</v>
      </c>
      <c r="AI146" s="113">
        <f t="shared" si="28"/>
        <v>1</v>
      </c>
      <c r="AJ146" s="36" t="str">
        <f t="shared" si="21"/>
        <v>UNKNOWN</v>
      </c>
      <c r="AK146" s="49"/>
      <c r="AL146" s="49" t="str">
        <f t="shared" si="24"/>
        <v>3F</v>
      </c>
      <c r="AM146" s="49" t="str">
        <f t="shared" si="25"/>
        <v>00</v>
      </c>
      <c r="AN146" s="49" t="str">
        <f t="shared" si="26"/>
        <v>00</v>
      </c>
      <c r="AO146" s="49" t="str">
        <f t="shared" si="27"/>
        <v>00</v>
      </c>
      <c r="AQ146" t="str">
        <f t="shared" si="22"/>
        <v xml:space="preserve">    (U4)0x0000003FU,                                                           /* 10 UNKNOWN                                         */</v>
      </c>
    </row>
    <row r="147" spans="2:43">
      <c r="B147" s="119"/>
      <c r="C147" s="36">
        <f t="shared" si="23"/>
        <v>11</v>
      </c>
      <c r="D147" s="113">
        <f t="shared" si="28"/>
        <v>0</v>
      </c>
      <c r="E147" s="113">
        <f t="shared" si="28"/>
        <v>0</v>
      </c>
      <c r="F147" s="113">
        <f t="shared" si="28"/>
        <v>0</v>
      </c>
      <c r="G147" s="113">
        <f t="shared" si="28"/>
        <v>0</v>
      </c>
      <c r="H147" s="113">
        <f t="shared" si="28"/>
        <v>0</v>
      </c>
      <c r="I147" s="113">
        <f t="shared" si="28"/>
        <v>0</v>
      </c>
      <c r="J147" s="113">
        <f t="shared" si="28"/>
        <v>0</v>
      </c>
      <c r="K147" s="113">
        <f t="shared" si="28"/>
        <v>0</v>
      </c>
      <c r="L147" s="113">
        <f t="shared" si="28"/>
        <v>0</v>
      </c>
      <c r="M147" s="113">
        <f t="shared" si="28"/>
        <v>0</v>
      </c>
      <c r="N147" s="113">
        <f t="shared" si="28"/>
        <v>0</v>
      </c>
      <c r="O147" s="113">
        <f t="shared" si="28"/>
        <v>0</v>
      </c>
      <c r="P147" s="113">
        <f t="shared" si="28"/>
        <v>0</v>
      </c>
      <c r="Q147" s="113">
        <f t="shared" si="28"/>
        <v>0</v>
      </c>
      <c r="R147" s="113">
        <f t="shared" si="28"/>
        <v>0</v>
      </c>
      <c r="S147" s="113">
        <f t="shared" si="28"/>
        <v>0</v>
      </c>
      <c r="T147" s="113">
        <f t="shared" si="28"/>
        <v>0</v>
      </c>
      <c r="U147" s="113">
        <f t="shared" si="28"/>
        <v>0</v>
      </c>
      <c r="V147" s="113">
        <f t="shared" si="28"/>
        <v>0</v>
      </c>
      <c r="W147" s="113">
        <f t="shared" si="28"/>
        <v>0</v>
      </c>
      <c r="X147" s="113">
        <f t="shared" si="28"/>
        <v>0</v>
      </c>
      <c r="Y147" s="113">
        <f t="shared" si="28"/>
        <v>0</v>
      </c>
      <c r="Z147" s="113">
        <f t="shared" si="28"/>
        <v>0</v>
      </c>
      <c r="AA147" s="113">
        <f t="shared" si="28"/>
        <v>0</v>
      </c>
      <c r="AB147" s="113">
        <f t="shared" si="28"/>
        <v>0</v>
      </c>
      <c r="AC147" s="113">
        <f t="shared" si="28"/>
        <v>0</v>
      </c>
      <c r="AD147" s="113">
        <f t="shared" si="28"/>
        <v>1</v>
      </c>
      <c r="AE147" s="113">
        <f t="shared" si="28"/>
        <v>1</v>
      </c>
      <c r="AF147" s="113">
        <f t="shared" si="28"/>
        <v>1</v>
      </c>
      <c r="AG147" s="113">
        <f t="shared" si="28"/>
        <v>1</v>
      </c>
      <c r="AH147" s="113">
        <f t="shared" si="28"/>
        <v>1</v>
      </c>
      <c r="AI147" s="113">
        <f t="shared" si="28"/>
        <v>1</v>
      </c>
      <c r="AJ147" s="36" t="str">
        <f t="shared" si="21"/>
        <v>OILLVLO</v>
      </c>
      <c r="AK147" s="49"/>
      <c r="AL147" s="49" t="str">
        <f t="shared" si="24"/>
        <v>3F</v>
      </c>
      <c r="AM147" s="49" t="str">
        <f t="shared" si="25"/>
        <v>00</v>
      </c>
      <c r="AN147" s="49" t="str">
        <f t="shared" si="26"/>
        <v>00</v>
      </c>
      <c r="AO147" s="49" t="str">
        <f t="shared" si="27"/>
        <v>00</v>
      </c>
      <c r="AQ147" t="str">
        <f t="shared" si="22"/>
        <v xml:space="preserve">    (U4)0x0000003FU,                                                           /* 11 OILLVLO                                         */</v>
      </c>
    </row>
    <row r="148" spans="2:43">
      <c r="B148" s="119"/>
      <c r="C148" s="36">
        <f t="shared" si="23"/>
        <v>12</v>
      </c>
      <c r="D148" s="113">
        <f t="shared" si="28"/>
        <v>0</v>
      </c>
      <c r="E148" s="113">
        <f t="shared" si="28"/>
        <v>0</v>
      </c>
      <c r="F148" s="113">
        <f t="shared" si="28"/>
        <v>0</v>
      </c>
      <c r="G148" s="113">
        <f t="shared" si="28"/>
        <v>0</v>
      </c>
      <c r="H148" s="113">
        <f t="shared" si="28"/>
        <v>0</v>
      </c>
      <c r="I148" s="113">
        <f t="shared" si="28"/>
        <v>0</v>
      </c>
      <c r="J148" s="113">
        <f t="shared" si="28"/>
        <v>0</v>
      </c>
      <c r="K148" s="113">
        <f t="shared" si="28"/>
        <v>0</v>
      </c>
      <c r="L148" s="113">
        <f t="shared" si="28"/>
        <v>0</v>
      </c>
      <c r="M148" s="113">
        <f t="shared" si="28"/>
        <v>0</v>
      </c>
      <c r="N148" s="113">
        <f t="shared" si="28"/>
        <v>0</v>
      </c>
      <c r="O148" s="113">
        <f t="shared" si="28"/>
        <v>0</v>
      </c>
      <c r="P148" s="113">
        <f t="shared" si="28"/>
        <v>0</v>
      </c>
      <c r="Q148" s="113">
        <f t="shared" si="28"/>
        <v>0</v>
      </c>
      <c r="R148" s="113">
        <f t="shared" si="28"/>
        <v>0</v>
      </c>
      <c r="S148" s="113">
        <f t="shared" si="28"/>
        <v>0</v>
      </c>
      <c r="T148" s="113">
        <f t="shared" si="28"/>
        <v>0</v>
      </c>
      <c r="U148" s="113">
        <f t="shared" si="28"/>
        <v>0</v>
      </c>
      <c r="V148" s="113">
        <f t="shared" si="28"/>
        <v>0</v>
      </c>
      <c r="W148" s="113">
        <f t="shared" si="28"/>
        <v>0</v>
      </c>
      <c r="X148" s="113">
        <f t="shared" si="28"/>
        <v>0</v>
      </c>
      <c r="Y148" s="113">
        <f t="shared" si="28"/>
        <v>0</v>
      </c>
      <c r="Z148" s="113">
        <f t="shared" si="28"/>
        <v>0</v>
      </c>
      <c r="AA148" s="113">
        <f t="shared" si="28"/>
        <v>0</v>
      </c>
      <c r="AB148" s="113">
        <f t="shared" si="28"/>
        <v>0</v>
      </c>
      <c r="AC148" s="113">
        <f t="shared" si="28"/>
        <v>0</v>
      </c>
      <c r="AD148" s="113">
        <f t="shared" si="28"/>
        <v>1</v>
      </c>
      <c r="AE148" s="113">
        <f t="shared" si="28"/>
        <v>1</v>
      </c>
      <c r="AF148" s="113">
        <f t="shared" si="28"/>
        <v>1</v>
      </c>
      <c r="AG148" s="113">
        <f t="shared" si="28"/>
        <v>1</v>
      </c>
      <c r="AH148" s="113">
        <f t="shared" si="28"/>
        <v>1</v>
      </c>
      <c r="AI148" s="113">
        <f t="shared" si="28"/>
        <v>1</v>
      </c>
      <c r="AJ148" s="36" t="str">
        <f t="shared" si="21"/>
        <v>OILLVLO</v>
      </c>
      <c r="AK148" s="49"/>
      <c r="AL148" s="49" t="str">
        <f t="shared" si="24"/>
        <v>3F</v>
      </c>
      <c r="AM148" s="49" t="str">
        <f t="shared" si="25"/>
        <v>00</v>
      </c>
      <c r="AN148" s="49" t="str">
        <f t="shared" si="26"/>
        <v>00</v>
      </c>
      <c r="AO148" s="49" t="str">
        <f t="shared" si="27"/>
        <v>00</v>
      </c>
      <c r="AQ148" t="str">
        <f t="shared" si="22"/>
        <v xml:space="preserve">    (U4)0x0000003FU,                                                           /* 12 OILLVLO                                         */</v>
      </c>
    </row>
    <row r="149" spans="2:43">
      <c r="B149" s="119"/>
      <c r="C149" s="36">
        <f t="shared" si="23"/>
        <v>13</v>
      </c>
      <c r="D149" s="113">
        <f t="shared" si="28"/>
        <v>0</v>
      </c>
      <c r="E149" s="113">
        <f t="shared" si="28"/>
        <v>0</v>
      </c>
      <c r="F149" s="113">
        <f t="shared" si="28"/>
        <v>0</v>
      </c>
      <c r="G149" s="113">
        <f t="shared" si="28"/>
        <v>0</v>
      </c>
      <c r="H149" s="113">
        <f t="shared" si="28"/>
        <v>0</v>
      </c>
      <c r="I149" s="113">
        <f t="shared" si="28"/>
        <v>0</v>
      </c>
      <c r="J149" s="113">
        <f t="shared" si="28"/>
        <v>0</v>
      </c>
      <c r="K149" s="113">
        <f t="shared" si="28"/>
        <v>0</v>
      </c>
      <c r="L149" s="113">
        <f t="shared" si="28"/>
        <v>0</v>
      </c>
      <c r="M149" s="113">
        <f t="shared" si="28"/>
        <v>0</v>
      </c>
      <c r="N149" s="113">
        <f t="shared" si="28"/>
        <v>0</v>
      </c>
      <c r="O149" s="113">
        <f t="shared" si="28"/>
        <v>0</v>
      </c>
      <c r="P149" s="113">
        <f t="shared" si="28"/>
        <v>0</v>
      </c>
      <c r="Q149" s="113">
        <f t="shared" si="28"/>
        <v>0</v>
      </c>
      <c r="R149" s="113">
        <f t="shared" si="28"/>
        <v>0</v>
      </c>
      <c r="S149" s="113">
        <f t="shared" si="28"/>
        <v>0</v>
      </c>
      <c r="T149" s="113">
        <f t="shared" si="28"/>
        <v>0</v>
      </c>
      <c r="U149" s="113">
        <f t="shared" si="28"/>
        <v>0</v>
      </c>
      <c r="V149" s="113">
        <f t="shared" si="28"/>
        <v>0</v>
      </c>
      <c r="W149" s="113">
        <f t="shared" si="28"/>
        <v>0</v>
      </c>
      <c r="X149" s="113">
        <f t="shared" si="28"/>
        <v>0</v>
      </c>
      <c r="Y149" s="113">
        <f t="shared" si="28"/>
        <v>0</v>
      </c>
      <c r="Z149" s="113">
        <f t="shared" si="28"/>
        <v>0</v>
      </c>
      <c r="AA149" s="113">
        <f t="shared" si="28"/>
        <v>0</v>
      </c>
      <c r="AB149" s="113">
        <f t="shared" si="28"/>
        <v>0</v>
      </c>
      <c r="AC149" s="113">
        <f t="shared" si="28"/>
        <v>0</v>
      </c>
      <c r="AD149" s="113">
        <f t="shared" si="28"/>
        <v>1</v>
      </c>
      <c r="AE149" s="113">
        <f t="shared" si="28"/>
        <v>1</v>
      </c>
      <c r="AF149" s="113">
        <f t="shared" si="28"/>
        <v>1</v>
      </c>
      <c r="AG149" s="113">
        <f t="shared" si="28"/>
        <v>1</v>
      </c>
      <c r="AH149" s="113">
        <f t="shared" si="28"/>
        <v>1</v>
      </c>
      <c r="AI149" s="113">
        <f t="shared" si="28"/>
        <v>1</v>
      </c>
      <c r="AJ149" s="36" t="str">
        <f t="shared" si="21"/>
        <v>OILLVLO</v>
      </c>
      <c r="AK149" s="49"/>
      <c r="AL149" s="49" t="str">
        <f t="shared" si="24"/>
        <v>3F</v>
      </c>
      <c r="AM149" s="49" t="str">
        <f t="shared" si="25"/>
        <v>00</v>
      </c>
      <c r="AN149" s="49" t="str">
        <f t="shared" si="26"/>
        <v>00</v>
      </c>
      <c r="AO149" s="49" t="str">
        <f t="shared" si="27"/>
        <v>00</v>
      </c>
      <c r="AQ149" t="str">
        <f t="shared" si="22"/>
        <v xml:space="preserve">    (U4)0x0000003FU,                                                           /* 13 OILLVLO                                         */</v>
      </c>
    </row>
    <row r="150" spans="2:43">
      <c r="B150" s="119"/>
      <c r="C150" s="36">
        <f t="shared" si="23"/>
        <v>14</v>
      </c>
      <c r="D150" s="113">
        <f t="shared" si="28"/>
        <v>0</v>
      </c>
      <c r="E150" s="113">
        <f t="shared" si="28"/>
        <v>0</v>
      </c>
      <c r="F150" s="113">
        <f t="shared" si="28"/>
        <v>0</v>
      </c>
      <c r="G150" s="113">
        <f t="shared" si="28"/>
        <v>0</v>
      </c>
      <c r="H150" s="113">
        <f t="shared" si="28"/>
        <v>0</v>
      </c>
      <c r="I150" s="113">
        <f t="shared" si="28"/>
        <v>0</v>
      </c>
      <c r="J150" s="113">
        <f t="shared" si="28"/>
        <v>0</v>
      </c>
      <c r="K150" s="113">
        <f t="shared" si="28"/>
        <v>0</v>
      </c>
      <c r="L150" s="113">
        <f t="shared" si="28"/>
        <v>0</v>
      </c>
      <c r="M150" s="113">
        <f t="shared" si="28"/>
        <v>0</v>
      </c>
      <c r="N150" s="113">
        <f t="shared" si="28"/>
        <v>0</v>
      </c>
      <c r="O150" s="113">
        <f t="shared" si="28"/>
        <v>0</v>
      </c>
      <c r="P150" s="113">
        <f t="shared" si="28"/>
        <v>0</v>
      </c>
      <c r="Q150" s="113">
        <f t="shared" si="28"/>
        <v>0</v>
      </c>
      <c r="R150" s="113">
        <f t="shared" si="28"/>
        <v>0</v>
      </c>
      <c r="S150" s="113">
        <f t="shared" si="28"/>
        <v>0</v>
      </c>
      <c r="T150" s="113">
        <f t="shared" si="28"/>
        <v>0</v>
      </c>
      <c r="U150" s="113">
        <f t="shared" si="28"/>
        <v>0</v>
      </c>
      <c r="V150" s="113">
        <f t="shared" si="28"/>
        <v>0</v>
      </c>
      <c r="W150" s="113">
        <f t="shared" si="28"/>
        <v>0</v>
      </c>
      <c r="X150" s="113">
        <f t="shared" si="28"/>
        <v>0</v>
      </c>
      <c r="Y150" s="113">
        <f t="shared" si="28"/>
        <v>0</v>
      </c>
      <c r="Z150" s="113">
        <f t="shared" si="28"/>
        <v>0</v>
      </c>
      <c r="AA150" s="113">
        <f t="shared" si="28"/>
        <v>0</v>
      </c>
      <c r="AB150" s="113">
        <f t="shared" si="28"/>
        <v>0</v>
      </c>
      <c r="AC150" s="113">
        <f t="shared" si="28"/>
        <v>0</v>
      </c>
      <c r="AD150" s="113">
        <f t="shared" si="28"/>
        <v>1</v>
      </c>
      <c r="AE150" s="113">
        <f t="shared" si="28"/>
        <v>1</v>
      </c>
      <c r="AF150" s="113">
        <f t="shared" si="28"/>
        <v>1</v>
      </c>
      <c r="AG150" s="113">
        <f t="shared" si="28"/>
        <v>1</v>
      </c>
      <c r="AH150" s="113">
        <f t="shared" si="28"/>
        <v>1</v>
      </c>
      <c r="AI150" s="113">
        <f t="shared" si="28"/>
        <v>1</v>
      </c>
      <c r="AJ150" s="36" t="str">
        <f t="shared" si="21"/>
        <v>UNKNOWN</v>
      </c>
      <c r="AK150" s="49"/>
      <c r="AL150" s="49" t="str">
        <f t="shared" si="24"/>
        <v>3F</v>
      </c>
      <c r="AM150" s="49" t="str">
        <f t="shared" si="25"/>
        <v>00</v>
      </c>
      <c r="AN150" s="49" t="str">
        <f t="shared" si="26"/>
        <v>00</v>
      </c>
      <c r="AO150" s="49" t="str">
        <f t="shared" si="27"/>
        <v>00</v>
      </c>
      <c r="AQ150" t="str">
        <f t="shared" si="22"/>
        <v xml:space="preserve">    (U4)0x0000003FU,                                                           /* 14 UNKNOWN                                         */</v>
      </c>
    </row>
    <row r="151" spans="2:43">
      <c r="B151" s="119"/>
      <c r="C151" s="36">
        <f t="shared" si="23"/>
        <v>15</v>
      </c>
      <c r="D151" s="113">
        <f t="shared" si="28"/>
        <v>0</v>
      </c>
      <c r="E151" s="113">
        <f t="shared" si="28"/>
        <v>0</v>
      </c>
      <c r="F151" s="113">
        <f t="shared" si="28"/>
        <v>0</v>
      </c>
      <c r="G151" s="113">
        <f t="shared" si="28"/>
        <v>0</v>
      </c>
      <c r="H151" s="113">
        <f t="shared" si="28"/>
        <v>0</v>
      </c>
      <c r="I151" s="113">
        <f t="shared" si="28"/>
        <v>0</v>
      </c>
      <c r="J151" s="113">
        <f t="shared" si="28"/>
        <v>0</v>
      </c>
      <c r="K151" s="113">
        <f t="shared" si="28"/>
        <v>0</v>
      </c>
      <c r="L151" s="113">
        <f t="shared" si="28"/>
        <v>0</v>
      </c>
      <c r="M151" s="113">
        <f t="shared" si="28"/>
        <v>0</v>
      </c>
      <c r="N151" s="113">
        <f t="shared" si="28"/>
        <v>0</v>
      </c>
      <c r="O151" s="113">
        <f t="shared" si="28"/>
        <v>0</v>
      </c>
      <c r="P151" s="113">
        <f t="shared" si="28"/>
        <v>0</v>
      </c>
      <c r="Q151" s="113">
        <f t="shared" si="28"/>
        <v>0</v>
      </c>
      <c r="R151" s="113">
        <f t="shared" si="28"/>
        <v>0</v>
      </c>
      <c r="S151" s="113">
        <f t="shared" si="28"/>
        <v>0</v>
      </c>
      <c r="T151" s="113">
        <f t="shared" si="28"/>
        <v>0</v>
      </c>
      <c r="U151" s="113">
        <f t="shared" si="28"/>
        <v>0</v>
      </c>
      <c r="V151" s="113">
        <f t="shared" si="28"/>
        <v>0</v>
      </c>
      <c r="W151" s="113">
        <f t="shared" si="28"/>
        <v>0</v>
      </c>
      <c r="X151" s="113">
        <f t="shared" si="28"/>
        <v>0</v>
      </c>
      <c r="Y151" s="113">
        <f t="shared" si="28"/>
        <v>0</v>
      </c>
      <c r="Z151" s="113">
        <f t="shared" si="28"/>
        <v>0</v>
      </c>
      <c r="AA151" s="113">
        <f t="shared" si="28"/>
        <v>0</v>
      </c>
      <c r="AB151" s="113">
        <f t="shared" si="28"/>
        <v>0</v>
      </c>
      <c r="AC151" s="113">
        <f t="shared" si="28"/>
        <v>0</v>
      </c>
      <c r="AD151" s="113">
        <f t="shared" si="28"/>
        <v>1</v>
      </c>
      <c r="AE151" s="113">
        <f t="shared" si="28"/>
        <v>1</v>
      </c>
      <c r="AF151" s="113">
        <f t="shared" si="28"/>
        <v>1</v>
      </c>
      <c r="AG151" s="113">
        <f t="shared" si="28"/>
        <v>1</v>
      </c>
      <c r="AH151" s="113">
        <f t="shared" si="28"/>
        <v>1</v>
      </c>
      <c r="AI151" s="113">
        <f>IF(OR(AI21=0,AI21=1),1,0)</f>
        <v>1</v>
      </c>
      <c r="AJ151" s="36" t="str">
        <f t="shared" si="21"/>
        <v>OILLVLO</v>
      </c>
      <c r="AK151" s="49"/>
      <c r="AL151" s="49" t="str">
        <f t="shared" si="24"/>
        <v>3F</v>
      </c>
      <c r="AM151" s="49" t="str">
        <f t="shared" si="25"/>
        <v>00</v>
      </c>
      <c r="AN151" s="49" t="str">
        <f t="shared" si="26"/>
        <v>00</v>
      </c>
      <c r="AO151" s="49" t="str">
        <f t="shared" si="27"/>
        <v>00</v>
      </c>
      <c r="AQ151" t="str">
        <f t="shared" si="22"/>
        <v xml:space="preserve">    (U4)0x0000003FU,                                                           /* 15 OILLVLO                                         */</v>
      </c>
    </row>
    <row r="152" spans="2:43">
      <c r="B152" s="119"/>
      <c r="C152" s="36">
        <f t="shared" si="23"/>
        <v>16</v>
      </c>
      <c r="D152" s="113">
        <f t="shared" ref="D152:AI159" si="29">IF(OR(D22=0,D22=1),1,0)</f>
        <v>0</v>
      </c>
      <c r="E152" s="113">
        <f t="shared" si="29"/>
        <v>0</v>
      </c>
      <c r="F152" s="113">
        <f t="shared" si="29"/>
        <v>0</v>
      </c>
      <c r="G152" s="113">
        <f t="shared" si="29"/>
        <v>0</v>
      </c>
      <c r="H152" s="113">
        <f t="shared" si="29"/>
        <v>0</v>
      </c>
      <c r="I152" s="113">
        <f t="shared" si="29"/>
        <v>0</v>
      </c>
      <c r="J152" s="113">
        <f t="shared" si="29"/>
        <v>0</v>
      </c>
      <c r="K152" s="113">
        <f t="shared" si="29"/>
        <v>0</v>
      </c>
      <c r="L152" s="113">
        <f t="shared" si="29"/>
        <v>0</v>
      </c>
      <c r="M152" s="113">
        <f t="shared" si="29"/>
        <v>0</v>
      </c>
      <c r="N152" s="113">
        <f t="shared" si="29"/>
        <v>0</v>
      </c>
      <c r="O152" s="113">
        <f t="shared" si="29"/>
        <v>0</v>
      </c>
      <c r="P152" s="113">
        <f t="shared" si="29"/>
        <v>0</v>
      </c>
      <c r="Q152" s="113">
        <f t="shared" si="29"/>
        <v>0</v>
      </c>
      <c r="R152" s="113">
        <f t="shared" si="29"/>
        <v>0</v>
      </c>
      <c r="S152" s="113">
        <f t="shared" si="29"/>
        <v>0</v>
      </c>
      <c r="T152" s="113">
        <f t="shared" si="29"/>
        <v>0</v>
      </c>
      <c r="U152" s="113">
        <f t="shared" si="29"/>
        <v>0</v>
      </c>
      <c r="V152" s="113">
        <f t="shared" si="29"/>
        <v>0</v>
      </c>
      <c r="W152" s="113">
        <f t="shared" si="29"/>
        <v>0</v>
      </c>
      <c r="X152" s="113">
        <f t="shared" si="29"/>
        <v>0</v>
      </c>
      <c r="Y152" s="113">
        <f t="shared" si="29"/>
        <v>0</v>
      </c>
      <c r="Z152" s="113">
        <f t="shared" si="29"/>
        <v>0</v>
      </c>
      <c r="AA152" s="113">
        <f t="shared" si="29"/>
        <v>0</v>
      </c>
      <c r="AB152" s="113">
        <f t="shared" si="29"/>
        <v>0</v>
      </c>
      <c r="AC152" s="113">
        <f t="shared" si="29"/>
        <v>0</v>
      </c>
      <c r="AD152" s="113">
        <f t="shared" si="29"/>
        <v>1</v>
      </c>
      <c r="AE152" s="113">
        <f t="shared" si="29"/>
        <v>1</v>
      </c>
      <c r="AF152" s="113">
        <f t="shared" si="29"/>
        <v>1</v>
      </c>
      <c r="AG152" s="113">
        <f t="shared" si="29"/>
        <v>1</v>
      </c>
      <c r="AH152" s="113">
        <f t="shared" si="29"/>
        <v>1</v>
      </c>
      <c r="AI152" s="113">
        <f t="shared" si="29"/>
        <v>1</v>
      </c>
      <c r="AJ152" s="36" t="str">
        <f t="shared" si="21"/>
        <v>OILLVLO</v>
      </c>
      <c r="AK152" s="49"/>
      <c r="AL152" s="49" t="str">
        <f t="shared" si="24"/>
        <v>3F</v>
      </c>
      <c r="AM152" s="49" t="str">
        <f t="shared" si="25"/>
        <v>00</v>
      </c>
      <c r="AN152" s="49" t="str">
        <f t="shared" si="26"/>
        <v>00</v>
      </c>
      <c r="AO152" s="49" t="str">
        <f t="shared" si="27"/>
        <v>00</v>
      </c>
      <c r="AQ152" t="str">
        <f t="shared" si="22"/>
        <v xml:space="preserve">    (U4)0x0000003FU,                                                           /* 16 OILLVLO                                         */</v>
      </c>
    </row>
    <row r="153" spans="2:43">
      <c r="B153" s="119"/>
      <c r="C153" s="36">
        <f t="shared" si="23"/>
        <v>17</v>
      </c>
      <c r="D153" s="113">
        <f t="shared" si="29"/>
        <v>0</v>
      </c>
      <c r="E153" s="113">
        <f t="shared" si="29"/>
        <v>0</v>
      </c>
      <c r="F153" s="113">
        <f t="shared" si="29"/>
        <v>0</v>
      </c>
      <c r="G153" s="113">
        <f t="shared" si="29"/>
        <v>0</v>
      </c>
      <c r="H153" s="113">
        <f t="shared" si="29"/>
        <v>0</v>
      </c>
      <c r="I153" s="113">
        <f t="shared" si="29"/>
        <v>0</v>
      </c>
      <c r="J153" s="113">
        <f t="shared" si="29"/>
        <v>0</v>
      </c>
      <c r="K153" s="113">
        <f t="shared" si="29"/>
        <v>0</v>
      </c>
      <c r="L153" s="113">
        <f t="shared" si="29"/>
        <v>0</v>
      </c>
      <c r="M153" s="113">
        <f t="shared" si="29"/>
        <v>0</v>
      </c>
      <c r="N153" s="113">
        <f t="shared" si="29"/>
        <v>0</v>
      </c>
      <c r="O153" s="113">
        <f t="shared" si="29"/>
        <v>0</v>
      </c>
      <c r="P153" s="113">
        <f t="shared" si="29"/>
        <v>0</v>
      </c>
      <c r="Q153" s="113">
        <f t="shared" si="29"/>
        <v>0</v>
      </c>
      <c r="R153" s="113">
        <f t="shared" si="29"/>
        <v>0</v>
      </c>
      <c r="S153" s="113">
        <f t="shared" si="29"/>
        <v>0</v>
      </c>
      <c r="T153" s="113">
        <f t="shared" si="29"/>
        <v>0</v>
      </c>
      <c r="U153" s="113">
        <f t="shared" si="29"/>
        <v>0</v>
      </c>
      <c r="V153" s="113">
        <f t="shared" si="29"/>
        <v>0</v>
      </c>
      <c r="W153" s="113">
        <f t="shared" si="29"/>
        <v>0</v>
      </c>
      <c r="X153" s="113">
        <f t="shared" si="29"/>
        <v>0</v>
      </c>
      <c r="Y153" s="113">
        <f t="shared" si="29"/>
        <v>0</v>
      </c>
      <c r="Z153" s="113">
        <f t="shared" si="29"/>
        <v>0</v>
      </c>
      <c r="AA153" s="113">
        <f t="shared" si="29"/>
        <v>0</v>
      </c>
      <c r="AB153" s="113">
        <f t="shared" si="29"/>
        <v>0</v>
      </c>
      <c r="AC153" s="113">
        <f t="shared" si="29"/>
        <v>0</v>
      </c>
      <c r="AD153" s="113">
        <f t="shared" si="29"/>
        <v>1</v>
      </c>
      <c r="AE153" s="113">
        <f t="shared" si="29"/>
        <v>1</v>
      </c>
      <c r="AF153" s="113">
        <f t="shared" si="29"/>
        <v>1</v>
      </c>
      <c r="AG153" s="113">
        <f t="shared" si="29"/>
        <v>1</v>
      </c>
      <c r="AH153" s="113">
        <f t="shared" si="29"/>
        <v>1</v>
      </c>
      <c r="AI153" s="113">
        <f t="shared" si="29"/>
        <v>1</v>
      </c>
      <c r="AJ153" s="36" t="str">
        <f t="shared" si="21"/>
        <v>OILLVLO</v>
      </c>
      <c r="AK153" s="49"/>
      <c r="AL153" s="49" t="str">
        <f t="shared" si="24"/>
        <v>3F</v>
      </c>
      <c r="AM153" s="49" t="str">
        <f t="shared" si="25"/>
        <v>00</v>
      </c>
      <c r="AN153" s="49" t="str">
        <f t="shared" si="26"/>
        <v>00</v>
      </c>
      <c r="AO153" s="49" t="str">
        <f t="shared" si="27"/>
        <v>00</v>
      </c>
      <c r="AQ153" t="str">
        <f t="shared" si="22"/>
        <v xml:space="preserve">    (U4)0x0000003FU,                                                           /* 17 OILLVLO                                         */</v>
      </c>
    </row>
    <row r="154" spans="2:43">
      <c r="B154" s="119"/>
      <c r="C154" s="36">
        <f t="shared" si="23"/>
        <v>18</v>
      </c>
      <c r="D154" s="113">
        <f t="shared" si="29"/>
        <v>0</v>
      </c>
      <c r="E154" s="113">
        <f t="shared" si="29"/>
        <v>0</v>
      </c>
      <c r="F154" s="113">
        <f t="shared" si="29"/>
        <v>0</v>
      </c>
      <c r="G154" s="113">
        <f t="shared" si="29"/>
        <v>0</v>
      </c>
      <c r="H154" s="113">
        <f t="shared" si="29"/>
        <v>0</v>
      </c>
      <c r="I154" s="113">
        <f t="shared" si="29"/>
        <v>0</v>
      </c>
      <c r="J154" s="113">
        <f t="shared" si="29"/>
        <v>0</v>
      </c>
      <c r="K154" s="113">
        <f t="shared" si="29"/>
        <v>0</v>
      </c>
      <c r="L154" s="113">
        <f t="shared" si="29"/>
        <v>0</v>
      </c>
      <c r="M154" s="113">
        <f t="shared" si="29"/>
        <v>0</v>
      </c>
      <c r="N154" s="113">
        <f t="shared" si="29"/>
        <v>0</v>
      </c>
      <c r="O154" s="113">
        <f t="shared" si="29"/>
        <v>0</v>
      </c>
      <c r="P154" s="113">
        <f t="shared" si="29"/>
        <v>0</v>
      </c>
      <c r="Q154" s="113">
        <f t="shared" si="29"/>
        <v>0</v>
      </c>
      <c r="R154" s="113">
        <f t="shared" si="29"/>
        <v>0</v>
      </c>
      <c r="S154" s="113">
        <f t="shared" si="29"/>
        <v>0</v>
      </c>
      <c r="T154" s="113">
        <f t="shared" si="29"/>
        <v>0</v>
      </c>
      <c r="U154" s="113">
        <f t="shared" si="29"/>
        <v>0</v>
      </c>
      <c r="V154" s="113">
        <f t="shared" si="29"/>
        <v>0</v>
      </c>
      <c r="W154" s="113">
        <f t="shared" si="29"/>
        <v>0</v>
      </c>
      <c r="X154" s="113">
        <f t="shared" si="29"/>
        <v>0</v>
      </c>
      <c r="Y154" s="113">
        <f t="shared" si="29"/>
        <v>0</v>
      </c>
      <c r="Z154" s="113">
        <f t="shared" si="29"/>
        <v>0</v>
      </c>
      <c r="AA154" s="113">
        <f t="shared" si="29"/>
        <v>0</v>
      </c>
      <c r="AB154" s="113">
        <f t="shared" si="29"/>
        <v>0</v>
      </c>
      <c r="AC154" s="113">
        <f t="shared" si="29"/>
        <v>0</v>
      </c>
      <c r="AD154" s="113">
        <f t="shared" si="29"/>
        <v>1</v>
      </c>
      <c r="AE154" s="113">
        <f t="shared" si="29"/>
        <v>1</v>
      </c>
      <c r="AF154" s="113">
        <f t="shared" si="29"/>
        <v>1</v>
      </c>
      <c r="AG154" s="113">
        <f t="shared" si="29"/>
        <v>1</v>
      </c>
      <c r="AH154" s="113">
        <f t="shared" si="29"/>
        <v>1</v>
      </c>
      <c r="AI154" s="113">
        <f t="shared" si="29"/>
        <v>1</v>
      </c>
      <c r="AJ154" s="36" t="str">
        <f t="shared" si="21"/>
        <v>OILLVLO</v>
      </c>
      <c r="AK154" s="49"/>
      <c r="AL154" s="49" t="str">
        <f t="shared" si="24"/>
        <v>3F</v>
      </c>
      <c r="AM154" s="49" t="str">
        <f t="shared" si="25"/>
        <v>00</v>
      </c>
      <c r="AN154" s="49" t="str">
        <f t="shared" si="26"/>
        <v>00</v>
      </c>
      <c r="AO154" s="49" t="str">
        <f t="shared" si="27"/>
        <v>00</v>
      </c>
      <c r="AQ154" t="str">
        <f t="shared" si="22"/>
        <v xml:space="preserve">    (U4)0x0000003FU,                                                           /* 18 OILLVLO                                         */</v>
      </c>
    </row>
    <row r="155" spans="2:43">
      <c r="B155" s="119"/>
      <c r="C155" s="36">
        <f t="shared" si="23"/>
        <v>19</v>
      </c>
      <c r="D155" s="113">
        <f t="shared" si="29"/>
        <v>0</v>
      </c>
      <c r="E155" s="113">
        <f t="shared" si="29"/>
        <v>0</v>
      </c>
      <c r="F155" s="113">
        <f t="shared" si="29"/>
        <v>0</v>
      </c>
      <c r="G155" s="113">
        <f t="shared" si="29"/>
        <v>0</v>
      </c>
      <c r="H155" s="113">
        <f t="shared" si="29"/>
        <v>0</v>
      </c>
      <c r="I155" s="113">
        <f t="shared" si="29"/>
        <v>0</v>
      </c>
      <c r="J155" s="113">
        <f t="shared" si="29"/>
        <v>0</v>
      </c>
      <c r="K155" s="113">
        <f t="shared" si="29"/>
        <v>0</v>
      </c>
      <c r="L155" s="113">
        <f t="shared" si="29"/>
        <v>0</v>
      </c>
      <c r="M155" s="113">
        <f t="shared" si="29"/>
        <v>0</v>
      </c>
      <c r="N155" s="113">
        <f t="shared" si="29"/>
        <v>0</v>
      </c>
      <c r="O155" s="113">
        <f t="shared" si="29"/>
        <v>0</v>
      </c>
      <c r="P155" s="113">
        <f t="shared" si="29"/>
        <v>0</v>
      </c>
      <c r="Q155" s="113">
        <f t="shared" si="29"/>
        <v>0</v>
      </c>
      <c r="R155" s="113">
        <f t="shared" si="29"/>
        <v>0</v>
      </c>
      <c r="S155" s="113">
        <f t="shared" si="29"/>
        <v>0</v>
      </c>
      <c r="T155" s="113">
        <f t="shared" si="29"/>
        <v>0</v>
      </c>
      <c r="U155" s="113">
        <f t="shared" si="29"/>
        <v>0</v>
      </c>
      <c r="V155" s="113">
        <f t="shared" si="29"/>
        <v>0</v>
      </c>
      <c r="W155" s="113">
        <f t="shared" si="29"/>
        <v>0</v>
      </c>
      <c r="X155" s="113">
        <f t="shared" si="29"/>
        <v>0</v>
      </c>
      <c r="Y155" s="113">
        <f t="shared" si="29"/>
        <v>0</v>
      </c>
      <c r="Z155" s="113">
        <f t="shared" si="29"/>
        <v>0</v>
      </c>
      <c r="AA155" s="113">
        <f t="shared" si="29"/>
        <v>0</v>
      </c>
      <c r="AB155" s="113">
        <f t="shared" si="29"/>
        <v>0</v>
      </c>
      <c r="AC155" s="113">
        <f t="shared" si="29"/>
        <v>0</v>
      </c>
      <c r="AD155" s="113">
        <f t="shared" si="29"/>
        <v>1</v>
      </c>
      <c r="AE155" s="113">
        <f t="shared" si="29"/>
        <v>1</v>
      </c>
      <c r="AF155" s="113">
        <f t="shared" si="29"/>
        <v>1</v>
      </c>
      <c r="AG155" s="113">
        <f t="shared" si="29"/>
        <v>1</v>
      </c>
      <c r="AH155" s="113">
        <f t="shared" si="29"/>
        <v>1</v>
      </c>
      <c r="AI155" s="113">
        <f t="shared" si="29"/>
        <v>1</v>
      </c>
      <c r="AJ155" s="36" t="str">
        <f t="shared" si="21"/>
        <v>OILLVLO</v>
      </c>
      <c r="AK155" s="49"/>
      <c r="AL155" s="49" t="str">
        <f t="shared" si="24"/>
        <v>3F</v>
      </c>
      <c r="AM155" s="49" t="str">
        <f t="shared" si="25"/>
        <v>00</v>
      </c>
      <c r="AN155" s="49" t="str">
        <f t="shared" si="26"/>
        <v>00</v>
      </c>
      <c r="AO155" s="49" t="str">
        <f t="shared" si="27"/>
        <v>00</v>
      </c>
      <c r="AQ155" t="str">
        <f t="shared" si="22"/>
        <v xml:space="preserve">    (U4)0x0000003FU,                                                           /* 19 OILLVLO                                         */</v>
      </c>
    </row>
    <row r="156" spans="2:43">
      <c r="B156" s="119"/>
      <c r="C156" s="36">
        <f t="shared" si="23"/>
        <v>20</v>
      </c>
      <c r="D156" s="113">
        <f t="shared" si="29"/>
        <v>0</v>
      </c>
      <c r="E156" s="113">
        <f t="shared" si="29"/>
        <v>0</v>
      </c>
      <c r="F156" s="113">
        <f t="shared" si="29"/>
        <v>0</v>
      </c>
      <c r="G156" s="113">
        <f t="shared" si="29"/>
        <v>0</v>
      </c>
      <c r="H156" s="113">
        <f t="shared" si="29"/>
        <v>0</v>
      </c>
      <c r="I156" s="113">
        <f t="shared" si="29"/>
        <v>0</v>
      </c>
      <c r="J156" s="113">
        <f t="shared" si="29"/>
        <v>0</v>
      </c>
      <c r="K156" s="113">
        <f t="shared" si="29"/>
        <v>0</v>
      </c>
      <c r="L156" s="113">
        <f t="shared" si="29"/>
        <v>0</v>
      </c>
      <c r="M156" s="113">
        <f t="shared" si="29"/>
        <v>0</v>
      </c>
      <c r="N156" s="113">
        <f t="shared" si="29"/>
        <v>0</v>
      </c>
      <c r="O156" s="113">
        <f t="shared" si="29"/>
        <v>0</v>
      </c>
      <c r="P156" s="113">
        <f t="shared" si="29"/>
        <v>0</v>
      </c>
      <c r="Q156" s="113">
        <f t="shared" si="29"/>
        <v>0</v>
      </c>
      <c r="R156" s="113">
        <f t="shared" si="29"/>
        <v>0</v>
      </c>
      <c r="S156" s="113">
        <f t="shared" si="29"/>
        <v>0</v>
      </c>
      <c r="T156" s="113">
        <f t="shared" si="29"/>
        <v>0</v>
      </c>
      <c r="U156" s="113">
        <f t="shared" si="29"/>
        <v>0</v>
      </c>
      <c r="V156" s="113">
        <f t="shared" si="29"/>
        <v>0</v>
      </c>
      <c r="W156" s="113">
        <f t="shared" si="29"/>
        <v>0</v>
      </c>
      <c r="X156" s="113">
        <f t="shared" si="29"/>
        <v>0</v>
      </c>
      <c r="Y156" s="113">
        <f t="shared" si="29"/>
        <v>0</v>
      </c>
      <c r="Z156" s="113">
        <f t="shared" si="29"/>
        <v>0</v>
      </c>
      <c r="AA156" s="113">
        <f t="shared" si="29"/>
        <v>0</v>
      </c>
      <c r="AB156" s="113">
        <f t="shared" si="29"/>
        <v>0</v>
      </c>
      <c r="AC156" s="113">
        <f t="shared" si="29"/>
        <v>0</v>
      </c>
      <c r="AD156" s="113">
        <f t="shared" si="29"/>
        <v>1</v>
      </c>
      <c r="AE156" s="113">
        <f t="shared" si="29"/>
        <v>1</v>
      </c>
      <c r="AF156" s="113">
        <f t="shared" si="29"/>
        <v>1</v>
      </c>
      <c r="AG156" s="113">
        <f t="shared" si="29"/>
        <v>1</v>
      </c>
      <c r="AH156" s="113">
        <f t="shared" si="29"/>
        <v>1</v>
      </c>
      <c r="AI156" s="113">
        <f t="shared" si="29"/>
        <v>1</v>
      </c>
      <c r="AJ156" s="36" t="str">
        <f t="shared" si="21"/>
        <v>OILLVLO</v>
      </c>
      <c r="AK156" s="49"/>
      <c r="AL156" s="49" t="str">
        <f t="shared" si="24"/>
        <v>3F</v>
      </c>
      <c r="AM156" s="49" t="str">
        <f t="shared" si="25"/>
        <v>00</v>
      </c>
      <c r="AN156" s="49" t="str">
        <f t="shared" si="26"/>
        <v>00</v>
      </c>
      <c r="AO156" s="49" t="str">
        <f t="shared" si="27"/>
        <v>00</v>
      </c>
      <c r="AQ156" t="str">
        <f t="shared" si="22"/>
        <v xml:space="preserve">    (U4)0x0000003FU,                                                           /* 20 OILLVLO                                         */</v>
      </c>
    </row>
    <row r="157" spans="2:43">
      <c r="B157" s="119"/>
      <c r="C157" s="36">
        <f t="shared" si="23"/>
        <v>21</v>
      </c>
      <c r="D157" s="113">
        <f t="shared" si="29"/>
        <v>0</v>
      </c>
      <c r="E157" s="113">
        <f t="shared" si="29"/>
        <v>0</v>
      </c>
      <c r="F157" s="113">
        <f t="shared" si="29"/>
        <v>0</v>
      </c>
      <c r="G157" s="113">
        <f t="shared" si="29"/>
        <v>0</v>
      </c>
      <c r="H157" s="113">
        <f t="shared" si="29"/>
        <v>0</v>
      </c>
      <c r="I157" s="113">
        <f t="shared" si="29"/>
        <v>0</v>
      </c>
      <c r="J157" s="113">
        <f t="shared" si="29"/>
        <v>0</v>
      </c>
      <c r="K157" s="113">
        <f t="shared" si="29"/>
        <v>0</v>
      </c>
      <c r="L157" s="113">
        <f t="shared" si="29"/>
        <v>0</v>
      </c>
      <c r="M157" s="113">
        <f t="shared" si="29"/>
        <v>0</v>
      </c>
      <c r="N157" s="113">
        <f t="shared" si="29"/>
        <v>0</v>
      </c>
      <c r="O157" s="113">
        <f t="shared" si="29"/>
        <v>0</v>
      </c>
      <c r="P157" s="113">
        <f t="shared" si="29"/>
        <v>0</v>
      </c>
      <c r="Q157" s="113">
        <f t="shared" si="29"/>
        <v>0</v>
      </c>
      <c r="R157" s="113">
        <f t="shared" si="29"/>
        <v>0</v>
      </c>
      <c r="S157" s="113">
        <f t="shared" si="29"/>
        <v>0</v>
      </c>
      <c r="T157" s="113">
        <f t="shared" si="29"/>
        <v>0</v>
      </c>
      <c r="U157" s="113">
        <f t="shared" si="29"/>
        <v>0</v>
      </c>
      <c r="V157" s="113">
        <f t="shared" si="29"/>
        <v>0</v>
      </c>
      <c r="W157" s="113">
        <f t="shared" si="29"/>
        <v>0</v>
      </c>
      <c r="X157" s="113">
        <f t="shared" si="29"/>
        <v>0</v>
      </c>
      <c r="Y157" s="113">
        <f t="shared" si="29"/>
        <v>0</v>
      </c>
      <c r="Z157" s="113">
        <f t="shared" si="29"/>
        <v>0</v>
      </c>
      <c r="AA157" s="113">
        <f t="shared" si="29"/>
        <v>0</v>
      </c>
      <c r="AB157" s="113">
        <f t="shared" si="29"/>
        <v>0</v>
      </c>
      <c r="AC157" s="113">
        <f t="shared" si="29"/>
        <v>0</v>
      </c>
      <c r="AD157" s="113">
        <f t="shared" si="29"/>
        <v>1</v>
      </c>
      <c r="AE157" s="113">
        <f t="shared" si="29"/>
        <v>1</v>
      </c>
      <c r="AF157" s="113">
        <f t="shared" si="29"/>
        <v>1</v>
      </c>
      <c r="AG157" s="113">
        <f t="shared" si="29"/>
        <v>1</v>
      </c>
      <c r="AH157" s="113">
        <f t="shared" si="29"/>
        <v>1</v>
      </c>
      <c r="AI157" s="113">
        <f t="shared" si="29"/>
        <v>1</v>
      </c>
      <c r="AJ157" s="36" t="str">
        <f t="shared" si="21"/>
        <v>OILLVLO</v>
      </c>
      <c r="AK157" s="49"/>
      <c r="AL157" s="49" t="str">
        <f t="shared" si="24"/>
        <v>3F</v>
      </c>
      <c r="AM157" s="49" t="str">
        <f t="shared" si="25"/>
        <v>00</v>
      </c>
      <c r="AN157" s="49" t="str">
        <f t="shared" si="26"/>
        <v>00</v>
      </c>
      <c r="AO157" s="49" t="str">
        <f t="shared" si="27"/>
        <v>00</v>
      </c>
      <c r="AQ157" t="str">
        <f t="shared" si="22"/>
        <v xml:space="preserve">    (U4)0x0000003FU,                                                           /* 21 OILLVLO                                         */</v>
      </c>
    </row>
    <row r="158" spans="2:43">
      <c r="B158" s="119"/>
      <c r="C158" s="36">
        <f t="shared" si="23"/>
        <v>22</v>
      </c>
      <c r="D158" s="113">
        <f t="shared" si="29"/>
        <v>0</v>
      </c>
      <c r="E158" s="113">
        <f t="shared" si="29"/>
        <v>0</v>
      </c>
      <c r="F158" s="113">
        <f t="shared" si="29"/>
        <v>0</v>
      </c>
      <c r="G158" s="113">
        <f t="shared" si="29"/>
        <v>0</v>
      </c>
      <c r="H158" s="113">
        <f t="shared" si="29"/>
        <v>0</v>
      </c>
      <c r="I158" s="113">
        <f t="shared" si="29"/>
        <v>0</v>
      </c>
      <c r="J158" s="113">
        <f t="shared" si="29"/>
        <v>0</v>
      </c>
      <c r="K158" s="113">
        <f t="shared" si="29"/>
        <v>0</v>
      </c>
      <c r="L158" s="113">
        <f t="shared" si="29"/>
        <v>0</v>
      </c>
      <c r="M158" s="113">
        <f t="shared" si="29"/>
        <v>0</v>
      </c>
      <c r="N158" s="113">
        <f t="shared" si="29"/>
        <v>0</v>
      </c>
      <c r="O158" s="113">
        <f t="shared" si="29"/>
        <v>0</v>
      </c>
      <c r="P158" s="113">
        <f t="shared" si="29"/>
        <v>0</v>
      </c>
      <c r="Q158" s="113">
        <f t="shared" si="29"/>
        <v>0</v>
      </c>
      <c r="R158" s="113">
        <f t="shared" si="29"/>
        <v>0</v>
      </c>
      <c r="S158" s="113">
        <f t="shared" si="29"/>
        <v>0</v>
      </c>
      <c r="T158" s="113">
        <f t="shared" si="29"/>
        <v>0</v>
      </c>
      <c r="U158" s="113">
        <f t="shared" si="29"/>
        <v>0</v>
      </c>
      <c r="V158" s="113">
        <f t="shared" si="29"/>
        <v>0</v>
      </c>
      <c r="W158" s="113">
        <f t="shared" si="29"/>
        <v>0</v>
      </c>
      <c r="X158" s="113">
        <f t="shared" si="29"/>
        <v>0</v>
      </c>
      <c r="Y158" s="113">
        <f t="shared" si="29"/>
        <v>0</v>
      </c>
      <c r="Z158" s="113">
        <f t="shared" si="29"/>
        <v>0</v>
      </c>
      <c r="AA158" s="113">
        <f t="shared" si="29"/>
        <v>0</v>
      </c>
      <c r="AB158" s="113">
        <f t="shared" si="29"/>
        <v>0</v>
      </c>
      <c r="AC158" s="113">
        <f t="shared" si="29"/>
        <v>0</v>
      </c>
      <c r="AD158" s="113">
        <f t="shared" si="29"/>
        <v>1</v>
      </c>
      <c r="AE158" s="113">
        <f t="shared" si="29"/>
        <v>1</v>
      </c>
      <c r="AF158" s="113">
        <f t="shared" si="29"/>
        <v>1</v>
      </c>
      <c r="AG158" s="113">
        <f t="shared" si="29"/>
        <v>1</v>
      </c>
      <c r="AH158" s="113">
        <f t="shared" si="29"/>
        <v>1</v>
      </c>
      <c r="AI158" s="113">
        <f t="shared" si="29"/>
        <v>1</v>
      </c>
      <c r="AJ158" s="36" t="str">
        <f t="shared" si="21"/>
        <v>OILLVLO</v>
      </c>
      <c r="AK158" s="49"/>
      <c r="AL158" s="49" t="str">
        <f t="shared" si="24"/>
        <v>3F</v>
      </c>
      <c r="AM158" s="49" t="str">
        <f t="shared" si="25"/>
        <v>00</v>
      </c>
      <c r="AN158" s="49" t="str">
        <f t="shared" si="26"/>
        <v>00</v>
      </c>
      <c r="AO158" s="49" t="str">
        <f t="shared" si="27"/>
        <v>00</v>
      </c>
      <c r="AQ158" t="str">
        <f t="shared" si="22"/>
        <v xml:space="preserve">    (U4)0x0000003FU,                                                           /* 22 OILLVLO                                         */</v>
      </c>
    </row>
    <row r="159" spans="2:43">
      <c r="B159" s="119"/>
      <c r="C159" s="36">
        <f t="shared" si="23"/>
        <v>23</v>
      </c>
      <c r="D159" s="113">
        <f t="shared" si="29"/>
        <v>0</v>
      </c>
      <c r="E159" s="113">
        <f t="shared" si="29"/>
        <v>0</v>
      </c>
      <c r="F159" s="113">
        <f t="shared" si="29"/>
        <v>0</v>
      </c>
      <c r="G159" s="113">
        <f t="shared" si="29"/>
        <v>0</v>
      </c>
      <c r="H159" s="113">
        <f t="shared" si="29"/>
        <v>0</v>
      </c>
      <c r="I159" s="113">
        <f t="shared" si="29"/>
        <v>0</v>
      </c>
      <c r="J159" s="113">
        <f t="shared" si="29"/>
        <v>0</v>
      </c>
      <c r="K159" s="113">
        <f t="shared" si="29"/>
        <v>0</v>
      </c>
      <c r="L159" s="113">
        <f t="shared" si="29"/>
        <v>0</v>
      </c>
      <c r="M159" s="113">
        <f t="shared" si="29"/>
        <v>0</v>
      </c>
      <c r="N159" s="113">
        <f t="shared" si="29"/>
        <v>0</v>
      </c>
      <c r="O159" s="113">
        <f t="shared" si="29"/>
        <v>0</v>
      </c>
      <c r="P159" s="113">
        <f t="shared" si="29"/>
        <v>0</v>
      </c>
      <c r="Q159" s="113">
        <f t="shared" si="29"/>
        <v>0</v>
      </c>
      <c r="R159" s="113">
        <f t="shared" si="29"/>
        <v>0</v>
      </c>
      <c r="S159" s="113">
        <f t="shared" si="29"/>
        <v>0</v>
      </c>
      <c r="T159" s="113">
        <f t="shared" si="29"/>
        <v>0</v>
      </c>
      <c r="U159" s="113">
        <f t="shared" si="29"/>
        <v>0</v>
      </c>
      <c r="V159" s="113">
        <f t="shared" si="29"/>
        <v>0</v>
      </c>
      <c r="W159" s="113">
        <f t="shared" si="29"/>
        <v>0</v>
      </c>
      <c r="X159" s="113">
        <f t="shared" si="29"/>
        <v>0</v>
      </c>
      <c r="Y159" s="113">
        <f t="shared" si="29"/>
        <v>0</v>
      </c>
      <c r="Z159" s="113">
        <f t="shared" si="29"/>
        <v>0</v>
      </c>
      <c r="AA159" s="113">
        <f t="shared" si="29"/>
        <v>0</v>
      </c>
      <c r="AB159" s="113">
        <f t="shared" si="29"/>
        <v>0</v>
      </c>
      <c r="AC159" s="113">
        <f t="shared" si="29"/>
        <v>0</v>
      </c>
      <c r="AD159" s="113">
        <f t="shared" si="29"/>
        <v>1</v>
      </c>
      <c r="AE159" s="113">
        <f t="shared" si="29"/>
        <v>1</v>
      </c>
      <c r="AF159" s="113">
        <f t="shared" si="29"/>
        <v>1</v>
      </c>
      <c r="AG159" s="113">
        <f t="shared" si="29"/>
        <v>1</v>
      </c>
      <c r="AH159" s="113">
        <f t="shared" si="29"/>
        <v>1</v>
      </c>
      <c r="AI159" s="113">
        <f>IF(OR(AI29=0,AI29=1),1,0)</f>
        <v>1</v>
      </c>
      <c r="AJ159" s="36" t="str">
        <f t="shared" si="21"/>
        <v>OILLVLO</v>
      </c>
      <c r="AK159" s="49"/>
      <c r="AL159" s="49" t="str">
        <f t="shared" si="24"/>
        <v>3F</v>
      </c>
      <c r="AM159" s="49" t="str">
        <f t="shared" si="25"/>
        <v>00</v>
      </c>
      <c r="AN159" s="49" t="str">
        <f t="shared" si="26"/>
        <v>00</v>
      </c>
      <c r="AO159" s="49" t="str">
        <f t="shared" si="27"/>
        <v>00</v>
      </c>
      <c r="AQ159" t="str">
        <f t="shared" si="22"/>
        <v xml:space="preserve">    (U4)0x0000003FU,                                                           /* 23 OILLVLO                                         */</v>
      </c>
    </row>
    <row r="160" spans="2:43">
      <c r="B160" s="119"/>
      <c r="C160" s="36">
        <f t="shared" si="23"/>
        <v>24</v>
      </c>
      <c r="D160" s="113">
        <f t="shared" ref="D160:AI167" si="30">IF(OR(D30=0,D30=1),1,0)</f>
        <v>0</v>
      </c>
      <c r="E160" s="113">
        <f t="shared" si="30"/>
        <v>0</v>
      </c>
      <c r="F160" s="113">
        <f t="shared" si="30"/>
        <v>0</v>
      </c>
      <c r="G160" s="113">
        <f t="shared" si="30"/>
        <v>0</v>
      </c>
      <c r="H160" s="113">
        <f t="shared" si="30"/>
        <v>0</v>
      </c>
      <c r="I160" s="113">
        <f t="shared" si="30"/>
        <v>0</v>
      </c>
      <c r="J160" s="113">
        <f t="shared" si="30"/>
        <v>0</v>
      </c>
      <c r="K160" s="113">
        <f t="shared" si="30"/>
        <v>0</v>
      </c>
      <c r="L160" s="113">
        <f t="shared" si="30"/>
        <v>0</v>
      </c>
      <c r="M160" s="113">
        <f t="shared" si="30"/>
        <v>0</v>
      </c>
      <c r="N160" s="113">
        <f t="shared" si="30"/>
        <v>0</v>
      </c>
      <c r="O160" s="113">
        <f t="shared" si="30"/>
        <v>0</v>
      </c>
      <c r="P160" s="113">
        <f t="shared" si="30"/>
        <v>0</v>
      </c>
      <c r="Q160" s="113">
        <f t="shared" si="30"/>
        <v>0</v>
      </c>
      <c r="R160" s="113">
        <f t="shared" si="30"/>
        <v>0</v>
      </c>
      <c r="S160" s="113">
        <f t="shared" si="30"/>
        <v>0</v>
      </c>
      <c r="T160" s="113">
        <f t="shared" si="30"/>
        <v>0</v>
      </c>
      <c r="U160" s="113">
        <f t="shared" si="30"/>
        <v>0</v>
      </c>
      <c r="V160" s="113">
        <f t="shared" si="30"/>
        <v>0</v>
      </c>
      <c r="W160" s="113">
        <f t="shared" si="30"/>
        <v>0</v>
      </c>
      <c r="X160" s="113">
        <f t="shared" si="30"/>
        <v>0</v>
      </c>
      <c r="Y160" s="113">
        <f t="shared" si="30"/>
        <v>0</v>
      </c>
      <c r="Z160" s="113">
        <f t="shared" si="30"/>
        <v>0</v>
      </c>
      <c r="AA160" s="113">
        <f t="shared" si="30"/>
        <v>0</v>
      </c>
      <c r="AB160" s="113">
        <f t="shared" si="30"/>
        <v>0</v>
      </c>
      <c r="AC160" s="113">
        <f t="shared" si="30"/>
        <v>0</v>
      </c>
      <c r="AD160" s="113">
        <f t="shared" si="30"/>
        <v>1</v>
      </c>
      <c r="AE160" s="113">
        <f t="shared" si="30"/>
        <v>1</v>
      </c>
      <c r="AF160" s="113">
        <f t="shared" si="30"/>
        <v>1</v>
      </c>
      <c r="AG160" s="113">
        <f t="shared" si="30"/>
        <v>1</v>
      </c>
      <c r="AH160" s="113">
        <f t="shared" si="30"/>
        <v>1</v>
      </c>
      <c r="AI160" s="113">
        <f t="shared" si="30"/>
        <v>1</v>
      </c>
      <c r="AJ160" s="36" t="str">
        <f t="shared" si="21"/>
        <v>OILLVLO</v>
      </c>
      <c r="AK160" s="49"/>
      <c r="AL160" s="49" t="str">
        <f t="shared" si="24"/>
        <v>3F</v>
      </c>
      <c r="AM160" s="49" t="str">
        <f t="shared" si="25"/>
        <v>00</v>
      </c>
      <c r="AN160" s="49" t="str">
        <f t="shared" si="26"/>
        <v>00</v>
      </c>
      <c r="AO160" s="49" t="str">
        <f t="shared" si="27"/>
        <v>00</v>
      </c>
      <c r="AQ160" t="str">
        <f t="shared" si="22"/>
        <v xml:space="preserve">    (U4)0x0000003FU,                                                           /* 24 OILLVLO                                         */</v>
      </c>
    </row>
    <row r="161" spans="2:43">
      <c r="B161" s="119"/>
      <c r="C161" s="36">
        <f t="shared" si="23"/>
        <v>25</v>
      </c>
      <c r="D161" s="113">
        <f t="shared" si="30"/>
        <v>0</v>
      </c>
      <c r="E161" s="113">
        <f t="shared" si="30"/>
        <v>0</v>
      </c>
      <c r="F161" s="113">
        <f t="shared" si="30"/>
        <v>0</v>
      </c>
      <c r="G161" s="113">
        <f t="shared" si="30"/>
        <v>0</v>
      </c>
      <c r="H161" s="113">
        <f t="shared" si="30"/>
        <v>0</v>
      </c>
      <c r="I161" s="113">
        <f t="shared" si="30"/>
        <v>0</v>
      </c>
      <c r="J161" s="113">
        <f t="shared" si="30"/>
        <v>0</v>
      </c>
      <c r="K161" s="113">
        <f t="shared" si="30"/>
        <v>0</v>
      </c>
      <c r="L161" s="113">
        <f t="shared" si="30"/>
        <v>0</v>
      </c>
      <c r="M161" s="113">
        <f t="shared" si="30"/>
        <v>0</v>
      </c>
      <c r="N161" s="113">
        <f t="shared" si="30"/>
        <v>0</v>
      </c>
      <c r="O161" s="113">
        <f t="shared" si="30"/>
        <v>0</v>
      </c>
      <c r="P161" s="113">
        <f t="shared" si="30"/>
        <v>0</v>
      </c>
      <c r="Q161" s="113">
        <f t="shared" si="30"/>
        <v>0</v>
      </c>
      <c r="R161" s="113">
        <f t="shared" si="30"/>
        <v>0</v>
      </c>
      <c r="S161" s="113">
        <f t="shared" si="30"/>
        <v>0</v>
      </c>
      <c r="T161" s="113">
        <f t="shared" si="30"/>
        <v>0</v>
      </c>
      <c r="U161" s="113">
        <f t="shared" si="30"/>
        <v>0</v>
      </c>
      <c r="V161" s="113">
        <f t="shared" si="30"/>
        <v>0</v>
      </c>
      <c r="W161" s="113">
        <f t="shared" si="30"/>
        <v>0</v>
      </c>
      <c r="X161" s="113">
        <f t="shared" si="30"/>
        <v>0</v>
      </c>
      <c r="Y161" s="113">
        <f t="shared" si="30"/>
        <v>0</v>
      </c>
      <c r="Z161" s="113">
        <f t="shared" si="30"/>
        <v>0</v>
      </c>
      <c r="AA161" s="113">
        <f t="shared" si="30"/>
        <v>0</v>
      </c>
      <c r="AB161" s="113">
        <f t="shared" si="30"/>
        <v>0</v>
      </c>
      <c r="AC161" s="113">
        <f t="shared" si="30"/>
        <v>0</v>
      </c>
      <c r="AD161" s="113">
        <f t="shared" si="30"/>
        <v>1</v>
      </c>
      <c r="AE161" s="113">
        <f t="shared" si="30"/>
        <v>1</v>
      </c>
      <c r="AF161" s="113">
        <f t="shared" si="30"/>
        <v>1</v>
      </c>
      <c r="AG161" s="113">
        <f t="shared" si="30"/>
        <v>1</v>
      </c>
      <c r="AH161" s="113">
        <f t="shared" si="30"/>
        <v>1</v>
      </c>
      <c r="AI161" s="113">
        <f t="shared" si="30"/>
        <v>1</v>
      </c>
      <c r="AJ161" s="36" t="str">
        <f t="shared" si="21"/>
        <v>OILLVLO</v>
      </c>
      <c r="AK161" s="49"/>
      <c r="AL161" s="49" t="str">
        <f t="shared" si="24"/>
        <v>3F</v>
      </c>
      <c r="AM161" s="49" t="str">
        <f t="shared" si="25"/>
        <v>00</v>
      </c>
      <c r="AN161" s="49" t="str">
        <f t="shared" si="26"/>
        <v>00</v>
      </c>
      <c r="AO161" s="49" t="str">
        <f t="shared" si="27"/>
        <v>00</v>
      </c>
      <c r="AQ161" t="str">
        <f t="shared" si="22"/>
        <v xml:space="preserve">    (U4)0x0000003FU,                                                           /* 25 OILLVLO                                         */</v>
      </c>
    </row>
    <row r="162" spans="2:43">
      <c r="B162" s="119"/>
      <c r="C162" s="36">
        <f t="shared" si="23"/>
        <v>26</v>
      </c>
      <c r="D162" s="113">
        <f t="shared" si="30"/>
        <v>0</v>
      </c>
      <c r="E162" s="113">
        <f t="shared" si="30"/>
        <v>0</v>
      </c>
      <c r="F162" s="113">
        <f t="shared" si="30"/>
        <v>0</v>
      </c>
      <c r="G162" s="113">
        <f t="shared" si="30"/>
        <v>0</v>
      </c>
      <c r="H162" s="113">
        <f t="shared" si="30"/>
        <v>0</v>
      </c>
      <c r="I162" s="113">
        <f t="shared" si="30"/>
        <v>0</v>
      </c>
      <c r="J162" s="113">
        <f t="shared" si="30"/>
        <v>0</v>
      </c>
      <c r="K162" s="113">
        <f t="shared" si="30"/>
        <v>0</v>
      </c>
      <c r="L162" s="113">
        <f t="shared" si="30"/>
        <v>0</v>
      </c>
      <c r="M162" s="113">
        <f t="shared" si="30"/>
        <v>0</v>
      </c>
      <c r="N162" s="113">
        <f t="shared" si="30"/>
        <v>0</v>
      </c>
      <c r="O162" s="113">
        <f t="shared" si="30"/>
        <v>0</v>
      </c>
      <c r="P162" s="113">
        <f t="shared" si="30"/>
        <v>0</v>
      </c>
      <c r="Q162" s="113">
        <f t="shared" si="30"/>
        <v>0</v>
      </c>
      <c r="R162" s="113">
        <f t="shared" si="30"/>
        <v>0</v>
      </c>
      <c r="S162" s="113">
        <f t="shared" si="30"/>
        <v>0</v>
      </c>
      <c r="T162" s="113">
        <f t="shared" si="30"/>
        <v>0</v>
      </c>
      <c r="U162" s="113">
        <f t="shared" si="30"/>
        <v>0</v>
      </c>
      <c r="V162" s="113">
        <f t="shared" si="30"/>
        <v>0</v>
      </c>
      <c r="W162" s="113">
        <f t="shared" si="30"/>
        <v>0</v>
      </c>
      <c r="X162" s="113">
        <f t="shared" si="30"/>
        <v>0</v>
      </c>
      <c r="Y162" s="113">
        <f t="shared" si="30"/>
        <v>0</v>
      </c>
      <c r="Z162" s="113">
        <f t="shared" si="30"/>
        <v>0</v>
      </c>
      <c r="AA162" s="113">
        <f t="shared" si="30"/>
        <v>0</v>
      </c>
      <c r="AB162" s="113">
        <f t="shared" si="30"/>
        <v>0</v>
      </c>
      <c r="AC162" s="113">
        <f t="shared" si="30"/>
        <v>0</v>
      </c>
      <c r="AD162" s="113">
        <f t="shared" si="30"/>
        <v>1</v>
      </c>
      <c r="AE162" s="113">
        <f t="shared" si="30"/>
        <v>1</v>
      </c>
      <c r="AF162" s="113">
        <f t="shared" si="30"/>
        <v>1</v>
      </c>
      <c r="AG162" s="113">
        <f t="shared" si="30"/>
        <v>1</v>
      </c>
      <c r="AH162" s="113">
        <f t="shared" si="30"/>
        <v>1</v>
      </c>
      <c r="AI162" s="113">
        <f t="shared" si="30"/>
        <v>1</v>
      </c>
      <c r="AJ162" s="36" t="str">
        <f t="shared" si="21"/>
        <v>OILLVLO</v>
      </c>
      <c r="AK162" s="49"/>
      <c r="AL162" s="49" t="str">
        <f t="shared" si="24"/>
        <v>3F</v>
      </c>
      <c r="AM162" s="49" t="str">
        <f t="shared" si="25"/>
        <v>00</v>
      </c>
      <c r="AN162" s="49" t="str">
        <f t="shared" si="26"/>
        <v>00</v>
      </c>
      <c r="AO162" s="49" t="str">
        <f t="shared" si="27"/>
        <v>00</v>
      </c>
      <c r="AQ162" t="str">
        <f t="shared" si="22"/>
        <v xml:space="preserve">    (U4)0x0000003FU,                                                           /* 26 OILLVLO                                         */</v>
      </c>
    </row>
    <row r="163" spans="2:43">
      <c r="B163" s="119"/>
      <c r="C163" s="36">
        <f t="shared" si="23"/>
        <v>27</v>
      </c>
      <c r="D163" s="113">
        <f t="shared" si="30"/>
        <v>0</v>
      </c>
      <c r="E163" s="113">
        <f t="shared" si="30"/>
        <v>0</v>
      </c>
      <c r="F163" s="113">
        <f t="shared" si="30"/>
        <v>0</v>
      </c>
      <c r="G163" s="113">
        <f t="shared" si="30"/>
        <v>0</v>
      </c>
      <c r="H163" s="113">
        <f t="shared" si="30"/>
        <v>0</v>
      </c>
      <c r="I163" s="113">
        <f t="shared" si="30"/>
        <v>0</v>
      </c>
      <c r="J163" s="113">
        <f t="shared" si="30"/>
        <v>0</v>
      </c>
      <c r="K163" s="113">
        <f t="shared" si="30"/>
        <v>0</v>
      </c>
      <c r="L163" s="113">
        <f t="shared" si="30"/>
        <v>0</v>
      </c>
      <c r="M163" s="113">
        <f t="shared" si="30"/>
        <v>0</v>
      </c>
      <c r="N163" s="113">
        <f t="shared" si="30"/>
        <v>0</v>
      </c>
      <c r="O163" s="113">
        <f t="shared" si="30"/>
        <v>0</v>
      </c>
      <c r="P163" s="113">
        <f t="shared" si="30"/>
        <v>0</v>
      </c>
      <c r="Q163" s="113">
        <f t="shared" si="30"/>
        <v>0</v>
      </c>
      <c r="R163" s="113">
        <f t="shared" si="30"/>
        <v>0</v>
      </c>
      <c r="S163" s="113">
        <f t="shared" si="30"/>
        <v>0</v>
      </c>
      <c r="T163" s="113">
        <f t="shared" si="30"/>
        <v>0</v>
      </c>
      <c r="U163" s="113">
        <f t="shared" si="30"/>
        <v>0</v>
      </c>
      <c r="V163" s="113">
        <f t="shared" si="30"/>
        <v>0</v>
      </c>
      <c r="W163" s="113">
        <f t="shared" si="30"/>
        <v>0</v>
      </c>
      <c r="X163" s="113">
        <f t="shared" si="30"/>
        <v>0</v>
      </c>
      <c r="Y163" s="113">
        <f t="shared" si="30"/>
        <v>0</v>
      </c>
      <c r="Z163" s="113">
        <f t="shared" si="30"/>
        <v>0</v>
      </c>
      <c r="AA163" s="113">
        <f t="shared" si="30"/>
        <v>0</v>
      </c>
      <c r="AB163" s="113">
        <f t="shared" si="30"/>
        <v>0</v>
      </c>
      <c r="AC163" s="113">
        <f t="shared" si="30"/>
        <v>0</v>
      </c>
      <c r="AD163" s="113">
        <f t="shared" si="30"/>
        <v>1</v>
      </c>
      <c r="AE163" s="113">
        <f t="shared" si="30"/>
        <v>1</v>
      </c>
      <c r="AF163" s="113">
        <f t="shared" si="30"/>
        <v>1</v>
      </c>
      <c r="AG163" s="113">
        <f t="shared" si="30"/>
        <v>1</v>
      </c>
      <c r="AH163" s="113">
        <f t="shared" si="30"/>
        <v>1</v>
      </c>
      <c r="AI163" s="113">
        <f t="shared" si="30"/>
        <v>1</v>
      </c>
      <c r="AJ163" s="36" t="str">
        <f t="shared" si="21"/>
        <v>OILLVLO</v>
      </c>
      <c r="AK163" s="49"/>
      <c r="AL163" s="49" t="str">
        <f t="shared" si="24"/>
        <v>3F</v>
      </c>
      <c r="AM163" s="49" t="str">
        <f t="shared" si="25"/>
        <v>00</v>
      </c>
      <c r="AN163" s="49" t="str">
        <f t="shared" si="26"/>
        <v>00</v>
      </c>
      <c r="AO163" s="49" t="str">
        <f t="shared" si="27"/>
        <v>00</v>
      </c>
      <c r="AQ163" t="str">
        <f t="shared" si="22"/>
        <v xml:space="preserve">    (U4)0x0000003FU,                                                           /* 27 OILLVLO                                         */</v>
      </c>
    </row>
    <row r="164" spans="2:43">
      <c r="B164" s="119"/>
      <c r="C164" s="36">
        <f t="shared" si="23"/>
        <v>28</v>
      </c>
      <c r="D164" s="113">
        <f t="shared" si="30"/>
        <v>0</v>
      </c>
      <c r="E164" s="113">
        <f t="shared" si="30"/>
        <v>0</v>
      </c>
      <c r="F164" s="113">
        <f t="shared" si="30"/>
        <v>0</v>
      </c>
      <c r="G164" s="113">
        <f t="shared" si="30"/>
        <v>0</v>
      </c>
      <c r="H164" s="113">
        <f t="shared" si="30"/>
        <v>0</v>
      </c>
      <c r="I164" s="113">
        <f t="shared" si="30"/>
        <v>0</v>
      </c>
      <c r="J164" s="113">
        <f t="shared" si="30"/>
        <v>0</v>
      </c>
      <c r="K164" s="113">
        <f t="shared" si="30"/>
        <v>0</v>
      </c>
      <c r="L164" s="113">
        <f t="shared" si="30"/>
        <v>0</v>
      </c>
      <c r="M164" s="113">
        <f t="shared" si="30"/>
        <v>0</v>
      </c>
      <c r="N164" s="113">
        <f t="shared" si="30"/>
        <v>0</v>
      </c>
      <c r="O164" s="113">
        <f t="shared" si="30"/>
        <v>0</v>
      </c>
      <c r="P164" s="113">
        <f t="shared" si="30"/>
        <v>0</v>
      </c>
      <c r="Q164" s="113">
        <f t="shared" si="30"/>
        <v>0</v>
      </c>
      <c r="R164" s="113">
        <f t="shared" si="30"/>
        <v>0</v>
      </c>
      <c r="S164" s="113">
        <f t="shared" si="30"/>
        <v>0</v>
      </c>
      <c r="T164" s="113">
        <f t="shared" si="30"/>
        <v>0</v>
      </c>
      <c r="U164" s="113">
        <f t="shared" si="30"/>
        <v>0</v>
      </c>
      <c r="V164" s="113">
        <f t="shared" si="30"/>
        <v>0</v>
      </c>
      <c r="W164" s="113">
        <f t="shared" si="30"/>
        <v>0</v>
      </c>
      <c r="X164" s="113">
        <f t="shared" si="30"/>
        <v>0</v>
      </c>
      <c r="Y164" s="113">
        <f t="shared" si="30"/>
        <v>0</v>
      </c>
      <c r="Z164" s="113">
        <f t="shared" si="30"/>
        <v>0</v>
      </c>
      <c r="AA164" s="113">
        <f t="shared" si="30"/>
        <v>0</v>
      </c>
      <c r="AB164" s="113">
        <f t="shared" si="30"/>
        <v>0</v>
      </c>
      <c r="AC164" s="113">
        <f t="shared" si="30"/>
        <v>0</v>
      </c>
      <c r="AD164" s="113">
        <f t="shared" si="30"/>
        <v>1</v>
      </c>
      <c r="AE164" s="113">
        <f t="shared" si="30"/>
        <v>1</v>
      </c>
      <c r="AF164" s="113">
        <f t="shared" si="30"/>
        <v>1</v>
      </c>
      <c r="AG164" s="113">
        <f t="shared" si="30"/>
        <v>1</v>
      </c>
      <c r="AH164" s="113">
        <f t="shared" si="30"/>
        <v>1</v>
      </c>
      <c r="AI164" s="113">
        <f t="shared" si="30"/>
        <v>1</v>
      </c>
      <c r="AJ164" s="36" t="str">
        <f t="shared" si="21"/>
        <v>OILLVLO</v>
      </c>
      <c r="AK164" s="49"/>
      <c r="AL164" s="49" t="str">
        <f t="shared" si="24"/>
        <v>3F</v>
      </c>
      <c r="AM164" s="49" t="str">
        <f t="shared" si="25"/>
        <v>00</v>
      </c>
      <c r="AN164" s="49" t="str">
        <f t="shared" si="26"/>
        <v>00</v>
      </c>
      <c r="AO164" s="49" t="str">
        <f t="shared" si="27"/>
        <v>00</v>
      </c>
      <c r="AQ164" t="str">
        <f t="shared" si="22"/>
        <v xml:space="preserve">    (U4)0x0000003FU,                                                           /* 28 OILLVLO                                         */</v>
      </c>
    </row>
    <row r="165" spans="2:43">
      <c r="B165" s="119"/>
      <c r="C165" s="36">
        <f t="shared" si="23"/>
        <v>29</v>
      </c>
      <c r="D165" s="113">
        <f t="shared" si="30"/>
        <v>0</v>
      </c>
      <c r="E165" s="113">
        <f t="shared" si="30"/>
        <v>0</v>
      </c>
      <c r="F165" s="113">
        <f t="shared" si="30"/>
        <v>0</v>
      </c>
      <c r="G165" s="113">
        <f t="shared" si="30"/>
        <v>0</v>
      </c>
      <c r="H165" s="113">
        <f t="shared" si="30"/>
        <v>0</v>
      </c>
      <c r="I165" s="113">
        <f t="shared" si="30"/>
        <v>0</v>
      </c>
      <c r="J165" s="113">
        <f t="shared" si="30"/>
        <v>0</v>
      </c>
      <c r="K165" s="113">
        <f t="shared" si="30"/>
        <v>0</v>
      </c>
      <c r="L165" s="113">
        <f t="shared" si="30"/>
        <v>0</v>
      </c>
      <c r="M165" s="113">
        <f t="shared" si="30"/>
        <v>0</v>
      </c>
      <c r="N165" s="113">
        <f t="shared" si="30"/>
        <v>0</v>
      </c>
      <c r="O165" s="113">
        <f t="shared" si="30"/>
        <v>0</v>
      </c>
      <c r="P165" s="113">
        <f t="shared" si="30"/>
        <v>0</v>
      </c>
      <c r="Q165" s="113">
        <f t="shared" si="30"/>
        <v>0</v>
      </c>
      <c r="R165" s="113">
        <f t="shared" si="30"/>
        <v>0</v>
      </c>
      <c r="S165" s="113">
        <f t="shared" si="30"/>
        <v>0</v>
      </c>
      <c r="T165" s="113">
        <f t="shared" si="30"/>
        <v>0</v>
      </c>
      <c r="U165" s="113">
        <f t="shared" si="30"/>
        <v>0</v>
      </c>
      <c r="V165" s="113">
        <f t="shared" si="30"/>
        <v>0</v>
      </c>
      <c r="W165" s="113">
        <f t="shared" si="30"/>
        <v>0</v>
      </c>
      <c r="X165" s="113">
        <f t="shared" si="30"/>
        <v>0</v>
      </c>
      <c r="Y165" s="113">
        <f t="shared" si="30"/>
        <v>0</v>
      </c>
      <c r="Z165" s="113">
        <f t="shared" si="30"/>
        <v>0</v>
      </c>
      <c r="AA165" s="113">
        <f t="shared" si="30"/>
        <v>0</v>
      </c>
      <c r="AB165" s="113">
        <f t="shared" si="30"/>
        <v>0</v>
      </c>
      <c r="AC165" s="113">
        <f t="shared" si="30"/>
        <v>0</v>
      </c>
      <c r="AD165" s="113">
        <f t="shared" si="30"/>
        <v>1</v>
      </c>
      <c r="AE165" s="113">
        <f t="shared" si="30"/>
        <v>1</v>
      </c>
      <c r="AF165" s="113">
        <f t="shared" si="30"/>
        <v>1</v>
      </c>
      <c r="AG165" s="113">
        <f t="shared" si="30"/>
        <v>1</v>
      </c>
      <c r="AH165" s="113">
        <f t="shared" si="30"/>
        <v>1</v>
      </c>
      <c r="AI165" s="113">
        <f t="shared" si="30"/>
        <v>1</v>
      </c>
      <c r="AJ165" s="36" t="str">
        <f t="shared" si="21"/>
        <v>OILLVLO</v>
      </c>
      <c r="AK165" s="49"/>
      <c r="AL165" s="49" t="str">
        <f t="shared" si="24"/>
        <v>3F</v>
      </c>
      <c r="AM165" s="49" t="str">
        <f t="shared" si="25"/>
        <v>00</v>
      </c>
      <c r="AN165" s="49" t="str">
        <f t="shared" si="26"/>
        <v>00</v>
      </c>
      <c r="AO165" s="49" t="str">
        <f t="shared" si="27"/>
        <v>00</v>
      </c>
      <c r="AQ165" t="str">
        <f t="shared" si="22"/>
        <v xml:space="preserve">    (U4)0x0000003FU,                                                           /* 29 OILLVLO                                         */</v>
      </c>
    </row>
    <row r="166" spans="2:43">
      <c r="B166" s="119"/>
      <c r="C166" s="36">
        <f t="shared" si="23"/>
        <v>30</v>
      </c>
      <c r="D166" s="113">
        <f t="shared" si="30"/>
        <v>0</v>
      </c>
      <c r="E166" s="113">
        <f t="shared" si="30"/>
        <v>0</v>
      </c>
      <c r="F166" s="113">
        <f t="shared" si="30"/>
        <v>0</v>
      </c>
      <c r="G166" s="113">
        <f t="shared" si="30"/>
        <v>0</v>
      </c>
      <c r="H166" s="113">
        <f t="shared" si="30"/>
        <v>0</v>
      </c>
      <c r="I166" s="113">
        <f t="shared" si="30"/>
        <v>0</v>
      </c>
      <c r="J166" s="113">
        <f t="shared" si="30"/>
        <v>0</v>
      </c>
      <c r="K166" s="113">
        <f t="shared" si="30"/>
        <v>0</v>
      </c>
      <c r="L166" s="113">
        <f t="shared" si="30"/>
        <v>0</v>
      </c>
      <c r="M166" s="113">
        <f t="shared" si="30"/>
        <v>0</v>
      </c>
      <c r="N166" s="113">
        <f t="shared" si="30"/>
        <v>0</v>
      </c>
      <c r="O166" s="113">
        <f t="shared" si="30"/>
        <v>0</v>
      </c>
      <c r="P166" s="113">
        <f t="shared" si="30"/>
        <v>0</v>
      </c>
      <c r="Q166" s="113">
        <f t="shared" si="30"/>
        <v>0</v>
      </c>
      <c r="R166" s="113">
        <f t="shared" si="30"/>
        <v>0</v>
      </c>
      <c r="S166" s="113">
        <f t="shared" si="30"/>
        <v>0</v>
      </c>
      <c r="T166" s="113">
        <f t="shared" si="30"/>
        <v>0</v>
      </c>
      <c r="U166" s="113">
        <f t="shared" si="30"/>
        <v>0</v>
      </c>
      <c r="V166" s="113">
        <f t="shared" si="30"/>
        <v>0</v>
      </c>
      <c r="W166" s="113">
        <f t="shared" si="30"/>
        <v>0</v>
      </c>
      <c r="X166" s="113">
        <f t="shared" si="30"/>
        <v>0</v>
      </c>
      <c r="Y166" s="113">
        <f t="shared" si="30"/>
        <v>0</v>
      </c>
      <c r="Z166" s="113">
        <f t="shared" si="30"/>
        <v>0</v>
      </c>
      <c r="AA166" s="113">
        <f t="shared" si="30"/>
        <v>0</v>
      </c>
      <c r="AB166" s="113">
        <f t="shared" si="30"/>
        <v>0</v>
      </c>
      <c r="AC166" s="113">
        <f t="shared" si="30"/>
        <v>0</v>
      </c>
      <c r="AD166" s="113">
        <f t="shared" si="30"/>
        <v>1</v>
      </c>
      <c r="AE166" s="113">
        <f t="shared" si="30"/>
        <v>1</v>
      </c>
      <c r="AF166" s="113">
        <f t="shared" si="30"/>
        <v>1</v>
      </c>
      <c r="AG166" s="113">
        <f t="shared" si="30"/>
        <v>1</v>
      </c>
      <c r="AH166" s="113">
        <f t="shared" si="30"/>
        <v>1</v>
      </c>
      <c r="AI166" s="113">
        <f t="shared" si="30"/>
        <v>1</v>
      </c>
      <c r="AJ166" s="36" t="str">
        <f t="shared" si="21"/>
        <v>OILLVLO</v>
      </c>
      <c r="AK166" s="49"/>
      <c r="AL166" s="49" t="str">
        <f t="shared" si="24"/>
        <v>3F</v>
      </c>
      <c r="AM166" s="49" t="str">
        <f t="shared" si="25"/>
        <v>00</v>
      </c>
      <c r="AN166" s="49" t="str">
        <f t="shared" si="26"/>
        <v>00</v>
      </c>
      <c r="AO166" s="49" t="str">
        <f t="shared" si="27"/>
        <v>00</v>
      </c>
      <c r="AQ166" t="str">
        <f t="shared" si="22"/>
        <v xml:space="preserve">    (U4)0x0000003FU,                                                           /* 30 OILLVLO                                         */</v>
      </c>
    </row>
    <row r="167" spans="2:43">
      <c r="B167" s="119"/>
      <c r="C167" s="36">
        <f t="shared" si="23"/>
        <v>31</v>
      </c>
      <c r="D167" s="113">
        <f t="shared" si="30"/>
        <v>0</v>
      </c>
      <c r="E167" s="113">
        <f t="shared" si="30"/>
        <v>0</v>
      </c>
      <c r="F167" s="113">
        <f t="shared" si="30"/>
        <v>0</v>
      </c>
      <c r="G167" s="113">
        <f t="shared" si="30"/>
        <v>0</v>
      </c>
      <c r="H167" s="113">
        <f t="shared" si="30"/>
        <v>0</v>
      </c>
      <c r="I167" s="113">
        <f t="shared" si="30"/>
        <v>0</v>
      </c>
      <c r="J167" s="113">
        <f t="shared" si="30"/>
        <v>0</v>
      </c>
      <c r="K167" s="113">
        <f t="shared" si="30"/>
        <v>0</v>
      </c>
      <c r="L167" s="113">
        <f t="shared" si="30"/>
        <v>0</v>
      </c>
      <c r="M167" s="113">
        <f t="shared" si="30"/>
        <v>0</v>
      </c>
      <c r="N167" s="113">
        <f t="shared" si="30"/>
        <v>0</v>
      </c>
      <c r="O167" s="113">
        <f t="shared" si="30"/>
        <v>0</v>
      </c>
      <c r="P167" s="113">
        <f t="shared" si="30"/>
        <v>0</v>
      </c>
      <c r="Q167" s="113">
        <f t="shared" si="30"/>
        <v>0</v>
      </c>
      <c r="R167" s="113">
        <f t="shared" si="30"/>
        <v>0</v>
      </c>
      <c r="S167" s="113">
        <f t="shared" si="30"/>
        <v>0</v>
      </c>
      <c r="T167" s="113">
        <f t="shared" si="30"/>
        <v>0</v>
      </c>
      <c r="U167" s="113">
        <f t="shared" si="30"/>
        <v>0</v>
      </c>
      <c r="V167" s="113">
        <f t="shared" si="30"/>
        <v>0</v>
      </c>
      <c r="W167" s="113">
        <f t="shared" si="30"/>
        <v>0</v>
      </c>
      <c r="X167" s="113">
        <f t="shared" si="30"/>
        <v>0</v>
      </c>
      <c r="Y167" s="113">
        <f t="shared" si="30"/>
        <v>0</v>
      </c>
      <c r="Z167" s="113">
        <f t="shared" si="30"/>
        <v>0</v>
      </c>
      <c r="AA167" s="113">
        <f t="shared" si="30"/>
        <v>0</v>
      </c>
      <c r="AB167" s="113">
        <f t="shared" si="30"/>
        <v>0</v>
      </c>
      <c r="AC167" s="113">
        <f t="shared" si="30"/>
        <v>0</v>
      </c>
      <c r="AD167" s="113">
        <f t="shared" si="30"/>
        <v>1</v>
      </c>
      <c r="AE167" s="113">
        <f t="shared" si="30"/>
        <v>1</v>
      </c>
      <c r="AF167" s="113">
        <f t="shared" si="30"/>
        <v>1</v>
      </c>
      <c r="AG167" s="113">
        <f t="shared" si="30"/>
        <v>1</v>
      </c>
      <c r="AH167" s="113">
        <f t="shared" si="30"/>
        <v>1</v>
      </c>
      <c r="AI167" s="113">
        <f>IF(OR(AI37=0,AI37=1),1,0)</f>
        <v>1</v>
      </c>
      <c r="AJ167" s="36" t="str">
        <f t="shared" si="21"/>
        <v>OILLVLO</v>
      </c>
      <c r="AK167" s="49"/>
      <c r="AL167" s="49" t="str">
        <f t="shared" si="24"/>
        <v>3F</v>
      </c>
      <c r="AM167" s="49" t="str">
        <f t="shared" si="25"/>
        <v>00</v>
      </c>
      <c r="AN167" s="49" t="str">
        <f t="shared" si="26"/>
        <v>00</v>
      </c>
      <c r="AO167" s="49" t="str">
        <f t="shared" si="27"/>
        <v>00</v>
      </c>
      <c r="AQ167" t="str">
        <f t="shared" si="22"/>
        <v xml:space="preserve">    (U4)0x0000003FU,                                                           /* 31 OILLVLO                                         */</v>
      </c>
    </row>
    <row r="168" spans="2:43">
      <c r="B168" s="119"/>
      <c r="C168" s="36">
        <f t="shared" si="23"/>
        <v>32</v>
      </c>
      <c r="D168" s="113">
        <f t="shared" ref="D168:AI175" si="31">IF(OR(D38=0,D38=1),1,0)</f>
        <v>0</v>
      </c>
      <c r="E168" s="113">
        <f t="shared" si="31"/>
        <v>0</v>
      </c>
      <c r="F168" s="113">
        <f t="shared" si="31"/>
        <v>0</v>
      </c>
      <c r="G168" s="113">
        <f t="shared" si="31"/>
        <v>0</v>
      </c>
      <c r="H168" s="113">
        <f t="shared" si="31"/>
        <v>0</v>
      </c>
      <c r="I168" s="113">
        <f t="shared" si="31"/>
        <v>0</v>
      </c>
      <c r="J168" s="113">
        <f t="shared" si="31"/>
        <v>0</v>
      </c>
      <c r="K168" s="113">
        <f t="shared" si="31"/>
        <v>0</v>
      </c>
      <c r="L168" s="113">
        <f t="shared" si="31"/>
        <v>0</v>
      </c>
      <c r="M168" s="113">
        <f t="shared" si="31"/>
        <v>0</v>
      </c>
      <c r="N168" s="113">
        <f t="shared" si="31"/>
        <v>0</v>
      </c>
      <c r="O168" s="113">
        <f t="shared" si="31"/>
        <v>0</v>
      </c>
      <c r="P168" s="113">
        <f t="shared" si="31"/>
        <v>0</v>
      </c>
      <c r="Q168" s="113">
        <f t="shared" si="31"/>
        <v>0</v>
      </c>
      <c r="R168" s="113">
        <f t="shared" si="31"/>
        <v>0</v>
      </c>
      <c r="S168" s="113">
        <f t="shared" si="31"/>
        <v>0</v>
      </c>
      <c r="T168" s="113">
        <f t="shared" si="31"/>
        <v>0</v>
      </c>
      <c r="U168" s="113">
        <f t="shared" si="31"/>
        <v>0</v>
      </c>
      <c r="V168" s="113">
        <f t="shared" si="31"/>
        <v>0</v>
      </c>
      <c r="W168" s="113">
        <f t="shared" si="31"/>
        <v>0</v>
      </c>
      <c r="X168" s="113">
        <f t="shared" si="31"/>
        <v>0</v>
      </c>
      <c r="Y168" s="113">
        <f t="shared" si="31"/>
        <v>0</v>
      </c>
      <c r="Z168" s="113">
        <f t="shared" si="31"/>
        <v>0</v>
      </c>
      <c r="AA168" s="113">
        <f t="shared" si="31"/>
        <v>0</v>
      </c>
      <c r="AB168" s="113">
        <f t="shared" si="31"/>
        <v>0</v>
      </c>
      <c r="AC168" s="113">
        <f t="shared" si="31"/>
        <v>0</v>
      </c>
      <c r="AD168" s="113">
        <f t="shared" si="31"/>
        <v>1</v>
      </c>
      <c r="AE168" s="113">
        <f t="shared" si="31"/>
        <v>1</v>
      </c>
      <c r="AF168" s="113">
        <f t="shared" si="31"/>
        <v>1</v>
      </c>
      <c r="AG168" s="113">
        <f t="shared" si="31"/>
        <v>1</v>
      </c>
      <c r="AH168" s="113">
        <f t="shared" si="31"/>
        <v>1</v>
      </c>
      <c r="AI168" s="113">
        <f t="shared" si="31"/>
        <v>1</v>
      </c>
      <c r="AJ168" s="36" t="str">
        <f t="shared" si="21"/>
        <v>UNKNOWN</v>
      </c>
      <c r="AK168" s="49"/>
      <c r="AL168" s="49" t="str">
        <f t="shared" si="24"/>
        <v>3F</v>
      </c>
      <c r="AM168" s="49" t="str">
        <f t="shared" si="25"/>
        <v>00</v>
      </c>
      <c r="AN168" s="49" t="str">
        <f t="shared" si="26"/>
        <v>00</v>
      </c>
      <c r="AO168" s="49" t="str">
        <f t="shared" si="27"/>
        <v>00</v>
      </c>
      <c r="AQ168" t="str">
        <f t="shared" si="22"/>
        <v xml:space="preserve">    (U4)0x0000003FU,                                                           /* 32 UNKNOWN                                         */</v>
      </c>
    </row>
    <row r="169" spans="2:43">
      <c r="B169" s="119"/>
      <c r="C169" s="36">
        <f t="shared" si="23"/>
        <v>33</v>
      </c>
      <c r="D169" s="113">
        <f t="shared" si="31"/>
        <v>0</v>
      </c>
      <c r="E169" s="113">
        <f t="shared" si="31"/>
        <v>0</v>
      </c>
      <c r="F169" s="113">
        <f t="shared" si="31"/>
        <v>0</v>
      </c>
      <c r="G169" s="113">
        <f t="shared" si="31"/>
        <v>0</v>
      </c>
      <c r="H169" s="113">
        <f t="shared" si="31"/>
        <v>0</v>
      </c>
      <c r="I169" s="113">
        <f t="shared" si="31"/>
        <v>0</v>
      </c>
      <c r="J169" s="113">
        <f t="shared" si="31"/>
        <v>0</v>
      </c>
      <c r="K169" s="113">
        <f t="shared" si="31"/>
        <v>0</v>
      </c>
      <c r="L169" s="113">
        <f t="shared" si="31"/>
        <v>0</v>
      </c>
      <c r="M169" s="113">
        <f t="shared" si="31"/>
        <v>0</v>
      </c>
      <c r="N169" s="113">
        <f t="shared" si="31"/>
        <v>0</v>
      </c>
      <c r="O169" s="113">
        <f t="shared" si="31"/>
        <v>0</v>
      </c>
      <c r="P169" s="113">
        <f t="shared" si="31"/>
        <v>0</v>
      </c>
      <c r="Q169" s="113">
        <f t="shared" si="31"/>
        <v>0</v>
      </c>
      <c r="R169" s="113">
        <f t="shared" si="31"/>
        <v>0</v>
      </c>
      <c r="S169" s="113">
        <f t="shared" si="31"/>
        <v>0</v>
      </c>
      <c r="T169" s="113">
        <f t="shared" si="31"/>
        <v>0</v>
      </c>
      <c r="U169" s="113">
        <f t="shared" si="31"/>
        <v>0</v>
      </c>
      <c r="V169" s="113">
        <f t="shared" si="31"/>
        <v>0</v>
      </c>
      <c r="W169" s="113">
        <f t="shared" si="31"/>
        <v>0</v>
      </c>
      <c r="X169" s="113">
        <f t="shared" si="31"/>
        <v>0</v>
      </c>
      <c r="Y169" s="113">
        <f t="shared" si="31"/>
        <v>0</v>
      </c>
      <c r="Z169" s="113">
        <f t="shared" si="31"/>
        <v>0</v>
      </c>
      <c r="AA169" s="113">
        <f t="shared" si="31"/>
        <v>0</v>
      </c>
      <c r="AB169" s="113">
        <f t="shared" si="31"/>
        <v>0</v>
      </c>
      <c r="AC169" s="113">
        <f t="shared" si="31"/>
        <v>0</v>
      </c>
      <c r="AD169" s="113">
        <f t="shared" si="31"/>
        <v>1</v>
      </c>
      <c r="AE169" s="113">
        <f t="shared" si="31"/>
        <v>1</v>
      </c>
      <c r="AF169" s="113">
        <f t="shared" si="31"/>
        <v>1</v>
      </c>
      <c r="AG169" s="113">
        <f t="shared" si="31"/>
        <v>1</v>
      </c>
      <c r="AH169" s="113">
        <f t="shared" si="31"/>
        <v>1</v>
      </c>
      <c r="AI169" s="113">
        <f t="shared" si="31"/>
        <v>1</v>
      </c>
      <c r="AJ169" s="36" t="str">
        <f t="shared" si="21"/>
        <v>UNKNOWN</v>
      </c>
      <c r="AK169" s="49"/>
      <c r="AL169" s="49" t="str">
        <f t="shared" si="24"/>
        <v>3F</v>
      </c>
      <c r="AM169" s="49" t="str">
        <f t="shared" si="25"/>
        <v>00</v>
      </c>
      <c r="AN169" s="49" t="str">
        <f t="shared" si="26"/>
        <v>00</v>
      </c>
      <c r="AO169" s="49" t="str">
        <f t="shared" si="27"/>
        <v>00</v>
      </c>
      <c r="AQ169" t="str">
        <f t="shared" si="22"/>
        <v xml:space="preserve">    (U4)0x0000003FU,                                                           /* 33 UNKNOWN                                         */</v>
      </c>
    </row>
    <row r="170" spans="2:43">
      <c r="B170" s="119"/>
      <c r="C170" s="36">
        <f t="shared" si="23"/>
        <v>34</v>
      </c>
      <c r="D170" s="113">
        <f t="shared" si="31"/>
        <v>0</v>
      </c>
      <c r="E170" s="113">
        <f t="shared" si="31"/>
        <v>0</v>
      </c>
      <c r="F170" s="113">
        <f t="shared" si="31"/>
        <v>0</v>
      </c>
      <c r="G170" s="113">
        <f t="shared" si="31"/>
        <v>0</v>
      </c>
      <c r="H170" s="113">
        <f t="shared" si="31"/>
        <v>0</v>
      </c>
      <c r="I170" s="113">
        <f t="shared" si="31"/>
        <v>0</v>
      </c>
      <c r="J170" s="113">
        <f t="shared" si="31"/>
        <v>0</v>
      </c>
      <c r="K170" s="113">
        <f t="shared" si="31"/>
        <v>0</v>
      </c>
      <c r="L170" s="113">
        <f t="shared" si="31"/>
        <v>0</v>
      </c>
      <c r="M170" s="113">
        <f t="shared" si="31"/>
        <v>0</v>
      </c>
      <c r="N170" s="113">
        <f t="shared" si="31"/>
        <v>0</v>
      </c>
      <c r="O170" s="113">
        <f t="shared" si="31"/>
        <v>0</v>
      </c>
      <c r="P170" s="113">
        <f t="shared" si="31"/>
        <v>0</v>
      </c>
      <c r="Q170" s="113">
        <f t="shared" si="31"/>
        <v>0</v>
      </c>
      <c r="R170" s="113">
        <f t="shared" si="31"/>
        <v>0</v>
      </c>
      <c r="S170" s="113">
        <f t="shared" si="31"/>
        <v>0</v>
      </c>
      <c r="T170" s="113">
        <f t="shared" si="31"/>
        <v>0</v>
      </c>
      <c r="U170" s="113">
        <f t="shared" si="31"/>
        <v>0</v>
      </c>
      <c r="V170" s="113">
        <f t="shared" si="31"/>
        <v>0</v>
      </c>
      <c r="W170" s="113">
        <f t="shared" si="31"/>
        <v>0</v>
      </c>
      <c r="X170" s="113">
        <f t="shared" si="31"/>
        <v>0</v>
      </c>
      <c r="Y170" s="113">
        <f t="shared" si="31"/>
        <v>0</v>
      </c>
      <c r="Z170" s="113">
        <f t="shared" si="31"/>
        <v>0</v>
      </c>
      <c r="AA170" s="113">
        <f t="shared" si="31"/>
        <v>0</v>
      </c>
      <c r="AB170" s="113">
        <f t="shared" si="31"/>
        <v>0</v>
      </c>
      <c r="AC170" s="113">
        <f t="shared" si="31"/>
        <v>0</v>
      </c>
      <c r="AD170" s="113">
        <f t="shared" si="31"/>
        <v>1</v>
      </c>
      <c r="AE170" s="113">
        <f t="shared" si="31"/>
        <v>1</v>
      </c>
      <c r="AF170" s="113">
        <f t="shared" si="31"/>
        <v>1</v>
      </c>
      <c r="AG170" s="113">
        <f t="shared" si="31"/>
        <v>1</v>
      </c>
      <c r="AH170" s="113">
        <f t="shared" si="31"/>
        <v>1</v>
      </c>
      <c r="AI170" s="113">
        <f t="shared" si="31"/>
        <v>1</v>
      </c>
      <c r="AJ170" s="36" t="str">
        <f t="shared" si="21"/>
        <v>UNKNOWN</v>
      </c>
      <c r="AK170" s="49"/>
      <c r="AL170" s="49" t="str">
        <f t="shared" si="24"/>
        <v>3F</v>
      </c>
      <c r="AM170" s="49" t="str">
        <f t="shared" si="25"/>
        <v>00</v>
      </c>
      <c r="AN170" s="49" t="str">
        <f t="shared" si="26"/>
        <v>00</v>
      </c>
      <c r="AO170" s="49" t="str">
        <f t="shared" si="27"/>
        <v>00</v>
      </c>
      <c r="AQ170" t="str">
        <f t="shared" si="22"/>
        <v xml:space="preserve">    (U4)0x0000003FU,                                                           /* 34 UNKNOWN                                         */</v>
      </c>
    </row>
    <row r="171" spans="2:43">
      <c r="B171" s="119"/>
      <c r="C171" s="36">
        <f t="shared" si="23"/>
        <v>35</v>
      </c>
      <c r="D171" s="113">
        <f t="shared" si="31"/>
        <v>0</v>
      </c>
      <c r="E171" s="113">
        <f t="shared" si="31"/>
        <v>0</v>
      </c>
      <c r="F171" s="113">
        <f t="shared" si="31"/>
        <v>0</v>
      </c>
      <c r="G171" s="113">
        <f t="shared" si="31"/>
        <v>0</v>
      </c>
      <c r="H171" s="113">
        <f t="shared" si="31"/>
        <v>0</v>
      </c>
      <c r="I171" s="113">
        <f t="shared" si="31"/>
        <v>0</v>
      </c>
      <c r="J171" s="113">
        <f t="shared" si="31"/>
        <v>0</v>
      </c>
      <c r="K171" s="113">
        <f t="shared" si="31"/>
        <v>0</v>
      </c>
      <c r="L171" s="113">
        <f t="shared" si="31"/>
        <v>0</v>
      </c>
      <c r="M171" s="113">
        <f t="shared" si="31"/>
        <v>0</v>
      </c>
      <c r="N171" s="113">
        <f t="shared" si="31"/>
        <v>0</v>
      </c>
      <c r="O171" s="113">
        <f t="shared" si="31"/>
        <v>0</v>
      </c>
      <c r="P171" s="113">
        <f t="shared" si="31"/>
        <v>0</v>
      </c>
      <c r="Q171" s="113">
        <f t="shared" si="31"/>
        <v>0</v>
      </c>
      <c r="R171" s="113">
        <f t="shared" si="31"/>
        <v>0</v>
      </c>
      <c r="S171" s="113">
        <f t="shared" si="31"/>
        <v>0</v>
      </c>
      <c r="T171" s="113">
        <f t="shared" si="31"/>
        <v>0</v>
      </c>
      <c r="U171" s="113">
        <f t="shared" si="31"/>
        <v>0</v>
      </c>
      <c r="V171" s="113">
        <f t="shared" si="31"/>
        <v>0</v>
      </c>
      <c r="W171" s="113">
        <f t="shared" si="31"/>
        <v>0</v>
      </c>
      <c r="X171" s="113">
        <f t="shared" si="31"/>
        <v>0</v>
      </c>
      <c r="Y171" s="113">
        <f t="shared" si="31"/>
        <v>0</v>
      </c>
      <c r="Z171" s="113">
        <f t="shared" si="31"/>
        <v>0</v>
      </c>
      <c r="AA171" s="113">
        <f t="shared" si="31"/>
        <v>0</v>
      </c>
      <c r="AB171" s="113">
        <f t="shared" si="31"/>
        <v>0</v>
      </c>
      <c r="AC171" s="113">
        <f t="shared" si="31"/>
        <v>0</v>
      </c>
      <c r="AD171" s="113">
        <f t="shared" si="31"/>
        <v>1</v>
      </c>
      <c r="AE171" s="113">
        <f t="shared" si="31"/>
        <v>1</v>
      </c>
      <c r="AF171" s="113">
        <f t="shared" si="31"/>
        <v>1</v>
      </c>
      <c r="AG171" s="113">
        <f t="shared" si="31"/>
        <v>1</v>
      </c>
      <c r="AH171" s="113">
        <f t="shared" si="31"/>
        <v>1</v>
      </c>
      <c r="AI171" s="113">
        <f t="shared" si="31"/>
        <v>1</v>
      </c>
      <c r="AJ171" s="36" t="str">
        <f t="shared" si="21"/>
        <v>UNKNOWN</v>
      </c>
      <c r="AK171" s="49"/>
      <c r="AL171" s="49" t="str">
        <f t="shared" si="24"/>
        <v>3F</v>
      </c>
      <c r="AM171" s="49" t="str">
        <f t="shared" si="25"/>
        <v>00</v>
      </c>
      <c r="AN171" s="49" t="str">
        <f t="shared" si="26"/>
        <v>00</v>
      </c>
      <c r="AO171" s="49" t="str">
        <f t="shared" si="27"/>
        <v>00</v>
      </c>
      <c r="AQ171" t="str">
        <f t="shared" si="22"/>
        <v xml:space="preserve">    (U4)0x0000003FU,                                                           /* 35 UNKNOWN                                         */</v>
      </c>
    </row>
    <row r="172" spans="2:43">
      <c r="B172" s="119"/>
      <c r="C172" s="36">
        <f t="shared" si="23"/>
        <v>36</v>
      </c>
      <c r="D172" s="113">
        <f t="shared" si="31"/>
        <v>0</v>
      </c>
      <c r="E172" s="113">
        <f t="shared" si="31"/>
        <v>0</v>
      </c>
      <c r="F172" s="113">
        <f t="shared" si="31"/>
        <v>0</v>
      </c>
      <c r="G172" s="113">
        <f t="shared" si="31"/>
        <v>0</v>
      </c>
      <c r="H172" s="113">
        <f t="shared" si="31"/>
        <v>0</v>
      </c>
      <c r="I172" s="113">
        <f t="shared" si="31"/>
        <v>0</v>
      </c>
      <c r="J172" s="113">
        <f t="shared" si="31"/>
        <v>0</v>
      </c>
      <c r="K172" s="113">
        <f t="shared" si="31"/>
        <v>0</v>
      </c>
      <c r="L172" s="113">
        <f t="shared" si="31"/>
        <v>0</v>
      </c>
      <c r="M172" s="113">
        <f t="shared" si="31"/>
        <v>0</v>
      </c>
      <c r="N172" s="113">
        <f t="shared" si="31"/>
        <v>0</v>
      </c>
      <c r="O172" s="113">
        <f t="shared" si="31"/>
        <v>0</v>
      </c>
      <c r="P172" s="113">
        <f t="shared" si="31"/>
        <v>0</v>
      </c>
      <c r="Q172" s="113">
        <f t="shared" si="31"/>
        <v>0</v>
      </c>
      <c r="R172" s="113">
        <f t="shared" si="31"/>
        <v>0</v>
      </c>
      <c r="S172" s="113">
        <f t="shared" si="31"/>
        <v>0</v>
      </c>
      <c r="T172" s="113">
        <f t="shared" si="31"/>
        <v>0</v>
      </c>
      <c r="U172" s="113">
        <f t="shared" si="31"/>
        <v>0</v>
      </c>
      <c r="V172" s="113">
        <f t="shared" si="31"/>
        <v>0</v>
      </c>
      <c r="W172" s="113">
        <f t="shared" si="31"/>
        <v>0</v>
      </c>
      <c r="X172" s="113">
        <f t="shared" si="31"/>
        <v>0</v>
      </c>
      <c r="Y172" s="113">
        <f t="shared" si="31"/>
        <v>0</v>
      </c>
      <c r="Z172" s="113">
        <f t="shared" si="31"/>
        <v>0</v>
      </c>
      <c r="AA172" s="113">
        <f t="shared" si="31"/>
        <v>0</v>
      </c>
      <c r="AB172" s="113">
        <f t="shared" si="31"/>
        <v>0</v>
      </c>
      <c r="AC172" s="113">
        <f t="shared" si="31"/>
        <v>0</v>
      </c>
      <c r="AD172" s="113">
        <f t="shared" si="31"/>
        <v>1</v>
      </c>
      <c r="AE172" s="113">
        <f t="shared" si="31"/>
        <v>1</v>
      </c>
      <c r="AF172" s="113">
        <f t="shared" si="31"/>
        <v>1</v>
      </c>
      <c r="AG172" s="113">
        <f t="shared" si="31"/>
        <v>1</v>
      </c>
      <c r="AH172" s="113">
        <f t="shared" si="31"/>
        <v>1</v>
      </c>
      <c r="AI172" s="113">
        <f t="shared" si="31"/>
        <v>1</v>
      </c>
      <c r="AJ172" s="36" t="str">
        <f t="shared" si="21"/>
        <v>UNKNOWN</v>
      </c>
      <c r="AK172" s="49"/>
      <c r="AL172" s="49" t="str">
        <f t="shared" si="24"/>
        <v>3F</v>
      </c>
      <c r="AM172" s="49" t="str">
        <f t="shared" si="25"/>
        <v>00</v>
      </c>
      <c r="AN172" s="49" t="str">
        <f t="shared" si="26"/>
        <v>00</v>
      </c>
      <c r="AO172" s="49" t="str">
        <f t="shared" si="27"/>
        <v>00</v>
      </c>
      <c r="AQ172" t="str">
        <f t="shared" si="22"/>
        <v xml:space="preserve">    (U4)0x0000003FU,                                                           /* 36 UNKNOWN                                         */</v>
      </c>
    </row>
    <row r="173" spans="2:43">
      <c r="B173" s="119"/>
      <c r="C173" s="36">
        <f t="shared" si="23"/>
        <v>37</v>
      </c>
      <c r="D173" s="113">
        <f t="shared" si="31"/>
        <v>0</v>
      </c>
      <c r="E173" s="113">
        <f t="shared" si="31"/>
        <v>0</v>
      </c>
      <c r="F173" s="113">
        <f t="shared" si="31"/>
        <v>0</v>
      </c>
      <c r="G173" s="113">
        <f t="shared" si="31"/>
        <v>0</v>
      </c>
      <c r="H173" s="113">
        <f t="shared" si="31"/>
        <v>0</v>
      </c>
      <c r="I173" s="113">
        <f t="shared" si="31"/>
        <v>0</v>
      </c>
      <c r="J173" s="113">
        <f t="shared" si="31"/>
        <v>0</v>
      </c>
      <c r="K173" s="113">
        <f t="shared" si="31"/>
        <v>0</v>
      </c>
      <c r="L173" s="113">
        <f t="shared" si="31"/>
        <v>0</v>
      </c>
      <c r="M173" s="113">
        <f t="shared" si="31"/>
        <v>0</v>
      </c>
      <c r="N173" s="113">
        <f t="shared" si="31"/>
        <v>0</v>
      </c>
      <c r="O173" s="113">
        <f t="shared" si="31"/>
        <v>0</v>
      </c>
      <c r="P173" s="113">
        <f t="shared" si="31"/>
        <v>0</v>
      </c>
      <c r="Q173" s="113">
        <f t="shared" si="31"/>
        <v>0</v>
      </c>
      <c r="R173" s="113">
        <f t="shared" si="31"/>
        <v>0</v>
      </c>
      <c r="S173" s="113">
        <f t="shared" si="31"/>
        <v>0</v>
      </c>
      <c r="T173" s="113">
        <f t="shared" si="31"/>
        <v>0</v>
      </c>
      <c r="U173" s="113">
        <f t="shared" si="31"/>
        <v>0</v>
      </c>
      <c r="V173" s="113">
        <f t="shared" si="31"/>
        <v>0</v>
      </c>
      <c r="W173" s="113">
        <f t="shared" si="31"/>
        <v>0</v>
      </c>
      <c r="X173" s="113">
        <f t="shared" si="31"/>
        <v>0</v>
      </c>
      <c r="Y173" s="113">
        <f t="shared" si="31"/>
        <v>0</v>
      </c>
      <c r="Z173" s="113">
        <f t="shared" si="31"/>
        <v>0</v>
      </c>
      <c r="AA173" s="113">
        <f t="shared" si="31"/>
        <v>0</v>
      </c>
      <c r="AB173" s="113">
        <f t="shared" si="31"/>
        <v>0</v>
      </c>
      <c r="AC173" s="113">
        <f t="shared" si="31"/>
        <v>0</v>
      </c>
      <c r="AD173" s="113">
        <f t="shared" si="31"/>
        <v>1</v>
      </c>
      <c r="AE173" s="113">
        <f t="shared" si="31"/>
        <v>1</v>
      </c>
      <c r="AF173" s="113">
        <f t="shared" si="31"/>
        <v>1</v>
      </c>
      <c r="AG173" s="113">
        <f t="shared" si="31"/>
        <v>1</v>
      </c>
      <c r="AH173" s="113">
        <f t="shared" si="31"/>
        <v>1</v>
      </c>
      <c r="AI173" s="113">
        <f t="shared" si="31"/>
        <v>1</v>
      </c>
      <c r="AJ173" s="36" t="str">
        <f t="shared" si="21"/>
        <v>UNKNOWN</v>
      </c>
      <c r="AK173" s="49"/>
      <c r="AL173" s="49" t="str">
        <f t="shared" si="24"/>
        <v>3F</v>
      </c>
      <c r="AM173" s="49" t="str">
        <f t="shared" si="25"/>
        <v>00</v>
      </c>
      <c r="AN173" s="49" t="str">
        <f t="shared" si="26"/>
        <v>00</v>
      </c>
      <c r="AO173" s="49" t="str">
        <f t="shared" si="27"/>
        <v>00</v>
      </c>
      <c r="AQ173" t="str">
        <f t="shared" si="22"/>
        <v xml:space="preserve">    (U4)0x0000003FU,                                                           /* 37 UNKNOWN                                         */</v>
      </c>
    </row>
    <row r="174" spans="2:43">
      <c r="B174" s="119"/>
      <c r="C174" s="36">
        <f t="shared" si="23"/>
        <v>38</v>
      </c>
      <c r="D174" s="113">
        <f t="shared" si="31"/>
        <v>0</v>
      </c>
      <c r="E174" s="113">
        <f t="shared" si="31"/>
        <v>0</v>
      </c>
      <c r="F174" s="113">
        <f t="shared" si="31"/>
        <v>0</v>
      </c>
      <c r="G174" s="113">
        <f t="shared" si="31"/>
        <v>0</v>
      </c>
      <c r="H174" s="113">
        <f t="shared" si="31"/>
        <v>0</v>
      </c>
      <c r="I174" s="113">
        <f t="shared" si="31"/>
        <v>0</v>
      </c>
      <c r="J174" s="113">
        <f t="shared" si="31"/>
        <v>0</v>
      </c>
      <c r="K174" s="113">
        <f t="shared" si="31"/>
        <v>0</v>
      </c>
      <c r="L174" s="113">
        <f t="shared" si="31"/>
        <v>0</v>
      </c>
      <c r="M174" s="113">
        <f t="shared" si="31"/>
        <v>0</v>
      </c>
      <c r="N174" s="113">
        <f t="shared" si="31"/>
        <v>0</v>
      </c>
      <c r="O174" s="113">
        <f t="shared" si="31"/>
        <v>0</v>
      </c>
      <c r="P174" s="113">
        <f t="shared" si="31"/>
        <v>0</v>
      </c>
      <c r="Q174" s="113">
        <f t="shared" si="31"/>
        <v>0</v>
      </c>
      <c r="R174" s="113">
        <f t="shared" si="31"/>
        <v>0</v>
      </c>
      <c r="S174" s="113">
        <f t="shared" si="31"/>
        <v>0</v>
      </c>
      <c r="T174" s="113">
        <f t="shared" si="31"/>
        <v>0</v>
      </c>
      <c r="U174" s="113">
        <f t="shared" si="31"/>
        <v>0</v>
      </c>
      <c r="V174" s="113">
        <f t="shared" si="31"/>
        <v>0</v>
      </c>
      <c r="W174" s="113">
        <f t="shared" si="31"/>
        <v>0</v>
      </c>
      <c r="X174" s="113">
        <f t="shared" si="31"/>
        <v>0</v>
      </c>
      <c r="Y174" s="113">
        <f t="shared" si="31"/>
        <v>0</v>
      </c>
      <c r="Z174" s="113">
        <f t="shared" si="31"/>
        <v>0</v>
      </c>
      <c r="AA174" s="113">
        <f t="shared" si="31"/>
        <v>0</v>
      </c>
      <c r="AB174" s="113">
        <f t="shared" si="31"/>
        <v>0</v>
      </c>
      <c r="AC174" s="113">
        <f t="shared" si="31"/>
        <v>0</v>
      </c>
      <c r="AD174" s="113">
        <f t="shared" si="31"/>
        <v>1</v>
      </c>
      <c r="AE174" s="113">
        <f t="shared" si="31"/>
        <v>1</v>
      </c>
      <c r="AF174" s="113">
        <f t="shared" si="31"/>
        <v>1</v>
      </c>
      <c r="AG174" s="113">
        <f t="shared" si="31"/>
        <v>1</v>
      </c>
      <c r="AH174" s="113">
        <f t="shared" si="31"/>
        <v>1</v>
      </c>
      <c r="AI174" s="113">
        <f t="shared" si="31"/>
        <v>1</v>
      </c>
      <c r="AJ174" s="36" t="str">
        <f t="shared" si="21"/>
        <v>UNKNOWN</v>
      </c>
      <c r="AK174" s="49"/>
      <c r="AL174" s="49" t="str">
        <f t="shared" si="24"/>
        <v>3F</v>
      </c>
      <c r="AM174" s="49" t="str">
        <f t="shared" si="25"/>
        <v>00</v>
      </c>
      <c r="AN174" s="49" t="str">
        <f t="shared" si="26"/>
        <v>00</v>
      </c>
      <c r="AO174" s="49" t="str">
        <f t="shared" si="27"/>
        <v>00</v>
      </c>
      <c r="AQ174" t="str">
        <f t="shared" si="22"/>
        <v xml:space="preserve">    (U4)0x0000003FU,                                                           /* 38 UNKNOWN                                         */</v>
      </c>
    </row>
    <row r="175" spans="2:43">
      <c r="B175" s="119"/>
      <c r="C175" s="36">
        <f t="shared" si="23"/>
        <v>39</v>
      </c>
      <c r="D175" s="113">
        <f t="shared" si="31"/>
        <v>0</v>
      </c>
      <c r="E175" s="113">
        <f t="shared" si="31"/>
        <v>0</v>
      </c>
      <c r="F175" s="113">
        <f t="shared" si="31"/>
        <v>0</v>
      </c>
      <c r="G175" s="113">
        <f t="shared" si="31"/>
        <v>0</v>
      </c>
      <c r="H175" s="113">
        <f t="shared" si="31"/>
        <v>0</v>
      </c>
      <c r="I175" s="113">
        <f t="shared" si="31"/>
        <v>0</v>
      </c>
      <c r="J175" s="113">
        <f t="shared" si="31"/>
        <v>0</v>
      </c>
      <c r="K175" s="113">
        <f t="shared" si="31"/>
        <v>0</v>
      </c>
      <c r="L175" s="113">
        <f t="shared" si="31"/>
        <v>0</v>
      </c>
      <c r="M175" s="113">
        <f t="shared" si="31"/>
        <v>0</v>
      </c>
      <c r="N175" s="113">
        <f t="shared" si="31"/>
        <v>0</v>
      </c>
      <c r="O175" s="113">
        <f t="shared" si="31"/>
        <v>0</v>
      </c>
      <c r="P175" s="113">
        <f t="shared" si="31"/>
        <v>0</v>
      </c>
      <c r="Q175" s="113">
        <f t="shared" si="31"/>
        <v>0</v>
      </c>
      <c r="R175" s="113">
        <f t="shared" si="31"/>
        <v>0</v>
      </c>
      <c r="S175" s="113">
        <f t="shared" si="31"/>
        <v>0</v>
      </c>
      <c r="T175" s="113">
        <f t="shared" si="31"/>
        <v>0</v>
      </c>
      <c r="U175" s="113">
        <f t="shared" si="31"/>
        <v>0</v>
      </c>
      <c r="V175" s="113">
        <f t="shared" si="31"/>
        <v>0</v>
      </c>
      <c r="W175" s="113">
        <f t="shared" si="31"/>
        <v>0</v>
      </c>
      <c r="X175" s="113">
        <f t="shared" si="31"/>
        <v>0</v>
      </c>
      <c r="Y175" s="113">
        <f t="shared" si="31"/>
        <v>0</v>
      </c>
      <c r="Z175" s="113">
        <f t="shared" si="31"/>
        <v>0</v>
      </c>
      <c r="AA175" s="113">
        <f t="shared" si="31"/>
        <v>0</v>
      </c>
      <c r="AB175" s="113">
        <f t="shared" si="31"/>
        <v>0</v>
      </c>
      <c r="AC175" s="113">
        <f t="shared" si="31"/>
        <v>0</v>
      </c>
      <c r="AD175" s="113">
        <f t="shared" si="31"/>
        <v>1</v>
      </c>
      <c r="AE175" s="113">
        <f t="shared" si="31"/>
        <v>1</v>
      </c>
      <c r="AF175" s="113">
        <f t="shared" si="31"/>
        <v>1</v>
      </c>
      <c r="AG175" s="113">
        <f t="shared" si="31"/>
        <v>1</v>
      </c>
      <c r="AH175" s="113">
        <f t="shared" si="31"/>
        <v>1</v>
      </c>
      <c r="AI175" s="113">
        <f>IF(OR(AI45=0,AI45=1),1,0)</f>
        <v>1</v>
      </c>
      <c r="AJ175" s="36" t="str">
        <f t="shared" si="21"/>
        <v>UNKNOWN</v>
      </c>
      <c r="AK175" s="49"/>
      <c r="AL175" s="49" t="str">
        <f t="shared" si="24"/>
        <v>3F</v>
      </c>
      <c r="AM175" s="49" t="str">
        <f t="shared" si="25"/>
        <v>00</v>
      </c>
      <c r="AN175" s="49" t="str">
        <f t="shared" si="26"/>
        <v>00</v>
      </c>
      <c r="AO175" s="49" t="str">
        <f t="shared" si="27"/>
        <v>00</v>
      </c>
      <c r="AQ175" t="str">
        <f t="shared" si="22"/>
        <v xml:space="preserve">    (U4)0x0000003FU,                                                           /* 39 UNKNOWN                                         */</v>
      </c>
    </row>
    <row r="176" spans="2:43">
      <c r="B176" s="119"/>
      <c r="C176" s="36">
        <f t="shared" si="23"/>
        <v>40</v>
      </c>
      <c r="D176" s="113">
        <f t="shared" ref="D176:AI183" si="32">IF(OR(D46=0,D46=1),1,0)</f>
        <v>0</v>
      </c>
      <c r="E176" s="113">
        <f t="shared" si="32"/>
        <v>0</v>
      </c>
      <c r="F176" s="113">
        <f t="shared" si="32"/>
        <v>0</v>
      </c>
      <c r="G176" s="113">
        <f t="shared" si="32"/>
        <v>0</v>
      </c>
      <c r="H176" s="113">
        <f t="shared" si="32"/>
        <v>0</v>
      </c>
      <c r="I176" s="113">
        <f t="shared" si="32"/>
        <v>0</v>
      </c>
      <c r="J176" s="113">
        <f t="shared" si="32"/>
        <v>0</v>
      </c>
      <c r="K176" s="113">
        <f t="shared" si="32"/>
        <v>0</v>
      </c>
      <c r="L176" s="113">
        <f t="shared" si="32"/>
        <v>0</v>
      </c>
      <c r="M176" s="113">
        <f t="shared" si="32"/>
        <v>0</v>
      </c>
      <c r="N176" s="113">
        <f t="shared" si="32"/>
        <v>0</v>
      </c>
      <c r="O176" s="113">
        <f t="shared" si="32"/>
        <v>0</v>
      </c>
      <c r="P176" s="113">
        <f t="shared" si="32"/>
        <v>0</v>
      </c>
      <c r="Q176" s="113">
        <f t="shared" si="32"/>
        <v>0</v>
      </c>
      <c r="R176" s="113">
        <f t="shared" si="32"/>
        <v>0</v>
      </c>
      <c r="S176" s="113">
        <f t="shared" si="32"/>
        <v>0</v>
      </c>
      <c r="T176" s="113">
        <f t="shared" si="32"/>
        <v>0</v>
      </c>
      <c r="U176" s="113">
        <f t="shared" si="32"/>
        <v>0</v>
      </c>
      <c r="V176" s="113">
        <f t="shared" si="32"/>
        <v>0</v>
      </c>
      <c r="W176" s="113">
        <f t="shared" si="32"/>
        <v>0</v>
      </c>
      <c r="X176" s="113">
        <f t="shared" si="32"/>
        <v>0</v>
      </c>
      <c r="Y176" s="113">
        <f t="shared" si="32"/>
        <v>0</v>
      </c>
      <c r="Z176" s="113">
        <f t="shared" si="32"/>
        <v>0</v>
      </c>
      <c r="AA176" s="113">
        <f t="shared" si="32"/>
        <v>0</v>
      </c>
      <c r="AB176" s="113">
        <f t="shared" si="32"/>
        <v>0</v>
      </c>
      <c r="AC176" s="113">
        <f t="shared" si="32"/>
        <v>0</v>
      </c>
      <c r="AD176" s="113">
        <f t="shared" si="32"/>
        <v>1</v>
      </c>
      <c r="AE176" s="113">
        <f t="shared" si="32"/>
        <v>1</v>
      </c>
      <c r="AF176" s="113">
        <f t="shared" si="32"/>
        <v>1</v>
      </c>
      <c r="AG176" s="113">
        <f t="shared" si="32"/>
        <v>1</v>
      </c>
      <c r="AH176" s="113">
        <f t="shared" si="32"/>
        <v>1</v>
      </c>
      <c r="AI176" s="113">
        <f t="shared" si="32"/>
        <v>1</v>
      </c>
      <c r="AJ176" s="36" t="str">
        <f t="shared" si="21"/>
        <v>UNKNOWN</v>
      </c>
      <c r="AK176" s="49"/>
      <c r="AL176" s="49" t="str">
        <f t="shared" si="24"/>
        <v>3F</v>
      </c>
      <c r="AM176" s="49" t="str">
        <f t="shared" si="25"/>
        <v>00</v>
      </c>
      <c r="AN176" s="49" t="str">
        <f t="shared" si="26"/>
        <v>00</v>
      </c>
      <c r="AO176" s="49" t="str">
        <f t="shared" si="27"/>
        <v>00</v>
      </c>
      <c r="AQ176" t="str">
        <f t="shared" si="22"/>
        <v xml:space="preserve">    (U4)0x0000003FU,                                                           /* 40 UNKNOWN                                         */</v>
      </c>
    </row>
    <row r="177" spans="2:43">
      <c r="B177" s="119"/>
      <c r="C177" s="36">
        <f t="shared" si="23"/>
        <v>41</v>
      </c>
      <c r="D177" s="113">
        <f t="shared" si="32"/>
        <v>0</v>
      </c>
      <c r="E177" s="113">
        <f t="shared" si="32"/>
        <v>0</v>
      </c>
      <c r="F177" s="113">
        <f t="shared" si="32"/>
        <v>0</v>
      </c>
      <c r="G177" s="113">
        <f t="shared" si="32"/>
        <v>0</v>
      </c>
      <c r="H177" s="113">
        <f t="shared" si="32"/>
        <v>0</v>
      </c>
      <c r="I177" s="113">
        <f t="shared" si="32"/>
        <v>0</v>
      </c>
      <c r="J177" s="113">
        <f t="shared" si="32"/>
        <v>0</v>
      </c>
      <c r="K177" s="113">
        <f t="shared" si="32"/>
        <v>0</v>
      </c>
      <c r="L177" s="113">
        <f t="shared" si="32"/>
        <v>0</v>
      </c>
      <c r="M177" s="113">
        <f t="shared" si="32"/>
        <v>0</v>
      </c>
      <c r="N177" s="113">
        <f t="shared" si="32"/>
        <v>0</v>
      </c>
      <c r="O177" s="113">
        <f t="shared" si="32"/>
        <v>0</v>
      </c>
      <c r="P177" s="113">
        <f t="shared" si="32"/>
        <v>0</v>
      </c>
      <c r="Q177" s="113">
        <f t="shared" si="32"/>
        <v>0</v>
      </c>
      <c r="R177" s="113">
        <f t="shared" si="32"/>
        <v>0</v>
      </c>
      <c r="S177" s="113">
        <f t="shared" si="32"/>
        <v>0</v>
      </c>
      <c r="T177" s="113">
        <f t="shared" si="32"/>
        <v>0</v>
      </c>
      <c r="U177" s="113">
        <f t="shared" si="32"/>
        <v>0</v>
      </c>
      <c r="V177" s="113">
        <f t="shared" si="32"/>
        <v>0</v>
      </c>
      <c r="W177" s="113">
        <f t="shared" si="32"/>
        <v>0</v>
      </c>
      <c r="X177" s="113">
        <f t="shared" si="32"/>
        <v>0</v>
      </c>
      <c r="Y177" s="113">
        <f t="shared" si="32"/>
        <v>0</v>
      </c>
      <c r="Z177" s="113">
        <f t="shared" si="32"/>
        <v>0</v>
      </c>
      <c r="AA177" s="113">
        <f t="shared" si="32"/>
        <v>0</v>
      </c>
      <c r="AB177" s="113">
        <f t="shared" si="32"/>
        <v>0</v>
      </c>
      <c r="AC177" s="113">
        <f t="shared" si="32"/>
        <v>0</v>
      </c>
      <c r="AD177" s="113">
        <f t="shared" si="32"/>
        <v>1</v>
      </c>
      <c r="AE177" s="113">
        <f t="shared" si="32"/>
        <v>1</v>
      </c>
      <c r="AF177" s="113">
        <f t="shared" si="32"/>
        <v>1</v>
      </c>
      <c r="AG177" s="113">
        <f t="shared" si="32"/>
        <v>1</v>
      </c>
      <c r="AH177" s="113">
        <f t="shared" si="32"/>
        <v>1</v>
      </c>
      <c r="AI177" s="113">
        <f t="shared" si="32"/>
        <v>1</v>
      </c>
      <c r="AJ177" s="36" t="str">
        <f t="shared" si="21"/>
        <v>OILLVLO</v>
      </c>
      <c r="AK177" s="49"/>
      <c r="AL177" s="49" t="str">
        <f t="shared" si="24"/>
        <v>3F</v>
      </c>
      <c r="AM177" s="49" t="str">
        <f t="shared" si="25"/>
        <v>00</v>
      </c>
      <c r="AN177" s="49" t="str">
        <f t="shared" si="26"/>
        <v>00</v>
      </c>
      <c r="AO177" s="49" t="str">
        <f t="shared" si="27"/>
        <v>00</v>
      </c>
      <c r="AQ177" t="str">
        <f t="shared" si="22"/>
        <v xml:space="preserve">    (U4)0x0000003FU,                                                           /* 41 OILLVLO                                         */</v>
      </c>
    </row>
    <row r="178" spans="2:43">
      <c r="B178" s="119"/>
      <c r="C178" s="36">
        <f t="shared" si="23"/>
        <v>42</v>
      </c>
      <c r="D178" s="113">
        <f t="shared" si="32"/>
        <v>0</v>
      </c>
      <c r="E178" s="113">
        <f t="shared" si="32"/>
        <v>0</v>
      </c>
      <c r="F178" s="113">
        <f t="shared" si="32"/>
        <v>0</v>
      </c>
      <c r="G178" s="113">
        <f t="shared" si="32"/>
        <v>0</v>
      </c>
      <c r="H178" s="113">
        <f t="shared" si="32"/>
        <v>0</v>
      </c>
      <c r="I178" s="113">
        <f t="shared" si="32"/>
        <v>0</v>
      </c>
      <c r="J178" s="113">
        <f t="shared" si="32"/>
        <v>0</v>
      </c>
      <c r="K178" s="113">
        <f t="shared" si="32"/>
        <v>0</v>
      </c>
      <c r="L178" s="113">
        <f t="shared" si="32"/>
        <v>0</v>
      </c>
      <c r="M178" s="113">
        <f t="shared" si="32"/>
        <v>0</v>
      </c>
      <c r="N178" s="113">
        <f t="shared" si="32"/>
        <v>0</v>
      </c>
      <c r="O178" s="113">
        <f t="shared" si="32"/>
        <v>0</v>
      </c>
      <c r="P178" s="113">
        <f t="shared" si="32"/>
        <v>0</v>
      </c>
      <c r="Q178" s="113">
        <f t="shared" si="32"/>
        <v>0</v>
      </c>
      <c r="R178" s="113">
        <f t="shared" si="32"/>
        <v>0</v>
      </c>
      <c r="S178" s="113">
        <f t="shared" si="32"/>
        <v>0</v>
      </c>
      <c r="T178" s="113">
        <f t="shared" si="32"/>
        <v>0</v>
      </c>
      <c r="U178" s="113">
        <f t="shared" si="32"/>
        <v>0</v>
      </c>
      <c r="V178" s="113">
        <f t="shared" si="32"/>
        <v>0</v>
      </c>
      <c r="W178" s="113">
        <f t="shared" si="32"/>
        <v>0</v>
      </c>
      <c r="X178" s="113">
        <f t="shared" si="32"/>
        <v>0</v>
      </c>
      <c r="Y178" s="113">
        <f t="shared" si="32"/>
        <v>0</v>
      </c>
      <c r="Z178" s="113">
        <f t="shared" si="32"/>
        <v>0</v>
      </c>
      <c r="AA178" s="113">
        <f t="shared" si="32"/>
        <v>0</v>
      </c>
      <c r="AB178" s="113">
        <f t="shared" si="32"/>
        <v>0</v>
      </c>
      <c r="AC178" s="113">
        <f t="shared" si="32"/>
        <v>0</v>
      </c>
      <c r="AD178" s="113">
        <f t="shared" si="32"/>
        <v>1</v>
      </c>
      <c r="AE178" s="113">
        <f t="shared" si="32"/>
        <v>1</v>
      </c>
      <c r="AF178" s="113">
        <f t="shared" si="32"/>
        <v>1</v>
      </c>
      <c r="AG178" s="113">
        <f t="shared" si="32"/>
        <v>1</v>
      </c>
      <c r="AH178" s="113">
        <f t="shared" si="32"/>
        <v>1</v>
      </c>
      <c r="AI178" s="113">
        <f t="shared" si="32"/>
        <v>1</v>
      </c>
      <c r="AJ178" s="36" t="str">
        <f t="shared" si="21"/>
        <v>UNKNOWN</v>
      </c>
      <c r="AK178" s="49"/>
      <c r="AL178" s="49" t="str">
        <f t="shared" si="24"/>
        <v>3F</v>
      </c>
      <c r="AM178" s="49" t="str">
        <f t="shared" si="25"/>
        <v>00</v>
      </c>
      <c r="AN178" s="49" t="str">
        <f t="shared" si="26"/>
        <v>00</v>
      </c>
      <c r="AO178" s="49" t="str">
        <f t="shared" si="27"/>
        <v>00</v>
      </c>
      <c r="AQ178" t="str">
        <f t="shared" si="22"/>
        <v xml:space="preserve">    (U4)0x0000003FU,                                                           /* 42 UNKNOWN                                         */</v>
      </c>
    </row>
    <row r="179" spans="2:43">
      <c r="B179" s="119"/>
      <c r="C179" s="36">
        <f t="shared" si="23"/>
        <v>43</v>
      </c>
      <c r="D179" s="113">
        <f t="shared" si="32"/>
        <v>0</v>
      </c>
      <c r="E179" s="113">
        <f t="shared" si="32"/>
        <v>0</v>
      </c>
      <c r="F179" s="113">
        <f t="shared" si="32"/>
        <v>0</v>
      </c>
      <c r="G179" s="113">
        <f t="shared" si="32"/>
        <v>0</v>
      </c>
      <c r="H179" s="113">
        <f t="shared" si="32"/>
        <v>0</v>
      </c>
      <c r="I179" s="113">
        <f t="shared" si="32"/>
        <v>0</v>
      </c>
      <c r="J179" s="113">
        <f t="shared" si="32"/>
        <v>0</v>
      </c>
      <c r="K179" s="113">
        <f t="shared" si="32"/>
        <v>0</v>
      </c>
      <c r="L179" s="113">
        <f t="shared" si="32"/>
        <v>0</v>
      </c>
      <c r="M179" s="113">
        <f t="shared" si="32"/>
        <v>0</v>
      </c>
      <c r="N179" s="113">
        <f t="shared" si="32"/>
        <v>0</v>
      </c>
      <c r="O179" s="113">
        <f t="shared" si="32"/>
        <v>0</v>
      </c>
      <c r="P179" s="113">
        <f t="shared" si="32"/>
        <v>0</v>
      </c>
      <c r="Q179" s="113">
        <f t="shared" si="32"/>
        <v>0</v>
      </c>
      <c r="R179" s="113">
        <f t="shared" si="32"/>
        <v>0</v>
      </c>
      <c r="S179" s="113">
        <f t="shared" si="32"/>
        <v>0</v>
      </c>
      <c r="T179" s="113">
        <f t="shared" si="32"/>
        <v>0</v>
      </c>
      <c r="U179" s="113">
        <f t="shared" si="32"/>
        <v>0</v>
      </c>
      <c r="V179" s="113">
        <f t="shared" si="32"/>
        <v>0</v>
      </c>
      <c r="W179" s="113">
        <f t="shared" si="32"/>
        <v>0</v>
      </c>
      <c r="X179" s="113">
        <f t="shared" si="32"/>
        <v>0</v>
      </c>
      <c r="Y179" s="113">
        <f t="shared" si="32"/>
        <v>0</v>
      </c>
      <c r="Z179" s="113">
        <f t="shared" si="32"/>
        <v>0</v>
      </c>
      <c r="AA179" s="113">
        <f t="shared" si="32"/>
        <v>0</v>
      </c>
      <c r="AB179" s="113">
        <f t="shared" si="32"/>
        <v>0</v>
      </c>
      <c r="AC179" s="113">
        <f t="shared" si="32"/>
        <v>0</v>
      </c>
      <c r="AD179" s="113">
        <f t="shared" si="32"/>
        <v>1</v>
      </c>
      <c r="AE179" s="113">
        <f t="shared" si="32"/>
        <v>1</v>
      </c>
      <c r="AF179" s="113">
        <f t="shared" si="32"/>
        <v>1</v>
      </c>
      <c r="AG179" s="113">
        <f t="shared" si="32"/>
        <v>1</v>
      </c>
      <c r="AH179" s="113">
        <f t="shared" si="32"/>
        <v>1</v>
      </c>
      <c r="AI179" s="113">
        <f t="shared" si="32"/>
        <v>1</v>
      </c>
      <c r="AJ179" s="36" t="str">
        <f t="shared" si="21"/>
        <v>OILLVLO</v>
      </c>
      <c r="AK179" s="49"/>
      <c r="AL179" s="49" t="str">
        <f t="shared" si="24"/>
        <v>3F</v>
      </c>
      <c r="AM179" s="49" t="str">
        <f t="shared" si="25"/>
        <v>00</v>
      </c>
      <c r="AN179" s="49" t="str">
        <f t="shared" si="26"/>
        <v>00</v>
      </c>
      <c r="AO179" s="49" t="str">
        <f t="shared" si="27"/>
        <v>00</v>
      </c>
      <c r="AQ179" t="str">
        <f t="shared" si="22"/>
        <v xml:space="preserve">    (U4)0x0000003FU,                                                           /* 43 OILLVLO                                         */</v>
      </c>
    </row>
    <row r="180" spans="2:43">
      <c r="B180" s="119"/>
      <c r="C180" s="36">
        <f t="shared" si="23"/>
        <v>44</v>
      </c>
      <c r="D180" s="113">
        <f t="shared" si="32"/>
        <v>0</v>
      </c>
      <c r="E180" s="113">
        <f t="shared" si="32"/>
        <v>0</v>
      </c>
      <c r="F180" s="113">
        <f t="shared" si="32"/>
        <v>0</v>
      </c>
      <c r="G180" s="113">
        <f t="shared" si="32"/>
        <v>0</v>
      </c>
      <c r="H180" s="113">
        <f t="shared" si="32"/>
        <v>0</v>
      </c>
      <c r="I180" s="113">
        <f t="shared" si="32"/>
        <v>0</v>
      </c>
      <c r="J180" s="113">
        <f t="shared" si="32"/>
        <v>0</v>
      </c>
      <c r="K180" s="113">
        <f t="shared" si="32"/>
        <v>0</v>
      </c>
      <c r="L180" s="113">
        <f t="shared" si="32"/>
        <v>0</v>
      </c>
      <c r="M180" s="113">
        <f t="shared" si="32"/>
        <v>0</v>
      </c>
      <c r="N180" s="113">
        <f t="shared" si="32"/>
        <v>0</v>
      </c>
      <c r="O180" s="113">
        <f t="shared" si="32"/>
        <v>0</v>
      </c>
      <c r="P180" s="113">
        <f t="shared" si="32"/>
        <v>0</v>
      </c>
      <c r="Q180" s="113">
        <f t="shared" si="32"/>
        <v>0</v>
      </c>
      <c r="R180" s="113">
        <f t="shared" si="32"/>
        <v>0</v>
      </c>
      <c r="S180" s="113">
        <f t="shared" si="32"/>
        <v>0</v>
      </c>
      <c r="T180" s="113">
        <f t="shared" si="32"/>
        <v>0</v>
      </c>
      <c r="U180" s="113">
        <f t="shared" si="32"/>
        <v>0</v>
      </c>
      <c r="V180" s="113">
        <f t="shared" si="32"/>
        <v>0</v>
      </c>
      <c r="W180" s="113">
        <f t="shared" si="32"/>
        <v>0</v>
      </c>
      <c r="X180" s="113">
        <f t="shared" si="32"/>
        <v>0</v>
      </c>
      <c r="Y180" s="113">
        <f t="shared" si="32"/>
        <v>0</v>
      </c>
      <c r="Z180" s="113">
        <f t="shared" si="32"/>
        <v>0</v>
      </c>
      <c r="AA180" s="113">
        <f t="shared" si="32"/>
        <v>0</v>
      </c>
      <c r="AB180" s="113">
        <f t="shared" si="32"/>
        <v>0</v>
      </c>
      <c r="AC180" s="113">
        <f t="shared" si="32"/>
        <v>0</v>
      </c>
      <c r="AD180" s="113">
        <f t="shared" si="32"/>
        <v>1</v>
      </c>
      <c r="AE180" s="113">
        <f t="shared" si="32"/>
        <v>1</v>
      </c>
      <c r="AF180" s="113">
        <f t="shared" si="32"/>
        <v>1</v>
      </c>
      <c r="AG180" s="113">
        <f t="shared" si="32"/>
        <v>1</v>
      </c>
      <c r="AH180" s="113">
        <f t="shared" si="32"/>
        <v>1</v>
      </c>
      <c r="AI180" s="113">
        <f t="shared" si="32"/>
        <v>1</v>
      </c>
      <c r="AJ180" s="36" t="str">
        <f t="shared" si="21"/>
        <v>OILLVLO</v>
      </c>
      <c r="AK180" s="49"/>
      <c r="AL180" s="49" t="str">
        <f t="shared" si="24"/>
        <v>3F</v>
      </c>
      <c r="AM180" s="49" t="str">
        <f t="shared" si="25"/>
        <v>00</v>
      </c>
      <c r="AN180" s="49" t="str">
        <f t="shared" si="26"/>
        <v>00</v>
      </c>
      <c r="AO180" s="49" t="str">
        <f t="shared" si="27"/>
        <v>00</v>
      </c>
      <c r="AQ180" t="str">
        <f t="shared" si="22"/>
        <v xml:space="preserve">    (U4)0x0000003FU,                                                           /* 44 OILLVLO                                         */</v>
      </c>
    </row>
    <row r="181" spans="2:43">
      <c r="B181" s="119"/>
      <c r="C181" s="36">
        <f t="shared" si="23"/>
        <v>45</v>
      </c>
      <c r="D181" s="113">
        <f t="shared" si="32"/>
        <v>0</v>
      </c>
      <c r="E181" s="113">
        <f t="shared" si="32"/>
        <v>0</v>
      </c>
      <c r="F181" s="113">
        <f t="shared" si="32"/>
        <v>0</v>
      </c>
      <c r="G181" s="113">
        <f t="shared" si="32"/>
        <v>0</v>
      </c>
      <c r="H181" s="113">
        <f t="shared" si="32"/>
        <v>0</v>
      </c>
      <c r="I181" s="113">
        <f t="shared" si="32"/>
        <v>0</v>
      </c>
      <c r="J181" s="113">
        <f t="shared" si="32"/>
        <v>0</v>
      </c>
      <c r="K181" s="113">
        <f t="shared" si="32"/>
        <v>0</v>
      </c>
      <c r="L181" s="113">
        <f t="shared" si="32"/>
        <v>0</v>
      </c>
      <c r="M181" s="113">
        <f t="shared" si="32"/>
        <v>0</v>
      </c>
      <c r="N181" s="113">
        <f t="shared" si="32"/>
        <v>0</v>
      </c>
      <c r="O181" s="113">
        <f t="shared" si="32"/>
        <v>0</v>
      </c>
      <c r="P181" s="113">
        <f t="shared" si="32"/>
        <v>0</v>
      </c>
      <c r="Q181" s="113">
        <f t="shared" si="32"/>
        <v>0</v>
      </c>
      <c r="R181" s="113">
        <f t="shared" si="32"/>
        <v>0</v>
      </c>
      <c r="S181" s="113">
        <f t="shared" si="32"/>
        <v>0</v>
      </c>
      <c r="T181" s="113">
        <f t="shared" si="32"/>
        <v>0</v>
      </c>
      <c r="U181" s="113">
        <f t="shared" si="32"/>
        <v>0</v>
      </c>
      <c r="V181" s="113">
        <f t="shared" si="32"/>
        <v>0</v>
      </c>
      <c r="W181" s="113">
        <f t="shared" si="32"/>
        <v>0</v>
      </c>
      <c r="X181" s="113">
        <f t="shared" si="32"/>
        <v>0</v>
      </c>
      <c r="Y181" s="113">
        <f t="shared" si="32"/>
        <v>0</v>
      </c>
      <c r="Z181" s="113">
        <f t="shared" si="32"/>
        <v>0</v>
      </c>
      <c r="AA181" s="113">
        <f t="shared" si="32"/>
        <v>0</v>
      </c>
      <c r="AB181" s="113">
        <f t="shared" si="32"/>
        <v>0</v>
      </c>
      <c r="AC181" s="113">
        <f t="shared" si="32"/>
        <v>0</v>
      </c>
      <c r="AD181" s="113">
        <f t="shared" si="32"/>
        <v>1</v>
      </c>
      <c r="AE181" s="113">
        <f t="shared" si="32"/>
        <v>1</v>
      </c>
      <c r="AF181" s="113">
        <f t="shared" si="32"/>
        <v>1</v>
      </c>
      <c r="AG181" s="113">
        <f t="shared" si="32"/>
        <v>1</v>
      </c>
      <c r="AH181" s="113">
        <f t="shared" si="32"/>
        <v>1</v>
      </c>
      <c r="AI181" s="113">
        <f t="shared" si="32"/>
        <v>1</v>
      </c>
      <c r="AJ181" s="36" t="str">
        <f t="shared" si="21"/>
        <v>OILLVLO</v>
      </c>
      <c r="AK181" s="49"/>
      <c r="AL181" s="49" t="str">
        <f t="shared" si="24"/>
        <v>3F</v>
      </c>
      <c r="AM181" s="49" t="str">
        <f t="shared" si="25"/>
        <v>00</v>
      </c>
      <c r="AN181" s="49" t="str">
        <f t="shared" si="26"/>
        <v>00</v>
      </c>
      <c r="AO181" s="49" t="str">
        <f t="shared" si="27"/>
        <v>00</v>
      </c>
      <c r="AQ181" t="str">
        <f t="shared" si="22"/>
        <v xml:space="preserve">    (U4)0x0000003FU,                                                           /* 45 OILLVLO                                         */</v>
      </c>
    </row>
    <row r="182" spans="2:43">
      <c r="B182" s="119"/>
      <c r="C182" s="36">
        <f t="shared" si="23"/>
        <v>46</v>
      </c>
      <c r="D182" s="113">
        <f t="shared" si="32"/>
        <v>0</v>
      </c>
      <c r="E182" s="113">
        <f t="shared" si="32"/>
        <v>0</v>
      </c>
      <c r="F182" s="113">
        <f t="shared" si="32"/>
        <v>0</v>
      </c>
      <c r="G182" s="113">
        <f t="shared" si="32"/>
        <v>0</v>
      </c>
      <c r="H182" s="113">
        <f t="shared" si="32"/>
        <v>0</v>
      </c>
      <c r="I182" s="113">
        <f t="shared" si="32"/>
        <v>0</v>
      </c>
      <c r="J182" s="113">
        <f t="shared" si="32"/>
        <v>0</v>
      </c>
      <c r="K182" s="113">
        <f t="shared" si="32"/>
        <v>0</v>
      </c>
      <c r="L182" s="113">
        <f t="shared" si="32"/>
        <v>0</v>
      </c>
      <c r="M182" s="113">
        <f t="shared" si="32"/>
        <v>0</v>
      </c>
      <c r="N182" s="113">
        <f t="shared" si="32"/>
        <v>0</v>
      </c>
      <c r="O182" s="113">
        <f t="shared" si="32"/>
        <v>0</v>
      </c>
      <c r="P182" s="113">
        <f t="shared" si="32"/>
        <v>0</v>
      </c>
      <c r="Q182" s="113">
        <f t="shared" si="32"/>
        <v>0</v>
      </c>
      <c r="R182" s="113">
        <f t="shared" si="32"/>
        <v>0</v>
      </c>
      <c r="S182" s="113">
        <f t="shared" si="32"/>
        <v>0</v>
      </c>
      <c r="T182" s="113">
        <f t="shared" si="32"/>
        <v>0</v>
      </c>
      <c r="U182" s="113">
        <f t="shared" si="32"/>
        <v>0</v>
      </c>
      <c r="V182" s="113">
        <f t="shared" si="32"/>
        <v>0</v>
      </c>
      <c r="W182" s="113">
        <f t="shared" si="32"/>
        <v>0</v>
      </c>
      <c r="X182" s="113">
        <f t="shared" si="32"/>
        <v>0</v>
      </c>
      <c r="Y182" s="113">
        <f t="shared" si="32"/>
        <v>0</v>
      </c>
      <c r="Z182" s="113">
        <f t="shared" si="32"/>
        <v>0</v>
      </c>
      <c r="AA182" s="113">
        <f t="shared" si="32"/>
        <v>0</v>
      </c>
      <c r="AB182" s="113">
        <f t="shared" si="32"/>
        <v>0</v>
      </c>
      <c r="AC182" s="113">
        <f t="shared" si="32"/>
        <v>0</v>
      </c>
      <c r="AD182" s="113">
        <f t="shared" si="32"/>
        <v>1</v>
      </c>
      <c r="AE182" s="113">
        <f t="shared" si="32"/>
        <v>1</v>
      </c>
      <c r="AF182" s="113">
        <f t="shared" si="32"/>
        <v>1</v>
      </c>
      <c r="AG182" s="113">
        <f t="shared" si="32"/>
        <v>1</v>
      </c>
      <c r="AH182" s="113">
        <f t="shared" si="32"/>
        <v>1</v>
      </c>
      <c r="AI182" s="113">
        <f t="shared" si="32"/>
        <v>1</v>
      </c>
      <c r="AJ182" s="36" t="str">
        <f t="shared" si="21"/>
        <v>UNKNOWN</v>
      </c>
      <c r="AK182" s="49"/>
      <c r="AL182" s="49" t="str">
        <f t="shared" si="24"/>
        <v>3F</v>
      </c>
      <c r="AM182" s="49" t="str">
        <f t="shared" si="25"/>
        <v>00</v>
      </c>
      <c r="AN182" s="49" t="str">
        <f t="shared" si="26"/>
        <v>00</v>
      </c>
      <c r="AO182" s="49" t="str">
        <f t="shared" si="27"/>
        <v>00</v>
      </c>
      <c r="AQ182" t="str">
        <f t="shared" si="22"/>
        <v xml:space="preserve">    (U4)0x0000003FU,                                                           /* 46 UNKNOWN                                         */</v>
      </c>
    </row>
    <row r="183" spans="2:43">
      <c r="B183" s="119"/>
      <c r="C183" s="36">
        <f t="shared" si="23"/>
        <v>47</v>
      </c>
      <c r="D183" s="113">
        <f t="shared" si="32"/>
        <v>0</v>
      </c>
      <c r="E183" s="113">
        <f t="shared" si="32"/>
        <v>0</v>
      </c>
      <c r="F183" s="113">
        <f t="shared" si="32"/>
        <v>0</v>
      </c>
      <c r="G183" s="113">
        <f t="shared" si="32"/>
        <v>0</v>
      </c>
      <c r="H183" s="113">
        <f t="shared" si="32"/>
        <v>0</v>
      </c>
      <c r="I183" s="113">
        <f t="shared" si="32"/>
        <v>0</v>
      </c>
      <c r="J183" s="113">
        <f t="shared" si="32"/>
        <v>0</v>
      </c>
      <c r="K183" s="113">
        <f t="shared" si="32"/>
        <v>0</v>
      </c>
      <c r="L183" s="113">
        <f t="shared" si="32"/>
        <v>0</v>
      </c>
      <c r="M183" s="113">
        <f t="shared" si="32"/>
        <v>0</v>
      </c>
      <c r="N183" s="113">
        <f t="shared" si="32"/>
        <v>0</v>
      </c>
      <c r="O183" s="113">
        <f t="shared" si="32"/>
        <v>0</v>
      </c>
      <c r="P183" s="113">
        <f t="shared" si="32"/>
        <v>0</v>
      </c>
      <c r="Q183" s="113">
        <f t="shared" si="32"/>
        <v>0</v>
      </c>
      <c r="R183" s="113">
        <f t="shared" si="32"/>
        <v>0</v>
      </c>
      <c r="S183" s="113">
        <f t="shared" si="32"/>
        <v>0</v>
      </c>
      <c r="T183" s="113">
        <f t="shared" si="32"/>
        <v>0</v>
      </c>
      <c r="U183" s="113">
        <f t="shared" si="32"/>
        <v>0</v>
      </c>
      <c r="V183" s="113">
        <f t="shared" si="32"/>
        <v>0</v>
      </c>
      <c r="W183" s="113">
        <f t="shared" si="32"/>
        <v>0</v>
      </c>
      <c r="X183" s="113">
        <f t="shared" si="32"/>
        <v>0</v>
      </c>
      <c r="Y183" s="113">
        <f t="shared" si="32"/>
        <v>0</v>
      </c>
      <c r="Z183" s="113">
        <f t="shared" si="32"/>
        <v>0</v>
      </c>
      <c r="AA183" s="113">
        <f t="shared" si="32"/>
        <v>0</v>
      </c>
      <c r="AB183" s="113">
        <f t="shared" si="32"/>
        <v>0</v>
      </c>
      <c r="AC183" s="113">
        <f t="shared" si="32"/>
        <v>0</v>
      </c>
      <c r="AD183" s="113">
        <f t="shared" si="32"/>
        <v>1</v>
      </c>
      <c r="AE183" s="113">
        <f t="shared" si="32"/>
        <v>1</v>
      </c>
      <c r="AF183" s="113">
        <f t="shared" si="32"/>
        <v>1</v>
      </c>
      <c r="AG183" s="113">
        <f t="shared" si="32"/>
        <v>1</v>
      </c>
      <c r="AH183" s="113">
        <f t="shared" si="32"/>
        <v>1</v>
      </c>
      <c r="AI183" s="113">
        <f>IF(OR(AI53=0,AI53=1),1,0)</f>
        <v>1</v>
      </c>
      <c r="AJ183" s="36" t="str">
        <f t="shared" si="21"/>
        <v>OILLVLO</v>
      </c>
      <c r="AK183" s="49"/>
      <c r="AL183" s="49" t="str">
        <f t="shared" si="24"/>
        <v>3F</v>
      </c>
      <c r="AM183" s="49" t="str">
        <f t="shared" si="25"/>
        <v>00</v>
      </c>
      <c r="AN183" s="49" t="str">
        <f t="shared" si="26"/>
        <v>00</v>
      </c>
      <c r="AO183" s="49" t="str">
        <f t="shared" si="27"/>
        <v>00</v>
      </c>
      <c r="AQ183" t="str">
        <f t="shared" si="22"/>
        <v xml:space="preserve">    (U4)0x0000003FU,                                                           /* 47 OILLVLO                                         */</v>
      </c>
    </row>
    <row r="184" spans="2:43">
      <c r="B184" s="119"/>
      <c r="C184" s="36">
        <f t="shared" si="23"/>
        <v>48</v>
      </c>
      <c r="D184" s="113">
        <f t="shared" ref="D184:AI191" si="33">IF(OR(D54=0,D54=1),1,0)</f>
        <v>0</v>
      </c>
      <c r="E184" s="113">
        <f t="shared" si="33"/>
        <v>0</v>
      </c>
      <c r="F184" s="113">
        <f t="shared" si="33"/>
        <v>0</v>
      </c>
      <c r="G184" s="113">
        <f t="shared" si="33"/>
        <v>0</v>
      </c>
      <c r="H184" s="113">
        <f t="shared" si="33"/>
        <v>0</v>
      </c>
      <c r="I184" s="113">
        <f t="shared" si="33"/>
        <v>0</v>
      </c>
      <c r="J184" s="113">
        <f t="shared" si="33"/>
        <v>0</v>
      </c>
      <c r="K184" s="113">
        <f t="shared" si="33"/>
        <v>0</v>
      </c>
      <c r="L184" s="113">
        <f t="shared" si="33"/>
        <v>0</v>
      </c>
      <c r="M184" s="113">
        <f t="shared" si="33"/>
        <v>0</v>
      </c>
      <c r="N184" s="113">
        <f t="shared" si="33"/>
        <v>0</v>
      </c>
      <c r="O184" s="113">
        <f t="shared" si="33"/>
        <v>0</v>
      </c>
      <c r="P184" s="113">
        <f t="shared" si="33"/>
        <v>0</v>
      </c>
      <c r="Q184" s="113">
        <f t="shared" si="33"/>
        <v>0</v>
      </c>
      <c r="R184" s="113">
        <f t="shared" si="33"/>
        <v>0</v>
      </c>
      <c r="S184" s="113">
        <f t="shared" si="33"/>
        <v>0</v>
      </c>
      <c r="T184" s="113">
        <f t="shared" si="33"/>
        <v>0</v>
      </c>
      <c r="U184" s="113">
        <f t="shared" si="33"/>
        <v>0</v>
      </c>
      <c r="V184" s="113">
        <f t="shared" si="33"/>
        <v>0</v>
      </c>
      <c r="W184" s="113">
        <f t="shared" si="33"/>
        <v>0</v>
      </c>
      <c r="X184" s="113">
        <f t="shared" si="33"/>
        <v>0</v>
      </c>
      <c r="Y184" s="113">
        <f t="shared" si="33"/>
        <v>0</v>
      </c>
      <c r="Z184" s="113">
        <f t="shared" si="33"/>
        <v>0</v>
      </c>
      <c r="AA184" s="113">
        <f t="shared" si="33"/>
        <v>0</v>
      </c>
      <c r="AB184" s="113">
        <f t="shared" si="33"/>
        <v>0</v>
      </c>
      <c r="AC184" s="113">
        <f t="shared" si="33"/>
        <v>0</v>
      </c>
      <c r="AD184" s="113">
        <f t="shared" si="33"/>
        <v>1</v>
      </c>
      <c r="AE184" s="113">
        <f t="shared" si="33"/>
        <v>1</v>
      </c>
      <c r="AF184" s="113">
        <f t="shared" si="33"/>
        <v>1</v>
      </c>
      <c r="AG184" s="113">
        <f t="shared" si="33"/>
        <v>1</v>
      </c>
      <c r="AH184" s="113">
        <f t="shared" si="33"/>
        <v>1</v>
      </c>
      <c r="AI184" s="113">
        <f t="shared" si="33"/>
        <v>1</v>
      </c>
      <c r="AJ184" s="36" t="str">
        <f t="shared" si="21"/>
        <v>UNKNOWN</v>
      </c>
      <c r="AK184" s="49"/>
      <c r="AL184" s="49" t="str">
        <f t="shared" si="24"/>
        <v>3F</v>
      </c>
      <c r="AM184" s="49" t="str">
        <f t="shared" si="25"/>
        <v>00</v>
      </c>
      <c r="AN184" s="49" t="str">
        <f t="shared" si="26"/>
        <v>00</v>
      </c>
      <c r="AO184" s="49" t="str">
        <f t="shared" si="27"/>
        <v>00</v>
      </c>
      <c r="AQ184" t="str">
        <f t="shared" si="22"/>
        <v xml:space="preserve">    (U4)0x0000003FU,                                                           /* 48 UNKNOWN                                         */</v>
      </c>
    </row>
    <row r="185" spans="2:43">
      <c r="B185" s="119"/>
      <c r="C185" s="36">
        <f t="shared" si="23"/>
        <v>49</v>
      </c>
      <c r="D185" s="113">
        <f t="shared" si="33"/>
        <v>0</v>
      </c>
      <c r="E185" s="113">
        <f t="shared" si="33"/>
        <v>0</v>
      </c>
      <c r="F185" s="113">
        <f t="shared" si="33"/>
        <v>0</v>
      </c>
      <c r="G185" s="113">
        <f t="shared" si="33"/>
        <v>0</v>
      </c>
      <c r="H185" s="113">
        <f t="shared" si="33"/>
        <v>0</v>
      </c>
      <c r="I185" s="113">
        <f t="shared" si="33"/>
        <v>0</v>
      </c>
      <c r="J185" s="113">
        <f t="shared" si="33"/>
        <v>0</v>
      </c>
      <c r="K185" s="113">
        <f t="shared" si="33"/>
        <v>0</v>
      </c>
      <c r="L185" s="113">
        <f t="shared" si="33"/>
        <v>0</v>
      </c>
      <c r="M185" s="113">
        <f t="shared" si="33"/>
        <v>0</v>
      </c>
      <c r="N185" s="113">
        <f t="shared" si="33"/>
        <v>0</v>
      </c>
      <c r="O185" s="113">
        <f t="shared" si="33"/>
        <v>0</v>
      </c>
      <c r="P185" s="113">
        <f t="shared" si="33"/>
        <v>0</v>
      </c>
      <c r="Q185" s="113">
        <f t="shared" si="33"/>
        <v>0</v>
      </c>
      <c r="R185" s="113">
        <f t="shared" si="33"/>
        <v>0</v>
      </c>
      <c r="S185" s="113">
        <f t="shared" si="33"/>
        <v>0</v>
      </c>
      <c r="T185" s="113">
        <f t="shared" si="33"/>
        <v>0</v>
      </c>
      <c r="U185" s="113">
        <f t="shared" si="33"/>
        <v>0</v>
      </c>
      <c r="V185" s="113">
        <f t="shared" si="33"/>
        <v>0</v>
      </c>
      <c r="W185" s="113">
        <f t="shared" si="33"/>
        <v>0</v>
      </c>
      <c r="X185" s="113">
        <f t="shared" si="33"/>
        <v>0</v>
      </c>
      <c r="Y185" s="113">
        <f t="shared" si="33"/>
        <v>0</v>
      </c>
      <c r="Z185" s="113">
        <f t="shared" si="33"/>
        <v>0</v>
      </c>
      <c r="AA185" s="113">
        <f t="shared" si="33"/>
        <v>0</v>
      </c>
      <c r="AB185" s="113">
        <f t="shared" si="33"/>
        <v>0</v>
      </c>
      <c r="AC185" s="113">
        <f t="shared" si="33"/>
        <v>0</v>
      </c>
      <c r="AD185" s="113">
        <f t="shared" si="33"/>
        <v>1</v>
      </c>
      <c r="AE185" s="113">
        <f t="shared" si="33"/>
        <v>1</v>
      </c>
      <c r="AF185" s="113">
        <f t="shared" si="33"/>
        <v>1</v>
      </c>
      <c r="AG185" s="113">
        <f t="shared" si="33"/>
        <v>1</v>
      </c>
      <c r="AH185" s="113">
        <f t="shared" si="33"/>
        <v>1</v>
      </c>
      <c r="AI185" s="113">
        <f t="shared" si="33"/>
        <v>1</v>
      </c>
      <c r="AJ185" s="36" t="str">
        <f t="shared" si="21"/>
        <v>UNKNOWN</v>
      </c>
      <c r="AK185" s="49"/>
      <c r="AL185" s="49" t="str">
        <f t="shared" si="24"/>
        <v>3F</v>
      </c>
      <c r="AM185" s="49" t="str">
        <f t="shared" si="25"/>
        <v>00</v>
      </c>
      <c r="AN185" s="49" t="str">
        <f t="shared" si="26"/>
        <v>00</v>
      </c>
      <c r="AO185" s="49" t="str">
        <f t="shared" si="27"/>
        <v>00</v>
      </c>
      <c r="AQ185" t="str">
        <f t="shared" si="22"/>
        <v xml:space="preserve">    (U4)0x0000003FU,                                                           /* 49 UNKNOWN                                         */</v>
      </c>
    </row>
    <row r="186" spans="2:43">
      <c r="B186" s="119"/>
      <c r="C186" s="36">
        <f t="shared" si="23"/>
        <v>50</v>
      </c>
      <c r="D186" s="113">
        <f t="shared" si="33"/>
        <v>0</v>
      </c>
      <c r="E186" s="113">
        <f t="shared" si="33"/>
        <v>0</v>
      </c>
      <c r="F186" s="113">
        <f t="shared" si="33"/>
        <v>0</v>
      </c>
      <c r="G186" s="113">
        <f t="shared" si="33"/>
        <v>0</v>
      </c>
      <c r="H186" s="113">
        <f t="shared" si="33"/>
        <v>0</v>
      </c>
      <c r="I186" s="113">
        <f t="shared" si="33"/>
        <v>0</v>
      </c>
      <c r="J186" s="113">
        <f t="shared" si="33"/>
        <v>0</v>
      </c>
      <c r="K186" s="113">
        <f t="shared" si="33"/>
        <v>0</v>
      </c>
      <c r="L186" s="113">
        <f t="shared" si="33"/>
        <v>0</v>
      </c>
      <c r="M186" s="113">
        <f t="shared" si="33"/>
        <v>0</v>
      </c>
      <c r="N186" s="113">
        <f t="shared" si="33"/>
        <v>0</v>
      </c>
      <c r="O186" s="113">
        <f t="shared" si="33"/>
        <v>0</v>
      </c>
      <c r="P186" s="113">
        <f t="shared" si="33"/>
        <v>0</v>
      </c>
      <c r="Q186" s="113">
        <f t="shared" si="33"/>
        <v>0</v>
      </c>
      <c r="R186" s="113">
        <f t="shared" si="33"/>
        <v>0</v>
      </c>
      <c r="S186" s="113">
        <f t="shared" si="33"/>
        <v>0</v>
      </c>
      <c r="T186" s="113">
        <f t="shared" si="33"/>
        <v>0</v>
      </c>
      <c r="U186" s="113">
        <f t="shared" si="33"/>
        <v>0</v>
      </c>
      <c r="V186" s="113">
        <f t="shared" si="33"/>
        <v>0</v>
      </c>
      <c r="W186" s="113">
        <f t="shared" si="33"/>
        <v>0</v>
      </c>
      <c r="X186" s="113">
        <f t="shared" si="33"/>
        <v>0</v>
      </c>
      <c r="Y186" s="113">
        <f t="shared" si="33"/>
        <v>0</v>
      </c>
      <c r="Z186" s="113">
        <f t="shared" si="33"/>
        <v>0</v>
      </c>
      <c r="AA186" s="113">
        <f t="shared" si="33"/>
        <v>0</v>
      </c>
      <c r="AB186" s="113">
        <f t="shared" si="33"/>
        <v>0</v>
      </c>
      <c r="AC186" s="113">
        <f t="shared" si="33"/>
        <v>0</v>
      </c>
      <c r="AD186" s="113">
        <f t="shared" si="33"/>
        <v>1</v>
      </c>
      <c r="AE186" s="113">
        <f t="shared" si="33"/>
        <v>1</v>
      </c>
      <c r="AF186" s="113">
        <f t="shared" si="33"/>
        <v>1</v>
      </c>
      <c r="AG186" s="113">
        <f t="shared" si="33"/>
        <v>1</v>
      </c>
      <c r="AH186" s="113">
        <f t="shared" si="33"/>
        <v>1</v>
      </c>
      <c r="AI186" s="113">
        <f t="shared" si="33"/>
        <v>1</v>
      </c>
      <c r="AJ186" s="36" t="str">
        <f t="shared" si="21"/>
        <v>UNKNOWN</v>
      </c>
      <c r="AK186" s="49"/>
      <c r="AL186" s="49" t="str">
        <f t="shared" si="24"/>
        <v>3F</v>
      </c>
      <c r="AM186" s="49" t="str">
        <f t="shared" si="25"/>
        <v>00</v>
      </c>
      <c r="AN186" s="49" t="str">
        <f t="shared" si="26"/>
        <v>00</v>
      </c>
      <c r="AO186" s="49" t="str">
        <f t="shared" si="27"/>
        <v>00</v>
      </c>
      <c r="AQ186" t="str">
        <f t="shared" si="22"/>
        <v xml:space="preserve">    (U4)0x0000003FU,                                                           /* 50 UNKNOWN                                         */</v>
      </c>
    </row>
    <row r="187" spans="2:43">
      <c r="B187" s="119"/>
      <c r="C187" s="36">
        <f t="shared" si="23"/>
        <v>51</v>
      </c>
      <c r="D187" s="113">
        <f t="shared" si="33"/>
        <v>0</v>
      </c>
      <c r="E187" s="113">
        <f t="shared" si="33"/>
        <v>0</v>
      </c>
      <c r="F187" s="113">
        <f t="shared" si="33"/>
        <v>0</v>
      </c>
      <c r="G187" s="113">
        <f t="shared" si="33"/>
        <v>0</v>
      </c>
      <c r="H187" s="113">
        <f t="shared" si="33"/>
        <v>0</v>
      </c>
      <c r="I187" s="113">
        <f t="shared" si="33"/>
        <v>0</v>
      </c>
      <c r="J187" s="113">
        <f t="shared" si="33"/>
        <v>0</v>
      </c>
      <c r="K187" s="113">
        <f t="shared" si="33"/>
        <v>0</v>
      </c>
      <c r="L187" s="113">
        <f t="shared" si="33"/>
        <v>0</v>
      </c>
      <c r="M187" s="113">
        <f t="shared" si="33"/>
        <v>0</v>
      </c>
      <c r="N187" s="113">
        <f t="shared" si="33"/>
        <v>0</v>
      </c>
      <c r="O187" s="113">
        <f t="shared" si="33"/>
        <v>0</v>
      </c>
      <c r="P187" s="113">
        <f t="shared" si="33"/>
        <v>0</v>
      </c>
      <c r="Q187" s="113">
        <f t="shared" si="33"/>
        <v>0</v>
      </c>
      <c r="R187" s="113">
        <f t="shared" si="33"/>
        <v>0</v>
      </c>
      <c r="S187" s="113">
        <f t="shared" si="33"/>
        <v>0</v>
      </c>
      <c r="T187" s="113">
        <f t="shared" si="33"/>
        <v>0</v>
      </c>
      <c r="U187" s="113">
        <f t="shared" si="33"/>
        <v>0</v>
      </c>
      <c r="V187" s="113">
        <f t="shared" si="33"/>
        <v>0</v>
      </c>
      <c r="W187" s="113">
        <f t="shared" si="33"/>
        <v>0</v>
      </c>
      <c r="X187" s="113">
        <f t="shared" si="33"/>
        <v>0</v>
      </c>
      <c r="Y187" s="113">
        <f t="shared" si="33"/>
        <v>0</v>
      </c>
      <c r="Z187" s="113">
        <f t="shared" si="33"/>
        <v>0</v>
      </c>
      <c r="AA187" s="113">
        <f t="shared" si="33"/>
        <v>0</v>
      </c>
      <c r="AB187" s="113">
        <f t="shared" si="33"/>
        <v>0</v>
      </c>
      <c r="AC187" s="113">
        <f t="shared" si="33"/>
        <v>0</v>
      </c>
      <c r="AD187" s="113">
        <f t="shared" si="33"/>
        <v>1</v>
      </c>
      <c r="AE187" s="113">
        <f t="shared" si="33"/>
        <v>1</v>
      </c>
      <c r="AF187" s="113">
        <f t="shared" si="33"/>
        <v>1</v>
      </c>
      <c r="AG187" s="113">
        <f t="shared" si="33"/>
        <v>1</v>
      </c>
      <c r="AH187" s="113">
        <f t="shared" si="33"/>
        <v>1</v>
      </c>
      <c r="AI187" s="113">
        <f t="shared" si="33"/>
        <v>1</v>
      </c>
      <c r="AJ187" s="36" t="str">
        <f t="shared" si="21"/>
        <v>UNKNOWN</v>
      </c>
      <c r="AK187" s="49"/>
      <c r="AL187" s="49" t="str">
        <f t="shared" si="24"/>
        <v>3F</v>
      </c>
      <c r="AM187" s="49" t="str">
        <f t="shared" si="25"/>
        <v>00</v>
      </c>
      <c r="AN187" s="49" t="str">
        <f t="shared" si="26"/>
        <v>00</v>
      </c>
      <c r="AO187" s="49" t="str">
        <f t="shared" si="27"/>
        <v>00</v>
      </c>
      <c r="AQ187" t="str">
        <f t="shared" si="22"/>
        <v xml:space="preserve">    (U4)0x0000003FU,                                                           /* 51 UNKNOWN                                         */</v>
      </c>
    </row>
    <row r="188" spans="2:43">
      <c r="B188" s="119"/>
      <c r="C188" s="36">
        <f t="shared" si="23"/>
        <v>52</v>
      </c>
      <c r="D188" s="113">
        <f t="shared" si="33"/>
        <v>0</v>
      </c>
      <c r="E188" s="113">
        <f t="shared" si="33"/>
        <v>0</v>
      </c>
      <c r="F188" s="113">
        <f t="shared" si="33"/>
        <v>0</v>
      </c>
      <c r="G188" s="113">
        <f t="shared" si="33"/>
        <v>0</v>
      </c>
      <c r="H188" s="113">
        <f t="shared" si="33"/>
        <v>0</v>
      </c>
      <c r="I188" s="113">
        <f t="shared" si="33"/>
        <v>0</v>
      </c>
      <c r="J188" s="113">
        <f t="shared" si="33"/>
        <v>0</v>
      </c>
      <c r="K188" s="113">
        <f t="shared" si="33"/>
        <v>0</v>
      </c>
      <c r="L188" s="113">
        <f t="shared" si="33"/>
        <v>0</v>
      </c>
      <c r="M188" s="113">
        <f t="shared" si="33"/>
        <v>0</v>
      </c>
      <c r="N188" s="113">
        <f t="shared" si="33"/>
        <v>0</v>
      </c>
      <c r="O188" s="113">
        <f t="shared" si="33"/>
        <v>0</v>
      </c>
      <c r="P188" s="113">
        <f t="shared" si="33"/>
        <v>0</v>
      </c>
      <c r="Q188" s="113">
        <f t="shared" si="33"/>
        <v>0</v>
      </c>
      <c r="R188" s="113">
        <f t="shared" si="33"/>
        <v>0</v>
      </c>
      <c r="S188" s="113">
        <f t="shared" si="33"/>
        <v>0</v>
      </c>
      <c r="T188" s="113">
        <f t="shared" si="33"/>
        <v>0</v>
      </c>
      <c r="U188" s="113">
        <f t="shared" si="33"/>
        <v>0</v>
      </c>
      <c r="V188" s="113">
        <f t="shared" si="33"/>
        <v>0</v>
      </c>
      <c r="W188" s="113">
        <f t="shared" si="33"/>
        <v>0</v>
      </c>
      <c r="X188" s="113">
        <f t="shared" si="33"/>
        <v>0</v>
      </c>
      <c r="Y188" s="113">
        <f t="shared" si="33"/>
        <v>0</v>
      </c>
      <c r="Z188" s="113">
        <f t="shared" si="33"/>
        <v>0</v>
      </c>
      <c r="AA188" s="113">
        <f t="shared" si="33"/>
        <v>0</v>
      </c>
      <c r="AB188" s="113">
        <f t="shared" si="33"/>
        <v>0</v>
      </c>
      <c r="AC188" s="113">
        <f t="shared" si="33"/>
        <v>0</v>
      </c>
      <c r="AD188" s="113">
        <f t="shared" si="33"/>
        <v>1</v>
      </c>
      <c r="AE188" s="113">
        <f t="shared" si="33"/>
        <v>1</v>
      </c>
      <c r="AF188" s="113">
        <f t="shared" si="33"/>
        <v>1</v>
      </c>
      <c r="AG188" s="113">
        <f t="shared" si="33"/>
        <v>1</v>
      </c>
      <c r="AH188" s="113">
        <f t="shared" si="33"/>
        <v>1</v>
      </c>
      <c r="AI188" s="113">
        <f t="shared" si="33"/>
        <v>1</v>
      </c>
      <c r="AJ188" s="36" t="str">
        <f t="shared" si="21"/>
        <v>UNKNOWN</v>
      </c>
      <c r="AK188" s="49"/>
      <c r="AL188" s="49" t="str">
        <f t="shared" si="24"/>
        <v>3F</v>
      </c>
      <c r="AM188" s="49" t="str">
        <f t="shared" si="25"/>
        <v>00</v>
      </c>
      <c r="AN188" s="49" t="str">
        <f t="shared" si="26"/>
        <v>00</v>
      </c>
      <c r="AO188" s="49" t="str">
        <f t="shared" si="27"/>
        <v>00</v>
      </c>
      <c r="AQ188" t="str">
        <f t="shared" si="22"/>
        <v xml:space="preserve">    (U4)0x0000003FU,                                                           /* 52 UNKNOWN                                         */</v>
      </c>
    </row>
    <row r="189" spans="2:43">
      <c r="B189" s="119"/>
      <c r="C189" s="36">
        <f t="shared" si="23"/>
        <v>53</v>
      </c>
      <c r="D189" s="113">
        <f t="shared" si="33"/>
        <v>0</v>
      </c>
      <c r="E189" s="113">
        <f t="shared" si="33"/>
        <v>0</v>
      </c>
      <c r="F189" s="113">
        <f t="shared" si="33"/>
        <v>0</v>
      </c>
      <c r="G189" s="113">
        <f t="shared" si="33"/>
        <v>0</v>
      </c>
      <c r="H189" s="113">
        <f t="shared" si="33"/>
        <v>0</v>
      </c>
      <c r="I189" s="113">
        <f t="shared" si="33"/>
        <v>0</v>
      </c>
      <c r="J189" s="113">
        <f t="shared" si="33"/>
        <v>0</v>
      </c>
      <c r="K189" s="113">
        <f t="shared" si="33"/>
        <v>0</v>
      </c>
      <c r="L189" s="113">
        <f t="shared" si="33"/>
        <v>0</v>
      </c>
      <c r="M189" s="113">
        <f t="shared" si="33"/>
        <v>0</v>
      </c>
      <c r="N189" s="113">
        <f t="shared" si="33"/>
        <v>0</v>
      </c>
      <c r="O189" s="113">
        <f t="shared" si="33"/>
        <v>0</v>
      </c>
      <c r="P189" s="113">
        <f t="shared" si="33"/>
        <v>0</v>
      </c>
      <c r="Q189" s="113">
        <f t="shared" si="33"/>
        <v>0</v>
      </c>
      <c r="R189" s="113">
        <f t="shared" si="33"/>
        <v>0</v>
      </c>
      <c r="S189" s="113">
        <f t="shared" si="33"/>
        <v>0</v>
      </c>
      <c r="T189" s="113">
        <f t="shared" si="33"/>
        <v>0</v>
      </c>
      <c r="U189" s="113">
        <f t="shared" si="33"/>
        <v>0</v>
      </c>
      <c r="V189" s="113">
        <f t="shared" si="33"/>
        <v>0</v>
      </c>
      <c r="W189" s="113">
        <f t="shared" si="33"/>
        <v>0</v>
      </c>
      <c r="X189" s="113">
        <f t="shared" si="33"/>
        <v>0</v>
      </c>
      <c r="Y189" s="113">
        <f t="shared" si="33"/>
        <v>0</v>
      </c>
      <c r="Z189" s="113">
        <f t="shared" si="33"/>
        <v>0</v>
      </c>
      <c r="AA189" s="113">
        <f t="shared" si="33"/>
        <v>0</v>
      </c>
      <c r="AB189" s="113">
        <f t="shared" si="33"/>
        <v>0</v>
      </c>
      <c r="AC189" s="113">
        <f t="shared" si="33"/>
        <v>0</v>
      </c>
      <c r="AD189" s="113">
        <f t="shared" si="33"/>
        <v>1</v>
      </c>
      <c r="AE189" s="113">
        <f t="shared" si="33"/>
        <v>1</v>
      </c>
      <c r="AF189" s="113">
        <f t="shared" si="33"/>
        <v>1</v>
      </c>
      <c r="AG189" s="113">
        <f t="shared" si="33"/>
        <v>1</v>
      </c>
      <c r="AH189" s="113">
        <f t="shared" si="33"/>
        <v>1</v>
      </c>
      <c r="AI189" s="113">
        <f t="shared" si="33"/>
        <v>1</v>
      </c>
      <c r="AJ189" s="36" t="str">
        <f t="shared" si="21"/>
        <v>UNKNOWN</v>
      </c>
      <c r="AK189" s="49"/>
      <c r="AL189" s="49" t="str">
        <f t="shared" si="24"/>
        <v>3F</v>
      </c>
      <c r="AM189" s="49" t="str">
        <f t="shared" si="25"/>
        <v>00</v>
      </c>
      <c r="AN189" s="49" t="str">
        <f t="shared" si="26"/>
        <v>00</v>
      </c>
      <c r="AO189" s="49" t="str">
        <f t="shared" si="27"/>
        <v>00</v>
      </c>
      <c r="AQ189" t="str">
        <f t="shared" si="22"/>
        <v xml:space="preserve">    (U4)0x0000003FU,                                                           /* 53 UNKNOWN                                         */</v>
      </c>
    </row>
    <row r="190" spans="2:43">
      <c r="B190" s="119"/>
      <c r="C190" s="36">
        <f t="shared" si="23"/>
        <v>54</v>
      </c>
      <c r="D190" s="113">
        <f t="shared" si="33"/>
        <v>0</v>
      </c>
      <c r="E190" s="113">
        <f t="shared" si="33"/>
        <v>0</v>
      </c>
      <c r="F190" s="113">
        <f t="shared" si="33"/>
        <v>0</v>
      </c>
      <c r="G190" s="113">
        <f t="shared" si="33"/>
        <v>0</v>
      </c>
      <c r="H190" s="113">
        <f t="shared" si="33"/>
        <v>0</v>
      </c>
      <c r="I190" s="113">
        <f t="shared" si="33"/>
        <v>0</v>
      </c>
      <c r="J190" s="113">
        <f t="shared" si="33"/>
        <v>0</v>
      </c>
      <c r="K190" s="113">
        <f t="shared" si="33"/>
        <v>0</v>
      </c>
      <c r="L190" s="113">
        <f t="shared" si="33"/>
        <v>0</v>
      </c>
      <c r="M190" s="113">
        <f t="shared" si="33"/>
        <v>0</v>
      </c>
      <c r="N190" s="113">
        <f t="shared" si="33"/>
        <v>0</v>
      </c>
      <c r="O190" s="113">
        <f t="shared" si="33"/>
        <v>0</v>
      </c>
      <c r="P190" s="113">
        <f t="shared" si="33"/>
        <v>0</v>
      </c>
      <c r="Q190" s="113">
        <f t="shared" si="33"/>
        <v>0</v>
      </c>
      <c r="R190" s="113">
        <f t="shared" si="33"/>
        <v>0</v>
      </c>
      <c r="S190" s="113">
        <f t="shared" si="33"/>
        <v>0</v>
      </c>
      <c r="T190" s="113">
        <f t="shared" si="33"/>
        <v>0</v>
      </c>
      <c r="U190" s="113">
        <f t="shared" si="33"/>
        <v>0</v>
      </c>
      <c r="V190" s="113">
        <f t="shared" si="33"/>
        <v>0</v>
      </c>
      <c r="W190" s="113">
        <f t="shared" si="33"/>
        <v>0</v>
      </c>
      <c r="X190" s="113">
        <f t="shared" si="33"/>
        <v>0</v>
      </c>
      <c r="Y190" s="113">
        <f t="shared" si="33"/>
        <v>0</v>
      </c>
      <c r="Z190" s="113">
        <f t="shared" si="33"/>
        <v>0</v>
      </c>
      <c r="AA190" s="113">
        <f t="shared" si="33"/>
        <v>0</v>
      </c>
      <c r="AB190" s="113">
        <f t="shared" si="33"/>
        <v>0</v>
      </c>
      <c r="AC190" s="113">
        <f t="shared" si="33"/>
        <v>0</v>
      </c>
      <c r="AD190" s="113">
        <f t="shared" si="33"/>
        <v>1</v>
      </c>
      <c r="AE190" s="113">
        <f t="shared" si="33"/>
        <v>1</v>
      </c>
      <c r="AF190" s="113">
        <f t="shared" si="33"/>
        <v>1</v>
      </c>
      <c r="AG190" s="113">
        <f t="shared" si="33"/>
        <v>1</v>
      </c>
      <c r="AH190" s="113">
        <f t="shared" si="33"/>
        <v>1</v>
      </c>
      <c r="AI190" s="113">
        <f t="shared" si="33"/>
        <v>1</v>
      </c>
      <c r="AJ190" s="36" t="str">
        <f t="shared" si="21"/>
        <v>UNKNOWN</v>
      </c>
      <c r="AK190" s="49"/>
      <c r="AL190" s="49" t="str">
        <f t="shared" si="24"/>
        <v>3F</v>
      </c>
      <c r="AM190" s="49" t="str">
        <f t="shared" si="25"/>
        <v>00</v>
      </c>
      <c r="AN190" s="49" t="str">
        <f t="shared" si="26"/>
        <v>00</v>
      </c>
      <c r="AO190" s="49" t="str">
        <f t="shared" si="27"/>
        <v>00</v>
      </c>
      <c r="AQ190" t="str">
        <f t="shared" si="22"/>
        <v xml:space="preserve">    (U4)0x0000003FU,                                                           /* 54 UNKNOWN                                         */</v>
      </c>
    </row>
    <row r="191" spans="2:43">
      <c r="B191" s="119"/>
      <c r="C191" s="36">
        <f t="shared" si="23"/>
        <v>55</v>
      </c>
      <c r="D191" s="113">
        <f t="shared" si="33"/>
        <v>0</v>
      </c>
      <c r="E191" s="113">
        <f t="shared" si="33"/>
        <v>0</v>
      </c>
      <c r="F191" s="113">
        <f t="shared" si="33"/>
        <v>0</v>
      </c>
      <c r="G191" s="113">
        <f t="shared" si="33"/>
        <v>0</v>
      </c>
      <c r="H191" s="113">
        <f t="shared" si="33"/>
        <v>0</v>
      </c>
      <c r="I191" s="113">
        <f t="shared" si="33"/>
        <v>0</v>
      </c>
      <c r="J191" s="113">
        <f t="shared" si="33"/>
        <v>0</v>
      </c>
      <c r="K191" s="113">
        <f t="shared" si="33"/>
        <v>0</v>
      </c>
      <c r="L191" s="113">
        <f t="shared" si="33"/>
        <v>0</v>
      </c>
      <c r="M191" s="113">
        <f t="shared" si="33"/>
        <v>0</v>
      </c>
      <c r="N191" s="113">
        <f t="shared" si="33"/>
        <v>0</v>
      </c>
      <c r="O191" s="113">
        <f t="shared" si="33"/>
        <v>0</v>
      </c>
      <c r="P191" s="113">
        <f t="shared" si="33"/>
        <v>0</v>
      </c>
      <c r="Q191" s="113">
        <f t="shared" si="33"/>
        <v>0</v>
      </c>
      <c r="R191" s="113">
        <f t="shared" si="33"/>
        <v>0</v>
      </c>
      <c r="S191" s="113">
        <f t="shared" si="33"/>
        <v>0</v>
      </c>
      <c r="T191" s="113">
        <f t="shared" si="33"/>
        <v>0</v>
      </c>
      <c r="U191" s="113">
        <f t="shared" si="33"/>
        <v>0</v>
      </c>
      <c r="V191" s="113">
        <f t="shared" si="33"/>
        <v>0</v>
      </c>
      <c r="W191" s="113">
        <f t="shared" si="33"/>
        <v>0</v>
      </c>
      <c r="X191" s="113">
        <f t="shared" si="33"/>
        <v>0</v>
      </c>
      <c r="Y191" s="113">
        <f t="shared" si="33"/>
        <v>0</v>
      </c>
      <c r="Z191" s="113">
        <f t="shared" si="33"/>
        <v>0</v>
      </c>
      <c r="AA191" s="113">
        <f t="shared" si="33"/>
        <v>0</v>
      </c>
      <c r="AB191" s="113">
        <f t="shared" si="33"/>
        <v>0</v>
      </c>
      <c r="AC191" s="113">
        <f t="shared" si="33"/>
        <v>0</v>
      </c>
      <c r="AD191" s="113">
        <f t="shared" si="33"/>
        <v>1</v>
      </c>
      <c r="AE191" s="113">
        <f t="shared" si="33"/>
        <v>1</v>
      </c>
      <c r="AF191" s="113">
        <f t="shared" si="33"/>
        <v>1</v>
      </c>
      <c r="AG191" s="113">
        <f t="shared" si="33"/>
        <v>1</v>
      </c>
      <c r="AH191" s="113">
        <f t="shared" si="33"/>
        <v>1</v>
      </c>
      <c r="AI191" s="113">
        <f>IF(OR(AI61=0,AI61=1),1,0)</f>
        <v>1</v>
      </c>
      <c r="AJ191" s="36" t="str">
        <f t="shared" si="21"/>
        <v>UNKNOWN</v>
      </c>
      <c r="AK191" s="49"/>
      <c r="AL191" s="49" t="str">
        <f t="shared" si="24"/>
        <v>3F</v>
      </c>
      <c r="AM191" s="49" t="str">
        <f t="shared" si="25"/>
        <v>00</v>
      </c>
      <c r="AN191" s="49" t="str">
        <f t="shared" si="26"/>
        <v>00</v>
      </c>
      <c r="AO191" s="49" t="str">
        <f t="shared" si="27"/>
        <v>00</v>
      </c>
      <c r="AQ191" t="str">
        <f t="shared" si="22"/>
        <v xml:space="preserve">    (U4)0x0000003FU,                                                           /* 55 UNKNOWN                                         */</v>
      </c>
    </row>
    <row r="192" spans="2:43">
      <c r="B192" s="119"/>
      <c r="C192" s="36">
        <f t="shared" si="23"/>
        <v>56</v>
      </c>
      <c r="D192" s="113">
        <f t="shared" ref="D192:AI199" si="34">IF(OR(D62=0,D62=1),1,0)</f>
        <v>0</v>
      </c>
      <c r="E192" s="113">
        <f t="shared" si="34"/>
        <v>0</v>
      </c>
      <c r="F192" s="113">
        <f t="shared" si="34"/>
        <v>0</v>
      </c>
      <c r="G192" s="113">
        <f t="shared" si="34"/>
        <v>0</v>
      </c>
      <c r="H192" s="113">
        <f t="shared" si="34"/>
        <v>0</v>
      </c>
      <c r="I192" s="113">
        <f t="shared" si="34"/>
        <v>0</v>
      </c>
      <c r="J192" s="113">
        <f t="shared" si="34"/>
        <v>0</v>
      </c>
      <c r="K192" s="113">
        <f t="shared" si="34"/>
        <v>0</v>
      </c>
      <c r="L192" s="113">
        <f t="shared" si="34"/>
        <v>0</v>
      </c>
      <c r="M192" s="113">
        <f t="shared" si="34"/>
        <v>0</v>
      </c>
      <c r="N192" s="113">
        <f t="shared" si="34"/>
        <v>0</v>
      </c>
      <c r="O192" s="113">
        <f t="shared" si="34"/>
        <v>0</v>
      </c>
      <c r="P192" s="113">
        <f t="shared" si="34"/>
        <v>0</v>
      </c>
      <c r="Q192" s="113">
        <f t="shared" si="34"/>
        <v>0</v>
      </c>
      <c r="R192" s="113">
        <f t="shared" si="34"/>
        <v>0</v>
      </c>
      <c r="S192" s="113">
        <f t="shared" si="34"/>
        <v>0</v>
      </c>
      <c r="T192" s="113">
        <f t="shared" si="34"/>
        <v>0</v>
      </c>
      <c r="U192" s="113">
        <f t="shared" si="34"/>
        <v>0</v>
      </c>
      <c r="V192" s="113">
        <f t="shared" si="34"/>
        <v>0</v>
      </c>
      <c r="W192" s="113">
        <f t="shared" si="34"/>
        <v>0</v>
      </c>
      <c r="X192" s="113">
        <f t="shared" si="34"/>
        <v>0</v>
      </c>
      <c r="Y192" s="113">
        <f t="shared" si="34"/>
        <v>0</v>
      </c>
      <c r="Z192" s="113">
        <f t="shared" si="34"/>
        <v>0</v>
      </c>
      <c r="AA192" s="113">
        <f t="shared" si="34"/>
        <v>0</v>
      </c>
      <c r="AB192" s="113">
        <f t="shared" si="34"/>
        <v>0</v>
      </c>
      <c r="AC192" s="113">
        <f t="shared" si="34"/>
        <v>0</v>
      </c>
      <c r="AD192" s="113">
        <f t="shared" si="34"/>
        <v>1</v>
      </c>
      <c r="AE192" s="113">
        <f t="shared" si="34"/>
        <v>1</v>
      </c>
      <c r="AF192" s="113">
        <f t="shared" si="34"/>
        <v>1</v>
      </c>
      <c r="AG192" s="113">
        <f t="shared" si="34"/>
        <v>1</v>
      </c>
      <c r="AH192" s="113">
        <f t="shared" si="34"/>
        <v>1</v>
      </c>
      <c r="AI192" s="113">
        <f t="shared" si="34"/>
        <v>1</v>
      </c>
      <c r="AJ192" s="36" t="str">
        <f t="shared" si="21"/>
        <v>UNKNOWN</v>
      </c>
      <c r="AK192" s="49"/>
      <c r="AL192" s="49" t="str">
        <f t="shared" si="24"/>
        <v>3F</v>
      </c>
      <c r="AM192" s="49" t="str">
        <f t="shared" si="25"/>
        <v>00</v>
      </c>
      <c r="AN192" s="49" t="str">
        <f t="shared" si="26"/>
        <v>00</v>
      </c>
      <c r="AO192" s="49" t="str">
        <f t="shared" si="27"/>
        <v>00</v>
      </c>
      <c r="AQ192" t="str">
        <f t="shared" si="22"/>
        <v xml:space="preserve">    (U4)0x0000003FU,                                                           /* 56 UNKNOWN                                         */</v>
      </c>
    </row>
    <row r="193" spans="2:43">
      <c r="B193" s="119"/>
      <c r="C193" s="36">
        <f t="shared" si="23"/>
        <v>57</v>
      </c>
      <c r="D193" s="113">
        <f t="shared" si="34"/>
        <v>0</v>
      </c>
      <c r="E193" s="113">
        <f t="shared" si="34"/>
        <v>0</v>
      </c>
      <c r="F193" s="113">
        <f t="shared" si="34"/>
        <v>0</v>
      </c>
      <c r="G193" s="113">
        <f t="shared" si="34"/>
        <v>0</v>
      </c>
      <c r="H193" s="113">
        <f t="shared" si="34"/>
        <v>0</v>
      </c>
      <c r="I193" s="113">
        <f t="shared" si="34"/>
        <v>0</v>
      </c>
      <c r="J193" s="113">
        <f t="shared" si="34"/>
        <v>0</v>
      </c>
      <c r="K193" s="113">
        <f t="shared" si="34"/>
        <v>0</v>
      </c>
      <c r="L193" s="113">
        <f t="shared" si="34"/>
        <v>0</v>
      </c>
      <c r="M193" s="113">
        <f t="shared" si="34"/>
        <v>0</v>
      </c>
      <c r="N193" s="113">
        <f t="shared" si="34"/>
        <v>0</v>
      </c>
      <c r="O193" s="113">
        <f t="shared" si="34"/>
        <v>0</v>
      </c>
      <c r="P193" s="113">
        <f t="shared" si="34"/>
        <v>0</v>
      </c>
      <c r="Q193" s="113">
        <f t="shared" si="34"/>
        <v>0</v>
      </c>
      <c r="R193" s="113">
        <f t="shared" si="34"/>
        <v>0</v>
      </c>
      <c r="S193" s="113">
        <f t="shared" si="34"/>
        <v>0</v>
      </c>
      <c r="T193" s="113">
        <f t="shared" si="34"/>
        <v>0</v>
      </c>
      <c r="U193" s="113">
        <f t="shared" si="34"/>
        <v>0</v>
      </c>
      <c r="V193" s="113">
        <f t="shared" si="34"/>
        <v>0</v>
      </c>
      <c r="W193" s="113">
        <f t="shared" si="34"/>
        <v>0</v>
      </c>
      <c r="X193" s="113">
        <f t="shared" si="34"/>
        <v>0</v>
      </c>
      <c r="Y193" s="113">
        <f t="shared" si="34"/>
        <v>0</v>
      </c>
      <c r="Z193" s="113">
        <f t="shared" si="34"/>
        <v>0</v>
      </c>
      <c r="AA193" s="113">
        <f t="shared" si="34"/>
        <v>0</v>
      </c>
      <c r="AB193" s="113">
        <f t="shared" si="34"/>
        <v>0</v>
      </c>
      <c r="AC193" s="113">
        <f t="shared" si="34"/>
        <v>0</v>
      </c>
      <c r="AD193" s="113">
        <f t="shared" si="34"/>
        <v>1</v>
      </c>
      <c r="AE193" s="113">
        <f t="shared" si="34"/>
        <v>1</v>
      </c>
      <c r="AF193" s="113">
        <f t="shared" si="34"/>
        <v>1</v>
      </c>
      <c r="AG193" s="113">
        <f t="shared" si="34"/>
        <v>1</v>
      </c>
      <c r="AH193" s="113">
        <f t="shared" si="34"/>
        <v>1</v>
      </c>
      <c r="AI193" s="113">
        <f t="shared" si="34"/>
        <v>1</v>
      </c>
      <c r="AJ193" s="36" t="str">
        <f t="shared" si="21"/>
        <v>OILLVLO</v>
      </c>
      <c r="AK193" s="49"/>
      <c r="AL193" s="49" t="str">
        <f t="shared" si="24"/>
        <v>3F</v>
      </c>
      <c r="AM193" s="49" t="str">
        <f t="shared" si="25"/>
        <v>00</v>
      </c>
      <c r="AN193" s="49" t="str">
        <f t="shared" si="26"/>
        <v>00</v>
      </c>
      <c r="AO193" s="49" t="str">
        <f t="shared" si="27"/>
        <v>00</v>
      </c>
      <c r="AQ193" t="str">
        <f t="shared" si="22"/>
        <v xml:space="preserve">    (U4)0x0000003FU,                                                           /* 57 OILLVLO                                         */</v>
      </c>
    </row>
    <row r="194" spans="2:43">
      <c r="B194" s="119"/>
      <c r="C194" s="36">
        <f t="shared" si="23"/>
        <v>58</v>
      </c>
      <c r="D194" s="113">
        <f t="shared" si="34"/>
        <v>0</v>
      </c>
      <c r="E194" s="113">
        <f t="shared" si="34"/>
        <v>0</v>
      </c>
      <c r="F194" s="113">
        <f t="shared" si="34"/>
        <v>0</v>
      </c>
      <c r="G194" s="113">
        <f t="shared" si="34"/>
        <v>0</v>
      </c>
      <c r="H194" s="113">
        <f t="shared" si="34"/>
        <v>0</v>
      </c>
      <c r="I194" s="113">
        <f t="shared" si="34"/>
        <v>0</v>
      </c>
      <c r="J194" s="113">
        <f t="shared" si="34"/>
        <v>0</v>
      </c>
      <c r="K194" s="113">
        <f t="shared" si="34"/>
        <v>0</v>
      </c>
      <c r="L194" s="113">
        <f t="shared" si="34"/>
        <v>0</v>
      </c>
      <c r="M194" s="113">
        <f t="shared" si="34"/>
        <v>0</v>
      </c>
      <c r="N194" s="113">
        <f t="shared" si="34"/>
        <v>0</v>
      </c>
      <c r="O194" s="113">
        <f t="shared" si="34"/>
        <v>0</v>
      </c>
      <c r="P194" s="113">
        <f t="shared" si="34"/>
        <v>0</v>
      </c>
      <c r="Q194" s="113">
        <f t="shared" si="34"/>
        <v>0</v>
      </c>
      <c r="R194" s="113">
        <f t="shared" si="34"/>
        <v>0</v>
      </c>
      <c r="S194" s="113">
        <f t="shared" si="34"/>
        <v>0</v>
      </c>
      <c r="T194" s="113">
        <f t="shared" si="34"/>
        <v>0</v>
      </c>
      <c r="U194" s="113">
        <f t="shared" si="34"/>
        <v>0</v>
      </c>
      <c r="V194" s="113">
        <f t="shared" si="34"/>
        <v>0</v>
      </c>
      <c r="W194" s="113">
        <f t="shared" si="34"/>
        <v>0</v>
      </c>
      <c r="X194" s="113">
        <f t="shared" si="34"/>
        <v>0</v>
      </c>
      <c r="Y194" s="113">
        <f t="shared" si="34"/>
        <v>0</v>
      </c>
      <c r="Z194" s="113">
        <f t="shared" si="34"/>
        <v>0</v>
      </c>
      <c r="AA194" s="113">
        <f t="shared" si="34"/>
        <v>0</v>
      </c>
      <c r="AB194" s="113">
        <f t="shared" si="34"/>
        <v>0</v>
      </c>
      <c r="AC194" s="113">
        <f t="shared" si="34"/>
        <v>0</v>
      </c>
      <c r="AD194" s="113">
        <f t="shared" si="34"/>
        <v>1</v>
      </c>
      <c r="AE194" s="113">
        <f t="shared" si="34"/>
        <v>1</v>
      </c>
      <c r="AF194" s="113">
        <f t="shared" si="34"/>
        <v>1</v>
      </c>
      <c r="AG194" s="113">
        <f t="shared" si="34"/>
        <v>1</v>
      </c>
      <c r="AH194" s="113">
        <f t="shared" si="34"/>
        <v>1</v>
      </c>
      <c r="AI194" s="113">
        <f t="shared" si="34"/>
        <v>1</v>
      </c>
      <c r="AJ194" s="36" t="str">
        <f t="shared" si="21"/>
        <v>UNKNOWN</v>
      </c>
      <c r="AK194" s="49"/>
      <c r="AL194" s="49" t="str">
        <f t="shared" si="24"/>
        <v>3F</v>
      </c>
      <c r="AM194" s="49" t="str">
        <f t="shared" si="25"/>
        <v>00</v>
      </c>
      <c r="AN194" s="49" t="str">
        <f t="shared" si="26"/>
        <v>00</v>
      </c>
      <c r="AO194" s="49" t="str">
        <f t="shared" si="27"/>
        <v>00</v>
      </c>
      <c r="AQ194" t="str">
        <f t="shared" si="22"/>
        <v xml:space="preserve">    (U4)0x0000003FU,                                                           /* 58 UNKNOWN                                         */</v>
      </c>
    </row>
    <row r="195" spans="2:43">
      <c r="B195" s="119"/>
      <c r="C195" s="36">
        <f t="shared" si="23"/>
        <v>59</v>
      </c>
      <c r="D195" s="113">
        <f t="shared" si="34"/>
        <v>0</v>
      </c>
      <c r="E195" s="113">
        <f t="shared" si="34"/>
        <v>0</v>
      </c>
      <c r="F195" s="113">
        <f t="shared" si="34"/>
        <v>0</v>
      </c>
      <c r="G195" s="113">
        <f t="shared" si="34"/>
        <v>0</v>
      </c>
      <c r="H195" s="113">
        <f t="shared" si="34"/>
        <v>0</v>
      </c>
      <c r="I195" s="113">
        <f t="shared" si="34"/>
        <v>0</v>
      </c>
      <c r="J195" s="113">
        <f t="shared" si="34"/>
        <v>0</v>
      </c>
      <c r="K195" s="113">
        <f t="shared" si="34"/>
        <v>0</v>
      </c>
      <c r="L195" s="113">
        <f t="shared" si="34"/>
        <v>0</v>
      </c>
      <c r="M195" s="113">
        <f t="shared" si="34"/>
        <v>0</v>
      </c>
      <c r="N195" s="113">
        <f t="shared" si="34"/>
        <v>0</v>
      </c>
      <c r="O195" s="113">
        <f t="shared" si="34"/>
        <v>0</v>
      </c>
      <c r="P195" s="113">
        <f t="shared" si="34"/>
        <v>0</v>
      </c>
      <c r="Q195" s="113">
        <f t="shared" si="34"/>
        <v>0</v>
      </c>
      <c r="R195" s="113">
        <f t="shared" si="34"/>
        <v>0</v>
      </c>
      <c r="S195" s="113">
        <f t="shared" si="34"/>
        <v>0</v>
      </c>
      <c r="T195" s="113">
        <f t="shared" si="34"/>
        <v>0</v>
      </c>
      <c r="U195" s="113">
        <f t="shared" si="34"/>
        <v>0</v>
      </c>
      <c r="V195" s="113">
        <f t="shared" si="34"/>
        <v>0</v>
      </c>
      <c r="W195" s="113">
        <f t="shared" si="34"/>
        <v>0</v>
      </c>
      <c r="X195" s="113">
        <f t="shared" si="34"/>
        <v>0</v>
      </c>
      <c r="Y195" s="113">
        <f t="shared" si="34"/>
        <v>0</v>
      </c>
      <c r="Z195" s="113">
        <f t="shared" si="34"/>
        <v>0</v>
      </c>
      <c r="AA195" s="113">
        <f t="shared" si="34"/>
        <v>0</v>
      </c>
      <c r="AB195" s="113">
        <f t="shared" si="34"/>
        <v>0</v>
      </c>
      <c r="AC195" s="113">
        <f t="shared" si="34"/>
        <v>0</v>
      </c>
      <c r="AD195" s="113">
        <f t="shared" si="34"/>
        <v>1</v>
      </c>
      <c r="AE195" s="113">
        <f t="shared" si="34"/>
        <v>1</v>
      </c>
      <c r="AF195" s="113">
        <f t="shared" si="34"/>
        <v>1</v>
      </c>
      <c r="AG195" s="113">
        <f t="shared" si="34"/>
        <v>1</v>
      </c>
      <c r="AH195" s="113">
        <f t="shared" si="34"/>
        <v>1</v>
      </c>
      <c r="AI195" s="113">
        <f t="shared" si="34"/>
        <v>1</v>
      </c>
      <c r="AJ195" s="36" t="str">
        <f t="shared" si="21"/>
        <v>OILLVLO</v>
      </c>
      <c r="AK195" s="49"/>
      <c r="AL195" s="49" t="str">
        <f t="shared" si="24"/>
        <v>3F</v>
      </c>
      <c r="AM195" s="49" t="str">
        <f t="shared" si="25"/>
        <v>00</v>
      </c>
      <c r="AN195" s="49" t="str">
        <f t="shared" si="26"/>
        <v>00</v>
      </c>
      <c r="AO195" s="49" t="str">
        <f t="shared" si="27"/>
        <v>00</v>
      </c>
      <c r="AQ195" t="str">
        <f t="shared" si="22"/>
        <v xml:space="preserve">    (U4)0x0000003FU,                                                           /* 59 OILLVLO                                         */</v>
      </c>
    </row>
    <row r="196" spans="2:43">
      <c r="B196" s="119"/>
      <c r="C196" s="36">
        <f t="shared" si="23"/>
        <v>60</v>
      </c>
      <c r="D196" s="113">
        <f t="shared" si="34"/>
        <v>0</v>
      </c>
      <c r="E196" s="113">
        <f t="shared" si="34"/>
        <v>0</v>
      </c>
      <c r="F196" s="113">
        <f t="shared" si="34"/>
        <v>0</v>
      </c>
      <c r="G196" s="113">
        <f t="shared" si="34"/>
        <v>0</v>
      </c>
      <c r="H196" s="113">
        <f t="shared" si="34"/>
        <v>0</v>
      </c>
      <c r="I196" s="113">
        <f t="shared" si="34"/>
        <v>0</v>
      </c>
      <c r="J196" s="113">
        <f t="shared" si="34"/>
        <v>0</v>
      </c>
      <c r="K196" s="113">
        <f t="shared" si="34"/>
        <v>0</v>
      </c>
      <c r="L196" s="113">
        <f t="shared" si="34"/>
        <v>0</v>
      </c>
      <c r="M196" s="113">
        <f t="shared" si="34"/>
        <v>0</v>
      </c>
      <c r="N196" s="113">
        <f t="shared" si="34"/>
        <v>0</v>
      </c>
      <c r="O196" s="113">
        <f t="shared" si="34"/>
        <v>0</v>
      </c>
      <c r="P196" s="113">
        <f t="shared" si="34"/>
        <v>0</v>
      </c>
      <c r="Q196" s="113">
        <f t="shared" si="34"/>
        <v>0</v>
      </c>
      <c r="R196" s="113">
        <f t="shared" si="34"/>
        <v>0</v>
      </c>
      <c r="S196" s="113">
        <f t="shared" si="34"/>
        <v>0</v>
      </c>
      <c r="T196" s="113">
        <f t="shared" si="34"/>
        <v>0</v>
      </c>
      <c r="U196" s="113">
        <f t="shared" si="34"/>
        <v>0</v>
      </c>
      <c r="V196" s="113">
        <f t="shared" si="34"/>
        <v>0</v>
      </c>
      <c r="W196" s="113">
        <f t="shared" si="34"/>
        <v>0</v>
      </c>
      <c r="X196" s="113">
        <f t="shared" si="34"/>
        <v>0</v>
      </c>
      <c r="Y196" s="113">
        <f t="shared" si="34"/>
        <v>0</v>
      </c>
      <c r="Z196" s="113">
        <f t="shared" si="34"/>
        <v>0</v>
      </c>
      <c r="AA196" s="113">
        <f t="shared" si="34"/>
        <v>0</v>
      </c>
      <c r="AB196" s="113">
        <f t="shared" si="34"/>
        <v>0</v>
      </c>
      <c r="AC196" s="113">
        <f t="shared" si="34"/>
        <v>0</v>
      </c>
      <c r="AD196" s="113">
        <f t="shared" si="34"/>
        <v>1</v>
      </c>
      <c r="AE196" s="113">
        <f t="shared" si="34"/>
        <v>1</v>
      </c>
      <c r="AF196" s="113">
        <f t="shared" si="34"/>
        <v>1</v>
      </c>
      <c r="AG196" s="113">
        <f t="shared" si="34"/>
        <v>1</v>
      </c>
      <c r="AH196" s="113">
        <f t="shared" si="34"/>
        <v>1</v>
      </c>
      <c r="AI196" s="113">
        <f t="shared" si="34"/>
        <v>1</v>
      </c>
      <c r="AJ196" s="36" t="str">
        <f t="shared" si="21"/>
        <v>OILLVLO</v>
      </c>
      <c r="AK196" s="49"/>
      <c r="AL196" s="49" t="str">
        <f t="shared" si="24"/>
        <v>3F</v>
      </c>
      <c r="AM196" s="49" t="str">
        <f t="shared" si="25"/>
        <v>00</v>
      </c>
      <c r="AN196" s="49" t="str">
        <f t="shared" si="26"/>
        <v>00</v>
      </c>
      <c r="AO196" s="49" t="str">
        <f t="shared" si="27"/>
        <v>00</v>
      </c>
      <c r="AQ196" t="str">
        <f t="shared" si="22"/>
        <v xml:space="preserve">    (U4)0x0000003FU,                                                           /* 60 OILLVLO                                         */</v>
      </c>
    </row>
    <row r="197" spans="2:43">
      <c r="B197" s="119"/>
      <c r="C197" s="36">
        <f t="shared" si="23"/>
        <v>61</v>
      </c>
      <c r="D197" s="113">
        <f t="shared" si="34"/>
        <v>0</v>
      </c>
      <c r="E197" s="113">
        <f t="shared" si="34"/>
        <v>0</v>
      </c>
      <c r="F197" s="113">
        <f t="shared" si="34"/>
        <v>0</v>
      </c>
      <c r="G197" s="113">
        <f t="shared" si="34"/>
        <v>0</v>
      </c>
      <c r="H197" s="113">
        <f t="shared" si="34"/>
        <v>0</v>
      </c>
      <c r="I197" s="113">
        <f t="shared" si="34"/>
        <v>0</v>
      </c>
      <c r="J197" s="113">
        <f t="shared" si="34"/>
        <v>0</v>
      </c>
      <c r="K197" s="113">
        <f t="shared" si="34"/>
        <v>0</v>
      </c>
      <c r="L197" s="113">
        <f t="shared" si="34"/>
        <v>0</v>
      </c>
      <c r="M197" s="113">
        <f t="shared" si="34"/>
        <v>0</v>
      </c>
      <c r="N197" s="113">
        <f t="shared" si="34"/>
        <v>0</v>
      </c>
      <c r="O197" s="113">
        <f t="shared" si="34"/>
        <v>0</v>
      </c>
      <c r="P197" s="113">
        <f t="shared" si="34"/>
        <v>0</v>
      </c>
      <c r="Q197" s="113">
        <f t="shared" si="34"/>
        <v>0</v>
      </c>
      <c r="R197" s="113">
        <f t="shared" si="34"/>
        <v>0</v>
      </c>
      <c r="S197" s="113">
        <f t="shared" si="34"/>
        <v>0</v>
      </c>
      <c r="T197" s="113">
        <f t="shared" si="34"/>
        <v>0</v>
      </c>
      <c r="U197" s="113">
        <f t="shared" si="34"/>
        <v>0</v>
      </c>
      <c r="V197" s="113">
        <f t="shared" si="34"/>
        <v>0</v>
      </c>
      <c r="W197" s="113">
        <f t="shared" si="34"/>
        <v>0</v>
      </c>
      <c r="X197" s="113">
        <f t="shared" si="34"/>
        <v>0</v>
      </c>
      <c r="Y197" s="113">
        <f t="shared" si="34"/>
        <v>0</v>
      </c>
      <c r="Z197" s="113">
        <f t="shared" si="34"/>
        <v>0</v>
      </c>
      <c r="AA197" s="113">
        <f t="shared" si="34"/>
        <v>0</v>
      </c>
      <c r="AB197" s="113">
        <f t="shared" si="34"/>
        <v>0</v>
      </c>
      <c r="AC197" s="113">
        <f t="shared" si="34"/>
        <v>0</v>
      </c>
      <c r="AD197" s="113">
        <f t="shared" si="34"/>
        <v>1</v>
      </c>
      <c r="AE197" s="113">
        <f t="shared" si="34"/>
        <v>1</v>
      </c>
      <c r="AF197" s="113">
        <f t="shared" si="34"/>
        <v>1</v>
      </c>
      <c r="AG197" s="113">
        <f t="shared" si="34"/>
        <v>1</v>
      </c>
      <c r="AH197" s="113">
        <f t="shared" si="34"/>
        <v>1</v>
      </c>
      <c r="AI197" s="113">
        <f t="shared" si="34"/>
        <v>1</v>
      </c>
      <c r="AJ197" s="36" t="str">
        <f t="shared" si="21"/>
        <v>OILLVLO</v>
      </c>
      <c r="AK197" s="49"/>
      <c r="AL197" s="49" t="str">
        <f t="shared" si="24"/>
        <v>3F</v>
      </c>
      <c r="AM197" s="49" t="str">
        <f t="shared" si="25"/>
        <v>00</v>
      </c>
      <c r="AN197" s="49" t="str">
        <f t="shared" si="26"/>
        <v>00</v>
      </c>
      <c r="AO197" s="49" t="str">
        <f t="shared" si="27"/>
        <v>00</v>
      </c>
      <c r="AQ197" t="str">
        <f t="shared" si="22"/>
        <v xml:space="preserve">    (U4)0x0000003FU,                                                           /* 61 OILLVLO                                         */</v>
      </c>
    </row>
    <row r="198" spans="2:43">
      <c r="B198" s="119"/>
      <c r="C198" s="36">
        <f t="shared" si="23"/>
        <v>62</v>
      </c>
      <c r="D198" s="113">
        <f t="shared" si="34"/>
        <v>0</v>
      </c>
      <c r="E198" s="113">
        <f t="shared" si="34"/>
        <v>0</v>
      </c>
      <c r="F198" s="113">
        <f t="shared" si="34"/>
        <v>0</v>
      </c>
      <c r="G198" s="113">
        <f t="shared" si="34"/>
        <v>0</v>
      </c>
      <c r="H198" s="113">
        <f t="shared" si="34"/>
        <v>0</v>
      </c>
      <c r="I198" s="113">
        <f t="shared" si="34"/>
        <v>0</v>
      </c>
      <c r="J198" s="113">
        <f t="shared" si="34"/>
        <v>0</v>
      </c>
      <c r="K198" s="113">
        <f t="shared" si="34"/>
        <v>0</v>
      </c>
      <c r="L198" s="113">
        <f t="shared" si="34"/>
        <v>0</v>
      </c>
      <c r="M198" s="113">
        <f t="shared" si="34"/>
        <v>0</v>
      </c>
      <c r="N198" s="113">
        <f t="shared" si="34"/>
        <v>0</v>
      </c>
      <c r="O198" s="113">
        <f t="shared" si="34"/>
        <v>0</v>
      </c>
      <c r="P198" s="113">
        <f t="shared" si="34"/>
        <v>0</v>
      </c>
      <c r="Q198" s="113">
        <f t="shared" si="34"/>
        <v>0</v>
      </c>
      <c r="R198" s="113">
        <f t="shared" si="34"/>
        <v>0</v>
      </c>
      <c r="S198" s="113">
        <f t="shared" si="34"/>
        <v>0</v>
      </c>
      <c r="T198" s="113">
        <f t="shared" si="34"/>
        <v>0</v>
      </c>
      <c r="U198" s="113">
        <f t="shared" si="34"/>
        <v>0</v>
      </c>
      <c r="V198" s="113">
        <f t="shared" si="34"/>
        <v>0</v>
      </c>
      <c r="W198" s="113">
        <f t="shared" si="34"/>
        <v>0</v>
      </c>
      <c r="X198" s="113">
        <f t="shared" si="34"/>
        <v>0</v>
      </c>
      <c r="Y198" s="113">
        <f t="shared" si="34"/>
        <v>0</v>
      </c>
      <c r="Z198" s="113">
        <f t="shared" si="34"/>
        <v>0</v>
      </c>
      <c r="AA198" s="113">
        <f t="shared" si="34"/>
        <v>0</v>
      </c>
      <c r="AB198" s="113">
        <f t="shared" si="34"/>
        <v>0</v>
      </c>
      <c r="AC198" s="113">
        <f t="shared" si="34"/>
        <v>0</v>
      </c>
      <c r="AD198" s="113">
        <f t="shared" si="34"/>
        <v>1</v>
      </c>
      <c r="AE198" s="113">
        <f t="shared" si="34"/>
        <v>1</v>
      </c>
      <c r="AF198" s="113">
        <f t="shared" si="34"/>
        <v>1</v>
      </c>
      <c r="AG198" s="113">
        <f t="shared" si="34"/>
        <v>1</v>
      </c>
      <c r="AH198" s="113">
        <f t="shared" si="34"/>
        <v>1</v>
      </c>
      <c r="AI198" s="113">
        <f t="shared" si="34"/>
        <v>1</v>
      </c>
      <c r="AJ198" s="36" t="str">
        <f t="shared" si="21"/>
        <v>UNKNOWN</v>
      </c>
      <c r="AK198" s="49"/>
      <c r="AL198" s="49" t="str">
        <f t="shared" si="24"/>
        <v>3F</v>
      </c>
      <c r="AM198" s="49" t="str">
        <f t="shared" si="25"/>
        <v>00</v>
      </c>
      <c r="AN198" s="49" t="str">
        <f t="shared" si="26"/>
        <v>00</v>
      </c>
      <c r="AO198" s="49" t="str">
        <f t="shared" si="27"/>
        <v>00</v>
      </c>
      <c r="AQ198" t="str">
        <f t="shared" si="22"/>
        <v xml:space="preserve">    (U4)0x0000003FU,                                                           /* 62 UNKNOWN                                         */</v>
      </c>
    </row>
    <row r="199" spans="2:43">
      <c r="B199" s="120"/>
      <c r="C199" s="36">
        <f t="shared" si="23"/>
        <v>63</v>
      </c>
      <c r="D199" s="113">
        <f t="shared" si="34"/>
        <v>0</v>
      </c>
      <c r="E199" s="113">
        <f t="shared" si="34"/>
        <v>0</v>
      </c>
      <c r="F199" s="113">
        <f t="shared" si="34"/>
        <v>0</v>
      </c>
      <c r="G199" s="113">
        <f t="shared" si="34"/>
        <v>0</v>
      </c>
      <c r="H199" s="113">
        <f t="shared" si="34"/>
        <v>0</v>
      </c>
      <c r="I199" s="113">
        <f t="shared" si="34"/>
        <v>0</v>
      </c>
      <c r="J199" s="113">
        <f t="shared" si="34"/>
        <v>0</v>
      </c>
      <c r="K199" s="113">
        <f t="shared" si="34"/>
        <v>0</v>
      </c>
      <c r="L199" s="113">
        <f t="shared" si="34"/>
        <v>0</v>
      </c>
      <c r="M199" s="113">
        <f t="shared" si="34"/>
        <v>0</v>
      </c>
      <c r="N199" s="113">
        <f t="shared" si="34"/>
        <v>0</v>
      </c>
      <c r="O199" s="113">
        <f t="shared" si="34"/>
        <v>0</v>
      </c>
      <c r="P199" s="113">
        <f t="shared" si="34"/>
        <v>0</v>
      </c>
      <c r="Q199" s="113">
        <f t="shared" si="34"/>
        <v>0</v>
      </c>
      <c r="R199" s="113">
        <f t="shared" si="34"/>
        <v>0</v>
      </c>
      <c r="S199" s="113">
        <f t="shared" si="34"/>
        <v>0</v>
      </c>
      <c r="T199" s="113">
        <f t="shared" si="34"/>
        <v>0</v>
      </c>
      <c r="U199" s="113">
        <f t="shared" si="34"/>
        <v>0</v>
      </c>
      <c r="V199" s="113">
        <f t="shared" si="34"/>
        <v>0</v>
      </c>
      <c r="W199" s="113">
        <f t="shared" si="34"/>
        <v>0</v>
      </c>
      <c r="X199" s="113">
        <f t="shared" si="34"/>
        <v>0</v>
      </c>
      <c r="Y199" s="113">
        <f t="shared" si="34"/>
        <v>0</v>
      </c>
      <c r="Z199" s="113">
        <f t="shared" si="34"/>
        <v>0</v>
      </c>
      <c r="AA199" s="113">
        <f t="shared" si="34"/>
        <v>0</v>
      </c>
      <c r="AB199" s="113">
        <f t="shared" si="34"/>
        <v>0</v>
      </c>
      <c r="AC199" s="113">
        <f t="shared" si="34"/>
        <v>0</v>
      </c>
      <c r="AD199" s="113">
        <f t="shared" si="34"/>
        <v>1</v>
      </c>
      <c r="AE199" s="113">
        <f t="shared" si="34"/>
        <v>1</v>
      </c>
      <c r="AF199" s="113">
        <f t="shared" si="34"/>
        <v>1</v>
      </c>
      <c r="AG199" s="113">
        <f t="shared" si="34"/>
        <v>1</v>
      </c>
      <c r="AH199" s="113">
        <f t="shared" si="34"/>
        <v>1</v>
      </c>
      <c r="AI199" s="113">
        <f>IF(OR(AI69=0,AI69=1),1,0)</f>
        <v>1</v>
      </c>
      <c r="AJ199" s="36" t="str">
        <f t="shared" si="21"/>
        <v>OILLVLO</v>
      </c>
      <c r="AK199" s="49"/>
      <c r="AL199" s="49" t="str">
        <f t="shared" si="24"/>
        <v>3F</v>
      </c>
      <c r="AM199" s="49" t="str">
        <f t="shared" si="25"/>
        <v>00</v>
      </c>
      <c r="AN199" s="49" t="str">
        <f t="shared" si="26"/>
        <v>00</v>
      </c>
      <c r="AO199" s="49" t="str">
        <f t="shared" si="27"/>
        <v>00</v>
      </c>
      <c r="AQ199" t="str">
        <f t="shared" si="22"/>
        <v xml:space="preserve">    (U4)0x0000003FU                                                            /* 63 OILLVLO                                         */</v>
      </c>
    </row>
  </sheetData>
  <protectedRanges>
    <protectedRange sqref="L3:AC3 D6:AJ69" name="Table作成編集範囲"/>
    <protectedRange sqref="B3" name="Table作成編集範囲_1"/>
    <protectedRange sqref="AD3:AI3" name="Table作成編集範囲_2"/>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5:BP277"/>
  <sheetViews>
    <sheetView zoomScale="85" zoomScaleNormal="85" workbookViewId="0"/>
  </sheetViews>
  <sheetFormatPr defaultColWidth="8.875" defaultRowHeight="13.5"/>
  <cols>
    <col min="2" max="2" width="45.375" bestFit="1" customWidth="1"/>
    <col min="3" max="10" width="3.375" customWidth="1"/>
    <col min="11" max="13" width="18.75" customWidth="1"/>
    <col min="14" max="14" width="21.375" customWidth="1"/>
    <col min="15" max="15" width="15" bestFit="1" customWidth="1"/>
    <col min="16" max="16" width="19.25" bestFit="1" customWidth="1"/>
    <col min="17" max="17" width="8.625" bestFit="1" customWidth="1"/>
    <col min="18" max="18" width="31.375" bestFit="1" customWidth="1"/>
    <col min="19" max="19" width="10.875" customWidth="1"/>
    <col min="20" max="20" width="11.25" bestFit="1" customWidth="1"/>
    <col min="22" max="22" width="1.25" style="173" customWidth="1"/>
    <col min="68" max="68" width="8.875" customWidth="1"/>
  </cols>
  <sheetData>
    <row r="25" spans="2:20" ht="15" thickBot="1">
      <c r="B25" s="174" t="s">
        <v>212</v>
      </c>
    </row>
    <row r="26" spans="2:20" ht="15" thickBot="1">
      <c r="B26" s="85" t="s">
        <v>116</v>
      </c>
      <c r="C26" s="467" t="s">
        <v>246</v>
      </c>
      <c r="D26" s="468"/>
      <c r="E26" s="468"/>
      <c r="F26" s="468"/>
      <c r="G26" s="468"/>
      <c r="H26" s="468"/>
      <c r="I26" s="468"/>
      <c r="J26" s="469"/>
      <c r="K26" s="148"/>
      <c r="L26" s="148"/>
      <c r="M26" s="148"/>
      <c r="N26" s="148"/>
      <c r="O26" s="148"/>
      <c r="P26" s="151"/>
      <c r="Q26" s="149"/>
      <c r="R26" s="149"/>
      <c r="S26" s="149"/>
      <c r="T26" s="150"/>
    </row>
    <row r="27" spans="2:20">
      <c r="B27" s="58"/>
      <c r="C27" s="29" t="s">
        <v>148</v>
      </c>
      <c r="D27" s="29"/>
      <c r="E27" s="29"/>
      <c r="F27" s="29"/>
      <c r="G27" s="29"/>
      <c r="H27" s="29"/>
      <c r="I27" s="29"/>
      <c r="J27" s="29"/>
      <c r="K27" s="29"/>
      <c r="L27" s="29"/>
      <c r="M27" s="29"/>
      <c r="N27" s="29"/>
      <c r="O27" s="29"/>
      <c r="P27" s="25" t="s">
        <v>47</v>
      </c>
      <c r="Q27" s="33" t="s">
        <v>20</v>
      </c>
      <c r="R27" s="34"/>
      <c r="S27" s="34"/>
      <c r="T27" s="35"/>
    </row>
    <row r="28" spans="2:20">
      <c r="B28" s="59" t="s">
        <v>21</v>
      </c>
      <c r="C28" s="470" t="s">
        <v>155</v>
      </c>
      <c r="D28" s="471"/>
      <c r="E28" s="471"/>
      <c r="F28" s="471"/>
      <c r="G28" s="471"/>
      <c r="H28" s="471"/>
      <c r="I28" s="471"/>
      <c r="J28" s="472"/>
      <c r="K28" s="30" t="s">
        <v>247</v>
      </c>
      <c r="L28" s="77"/>
      <c r="M28" s="77" t="s">
        <v>248</v>
      </c>
      <c r="N28" s="77" t="s">
        <v>213</v>
      </c>
      <c r="O28" s="77" t="s">
        <v>213</v>
      </c>
      <c r="P28" s="175" t="s">
        <v>249</v>
      </c>
      <c r="Q28" s="176" t="s">
        <v>22</v>
      </c>
      <c r="R28" s="1" t="s">
        <v>23</v>
      </c>
      <c r="S28" s="65" t="s">
        <v>24</v>
      </c>
      <c r="T28" s="63" t="s">
        <v>25</v>
      </c>
    </row>
    <row r="29" spans="2:20" ht="34.5" customHeight="1">
      <c r="B29" s="59" t="s">
        <v>31</v>
      </c>
      <c r="C29" s="145" t="s">
        <v>165</v>
      </c>
      <c r="D29" s="145" t="s">
        <v>165</v>
      </c>
      <c r="E29" s="145" t="s">
        <v>165</v>
      </c>
      <c r="F29" s="145" t="s">
        <v>165</v>
      </c>
      <c r="G29" s="145" t="s">
        <v>165</v>
      </c>
      <c r="H29" s="145" t="s">
        <v>165</v>
      </c>
      <c r="I29" s="145" t="s">
        <v>165</v>
      </c>
      <c r="J29" s="145" t="s">
        <v>165</v>
      </c>
      <c r="K29" s="186" t="s">
        <v>93</v>
      </c>
      <c r="L29" s="213" t="s">
        <v>93</v>
      </c>
      <c r="M29" s="1" t="s">
        <v>165</v>
      </c>
      <c r="N29" s="1" t="s">
        <v>93</v>
      </c>
      <c r="O29" s="1" t="s">
        <v>93</v>
      </c>
      <c r="P29" s="26" t="s">
        <v>214</v>
      </c>
      <c r="Q29" s="177"/>
      <c r="R29" s="187"/>
      <c r="S29" s="66"/>
      <c r="T29" s="79" t="s">
        <v>250</v>
      </c>
    </row>
    <row r="30" spans="2:20" ht="23.25" customHeight="1">
      <c r="B30" s="60" t="s">
        <v>26</v>
      </c>
      <c r="C30" s="473" t="s">
        <v>33</v>
      </c>
      <c r="D30" s="471"/>
      <c r="E30" s="471"/>
      <c r="F30" s="471"/>
      <c r="G30" s="471"/>
      <c r="H30" s="471"/>
      <c r="I30" s="471"/>
      <c r="J30" s="472"/>
      <c r="K30" s="338" t="s">
        <v>674</v>
      </c>
      <c r="L30" s="338" t="s">
        <v>674</v>
      </c>
      <c r="M30" s="213" t="s">
        <v>165</v>
      </c>
      <c r="N30" s="1" t="s">
        <v>165</v>
      </c>
      <c r="O30" s="1" t="s">
        <v>251</v>
      </c>
      <c r="P30" s="27"/>
      <c r="Q30" s="177"/>
      <c r="R30" s="187"/>
      <c r="S30" s="66"/>
      <c r="T30" s="79" t="s">
        <v>252</v>
      </c>
    </row>
    <row r="31" spans="2:20" ht="136.5">
      <c r="B31" s="59" t="s">
        <v>27</v>
      </c>
      <c r="C31" s="146" t="s">
        <v>166</v>
      </c>
      <c r="D31" s="146" t="s">
        <v>58</v>
      </c>
      <c r="E31" s="146" t="s">
        <v>167</v>
      </c>
      <c r="F31" s="146" t="s">
        <v>168</v>
      </c>
      <c r="G31" s="146" t="s">
        <v>169</v>
      </c>
      <c r="H31" s="146" t="s">
        <v>170</v>
      </c>
      <c r="I31" s="146" t="s">
        <v>171</v>
      </c>
      <c r="J31" s="146" t="s">
        <v>172</v>
      </c>
      <c r="K31" s="215" t="s">
        <v>335</v>
      </c>
      <c r="L31" s="213" t="s">
        <v>334</v>
      </c>
      <c r="M31" s="213" t="s">
        <v>243</v>
      </c>
      <c r="N31" s="1" t="s">
        <v>253</v>
      </c>
      <c r="O31" s="153" t="s">
        <v>245</v>
      </c>
      <c r="P31" s="26" t="s">
        <v>28</v>
      </c>
      <c r="Q31" s="177"/>
      <c r="R31" s="187"/>
      <c r="S31" s="66"/>
      <c r="T31" s="63" t="s">
        <v>254</v>
      </c>
    </row>
    <row r="32" spans="2:20" ht="71.25" customHeight="1" thickBot="1">
      <c r="B32" s="61" t="s">
        <v>29</v>
      </c>
      <c r="C32" s="147" t="s">
        <v>173</v>
      </c>
      <c r="D32" s="147" t="s">
        <v>165</v>
      </c>
      <c r="E32" s="147" t="s">
        <v>173</v>
      </c>
      <c r="F32" s="147" t="s">
        <v>173</v>
      </c>
      <c r="G32" s="147" t="s">
        <v>173</v>
      </c>
      <c r="H32" s="147" t="s">
        <v>173</v>
      </c>
      <c r="I32" s="147" t="s">
        <v>173</v>
      </c>
      <c r="J32" s="147" t="s">
        <v>173</v>
      </c>
      <c r="K32" s="24" t="s">
        <v>255</v>
      </c>
      <c r="L32" s="24" t="s">
        <v>256</v>
      </c>
      <c r="M32" s="24" t="s">
        <v>257</v>
      </c>
      <c r="N32" s="24" t="s">
        <v>258</v>
      </c>
      <c r="O32" s="24" t="s">
        <v>259</v>
      </c>
      <c r="P32" s="28" t="s">
        <v>260</v>
      </c>
      <c r="Q32" s="178" t="s">
        <v>215</v>
      </c>
      <c r="R32" s="24" t="s">
        <v>261</v>
      </c>
      <c r="S32" s="64"/>
      <c r="T32" s="188" t="s">
        <v>262</v>
      </c>
    </row>
    <row r="33" spans="2:68" ht="14.25" thickTop="1">
      <c r="B33" s="62" t="s">
        <v>263</v>
      </c>
      <c r="C33" s="189" t="s">
        <v>174</v>
      </c>
      <c r="D33" s="189" t="s">
        <v>174</v>
      </c>
      <c r="E33" s="189" t="s">
        <v>174</v>
      </c>
      <c r="F33" s="189" t="s">
        <v>174</v>
      </c>
      <c r="G33" s="189" t="s">
        <v>174</v>
      </c>
      <c r="H33" s="189" t="s">
        <v>174</v>
      </c>
      <c r="I33" s="189" t="s">
        <v>174</v>
      </c>
      <c r="J33" s="189" t="s">
        <v>174</v>
      </c>
      <c r="K33" s="31" t="s">
        <v>264</v>
      </c>
      <c r="L33" s="31" t="s">
        <v>264</v>
      </c>
      <c r="M33" s="31" t="s">
        <v>194</v>
      </c>
      <c r="N33" s="31" t="s">
        <v>217</v>
      </c>
      <c r="O33" s="31" t="s">
        <v>194</v>
      </c>
      <c r="P33" s="32" t="s">
        <v>30</v>
      </c>
      <c r="Q33" s="190" t="s">
        <v>165</v>
      </c>
      <c r="R33" s="31" t="s">
        <v>165</v>
      </c>
      <c r="S33" s="191"/>
      <c r="T33" s="192" t="s">
        <v>165</v>
      </c>
    </row>
    <row r="34" spans="2:68">
      <c r="B34" s="62" t="s">
        <v>265</v>
      </c>
      <c r="C34" s="189" t="s">
        <v>174</v>
      </c>
      <c r="D34" s="189" t="s">
        <v>174</v>
      </c>
      <c r="E34" s="189" t="s">
        <v>174</v>
      </c>
      <c r="F34" s="189" t="s">
        <v>174</v>
      </c>
      <c r="G34" s="189" t="s">
        <v>174</v>
      </c>
      <c r="H34" s="189" t="s">
        <v>174</v>
      </c>
      <c r="I34" s="189" t="s">
        <v>174</v>
      </c>
      <c r="J34" s="189" t="s">
        <v>174</v>
      </c>
      <c r="K34" s="31" t="s">
        <v>264</v>
      </c>
      <c r="L34" s="31" t="s">
        <v>264</v>
      </c>
      <c r="M34" s="31" t="s">
        <v>264</v>
      </c>
      <c r="N34" s="31" t="s">
        <v>217</v>
      </c>
      <c r="O34" s="31" t="s">
        <v>195</v>
      </c>
      <c r="P34" s="32" t="s">
        <v>30</v>
      </c>
      <c r="Q34" s="190" t="s">
        <v>165</v>
      </c>
      <c r="R34" s="31" t="s">
        <v>165</v>
      </c>
      <c r="S34" s="191"/>
      <c r="T34" s="192" t="s">
        <v>165</v>
      </c>
    </row>
    <row r="35" spans="2:68">
      <c r="B35" s="62" t="s">
        <v>266</v>
      </c>
      <c r="C35" s="189" t="s">
        <v>174</v>
      </c>
      <c r="D35" s="189" t="s">
        <v>174</v>
      </c>
      <c r="E35" s="189" t="s">
        <v>174</v>
      </c>
      <c r="F35" s="189" t="s">
        <v>174</v>
      </c>
      <c r="G35" s="189" t="s">
        <v>174</v>
      </c>
      <c r="H35" s="189" t="s">
        <v>174</v>
      </c>
      <c r="I35" s="189" t="s">
        <v>174</v>
      </c>
      <c r="J35" s="189" t="s">
        <v>174</v>
      </c>
      <c r="K35" s="31" t="s">
        <v>264</v>
      </c>
      <c r="L35" s="31" t="s">
        <v>264</v>
      </c>
      <c r="M35" s="31" t="s">
        <v>264</v>
      </c>
      <c r="N35" s="31" t="s">
        <v>219</v>
      </c>
      <c r="O35" s="31" t="s">
        <v>194</v>
      </c>
      <c r="P35" s="32" t="s">
        <v>30</v>
      </c>
      <c r="Q35" s="190" t="s">
        <v>165</v>
      </c>
      <c r="R35" s="31" t="s">
        <v>165</v>
      </c>
      <c r="S35" s="191"/>
      <c r="T35" s="192" t="s">
        <v>165</v>
      </c>
    </row>
    <row r="36" spans="2:68">
      <c r="B36" s="62" t="s">
        <v>267</v>
      </c>
      <c r="C36" s="193" t="s">
        <v>174</v>
      </c>
      <c r="D36" s="193" t="s">
        <v>174</v>
      </c>
      <c r="E36" s="193" t="s">
        <v>174</v>
      </c>
      <c r="F36" s="189" t="s">
        <v>174</v>
      </c>
      <c r="G36" s="193" t="s">
        <v>174</v>
      </c>
      <c r="H36" s="193" t="s">
        <v>174</v>
      </c>
      <c r="I36" s="193" t="s">
        <v>174</v>
      </c>
      <c r="J36" s="193" t="s">
        <v>174</v>
      </c>
      <c r="K36" s="31" t="s">
        <v>264</v>
      </c>
      <c r="L36" s="31" t="s">
        <v>264</v>
      </c>
      <c r="M36" s="31" t="s">
        <v>264</v>
      </c>
      <c r="N36" s="31" t="s">
        <v>219</v>
      </c>
      <c r="O36" s="50" t="s">
        <v>195</v>
      </c>
      <c r="P36" s="32" t="s">
        <v>30</v>
      </c>
      <c r="Q36" s="190" t="s">
        <v>165</v>
      </c>
      <c r="R36" s="31" t="s">
        <v>165</v>
      </c>
      <c r="S36" s="191"/>
      <c r="T36" s="192" t="s">
        <v>165</v>
      </c>
    </row>
    <row r="37" spans="2:68">
      <c r="B37" s="62" t="s">
        <v>268</v>
      </c>
      <c r="C37" s="193" t="s">
        <v>174</v>
      </c>
      <c r="D37" s="193" t="s">
        <v>174</v>
      </c>
      <c r="E37" s="193" t="s">
        <v>174</v>
      </c>
      <c r="F37" s="189" t="s">
        <v>174</v>
      </c>
      <c r="G37" s="193" t="s">
        <v>174</v>
      </c>
      <c r="H37" s="193" t="s">
        <v>174</v>
      </c>
      <c r="I37" s="193" t="s">
        <v>174</v>
      </c>
      <c r="J37" s="193" t="s">
        <v>174</v>
      </c>
      <c r="K37" s="31" t="s">
        <v>264</v>
      </c>
      <c r="L37" s="31" t="s">
        <v>264</v>
      </c>
      <c r="M37" s="31" t="s">
        <v>264</v>
      </c>
      <c r="N37" s="50" t="s">
        <v>220</v>
      </c>
      <c r="O37" s="31" t="s">
        <v>194</v>
      </c>
      <c r="P37" s="32" t="s">
        <v>30</v>
      </c>
      <c r="Q37" s="190" t="s">
        <v>165</v>
      </c>
      <c r="R37" s="31" t="s">
        <v>165</v>
      </c>
      <c r="S37" s="191"/>
      <c r="T37" s="192" t="s">
        <v>165</v>
      </c>
    </row>
    <row r="38" spans="2:68">
      <c r="B38" s="62" t="s">
        <v>269</v>
      </c>
      <c r="C38" s="193" t="s">
        <v>174</v>
      </c>
      <c r="D38" s="193" t="s">
        <v>174</v>
      </c>
      <c r="E38" s="193" t="s">
        <v>174</v>
      </c>
      <c r="F38" s="189" t="s">
        <v>174</v>
      </c>
      <c r="G38" s="193" t="s">
        <v>174</v>
      </c>
      <c r="H38" s="193" t="s">
        <v>174</v>
      </c>
      <c r="I38" s="193" t="s">
        <v>174</v>
      </c>
      <c r="J38" s="193" t="s">
        <v>174</v>
      </c>
      <c r="K38" s="31" t="s">
        <v>264</v>
      </c>
      <c r="L38" s="31" t="s">
        <v>264</v>
      </c>
      <c r="M38" s="31" t="s">
        <v>264</v>
      </c>
      <c r="N38" s="50" t="s">
        <v>220</v>
      </c>
      <c r="O38" s="50" t="s">
        <v>195</v>
      </c>
      <c r="P38" s="32" t="s">
        <v>30</v>
      </c>
      <c r="Q38" s="190" t="s">
        <v>165</v>
      </c>
      <c r="R38" s="31" t="s">
        <v>165</v>
      </c>
      <c r="S38" s="191"/>
      <c r="T38" s="192" t="s">
        <v>165</v>
      </c>
    </row>
    <row r="39" spans="2:68">
      <c r="B39" s="62" t="s">
        <v>270</v>
      </c>
      <c r="C39" s="193" t="s">
        <v>149</v>
      </c>
      <c r="D39" s="193" t="s">
        <v>149</v>
      </c>
      <c r="E39" s="193" t="s">
        <v>149</v>
      </c>
      <c r="F39" s="189" t="s">
        <v>174</v>
      </c>
      <c r="G39" s="193" t="s">
        <v>149</v>
      </c>
      <c r="H39" s="193" t="s">
        <v>149</v>
      </c>
      <c r="I39" s="193" t="s">
        <v>149</v>
      </c>
      <c r="J39" s="193" t="s">
        <v>149</v>
      </c>
      <c r="K39" s="31" t="s">
        <v>264</v>
      </c>
      <c r="L39" s="31" t="s">
        <v>264</v>
      </c>
      <c r="M39" s="31" t="s">
        <v>264</v>
      </c>
      <c r="N39" s="191" t="s">
        <v>221</v>
      </c>
      <c r="O39" s="31" t="s">
        <v>194</v>
      </c>
      <c r="P39" s="32" t="s">
        <v>30</v>
      </c>
      <c r="Q39" s="190" t="s">
        <v>165</v>
      </c>
      <c r="R39" s="31" t="s">
        <v>165</v>
      </c>
      <c r="S39" s="191"/>
      <c r="T39" s="192" t="s">
        <v>165</v>
      </c>
    </row>
    <row r="40" spans="2:68">
      <c r="B40" s="62" t="s">
        <v>271</v>
      </c>
      <c r="C40" s="193" t="s">
        <v>149</v>
      </c>
      <c r="D40" s="193" t="s">
        <v>149</v>
      </c>
      <c r="E40" s="193" t="s">
        <v>149</v>
      </c>
      <c r="F40" s="189" t="s">
        <v>174</v>
      </c>
      <c r="G40" s="193" t="s">
        <v>149</v>
      </c>
      <c r="H40" s="193" t="s">
        <v>149</v>
      </c>
      <c r="I40" s="193" t="s">
        <v>149</v>
      </c>
      <c r="J40" s="193" t="s">
        <v>149</v>
      </c>
      <c r="K40" s="31" t="s">
        <v>264</v>
      </c>
      <c r="L40" s="31" t="s">
        <v>264</v>
      </c>
      <c r="M40" s="31" t="s">
        <v>264</v>
      </c>
      <c r="N40" s="194" t="s">
        <v>221</v>
      </c>
      <c r="O40" s="171" t="s">
        <v>195</v>
      </c>
      <c r="P40" s="195" t="s">
        <v>30</v>
      </c>
      <c r="Q40" s="196" t="s">
        <v>193</v>
      </c>
      <c r="R40" s="171" t="s">
        <v>193</v>
      </c>
      <c r="S40" s="171"/>
      <c r="T40" s="179" t="s">
        <v>193</v>
      </c>
    </row>
    <row r="41" spans="2:68">
      <c r="B41" s="62" t="s">
        <v>272</v>
      </c>
      <c r="C41" s="193" t="s">
        <v>149</v>
      </c>
      <c r="D41" s="193" t="s">
        <v>149</v>
      </c>
      <c r="E41" s="193" t="s">
        <v>149</v>
      </c>
      <c r="F41" s="189" t="s">
        <v>174</v>
      </c>
      <c r="G41" s="193" t="s">
        <v>149</v>
      </c>
      <c r="H41" s="193" t="s">
        <v>149</v>
      </c>
      <c r="I41" s="193" t="s">
        <v>149</v>
      </c>
      <c r="J41" s="193" t="s">
        <v>149</v>
      </c>
      <c r="K41" s="31" t="s">
        <v>264</v>
      </c>
      <c r="L41" s="31" t="s">
        <v>264</v>
      </c>
      <c r="M41" s="31" t="s">
        <v>195</v>
      </c>
      <c r="N41" s="50" t="s">
        <v>216</v>
      </c>
      <c r="O41" s="50" t="s">
        <v>264</v>
      </c>
      <c r="P41" s="32" t="s">
        <v>30</v>
      </c>
      <c r="Q41" s="190" t="s">
        <v>165</v>
      </c>
      <c r="R41" s="31" t="s">
        <v>165</v>
      </c>
      <c r="S41" s="191"/>
      <c r="T41" s="192" t="s">
        <v>165</v>
      </c>
    </row>
    <row r="42" spans="2:68">
      <c r="B42" s="62" t="s">
        <v>273</v>
      </c>
      <c r="C42" s="193" t="s">
        <v>149</v>
      </c>
      <c r="D42" s="193" t="s">
        <v>149</v>
      </c>
      <c r="E42" s="193" t="s">
        <v>149</v>
      </c>
      <c r="F42" s="189" t="s">
        <v>174</v>
      </c>
      <c r="G42" s="193" t="s">
        <v>149</v>
      </c>
      <c r="H42" s="193" t="s">
        <v>149</v>
      </c>
      <c r="I42" s="193" t="s">
        <v>149</v>
      </c>
      <c r="J42" s="193" t="s">
        <v>149</v>
      </c>
      <c r="K42" s="31" t="s">
        <v>264</v>
      </c>
      <c r="L42" s="31" t="s">
        <v>264</v>
      </c>
      <c r="M42" s="31" t="s">
        <v>195</v>
      </c>
      <c r="N42" s="50" t="s">
        <v>216</v>
      </c>
      <c r="O42" s="50" t="s">
        <v>274</v>
      </c>
      <c r="P42" s="32" t="s">
        <v>275</v>
      </c>
      <c r="Q42" s="392" t="s">
        <v>165</v>
      </c>
      <c r="R42" s="50" t="s">
        <v>276</v>
      </c>
      <c r="S42" s="191"/>
      <c r="T42" s="197" t="s">
        <v>277</v>
      </c>
    </row>
    <row r="43" spans="2:68">
      <c r="B43" s="62" t="s">
        <v>278</v>
      </c>
      <c r="C43" s="193" t="s">
        <v>149</v>
      </c>
      <c r="D43" s="193" t="s">
        <v>149</v>
      </c>
      <c r="E43" s="193" t="s">
        <v>149</v>
      </c>
      <c r="F43" s="189" t="s">
        <v>174</v>
      </c>
      <c r="G43" s="193" t="s">
        <v>149</v>
      </c>
      <c r="H43" s="193" t="s">
        <v>149</v>
      </c>
      <c r="I43" s="193" t="s">
        <v>149</v>
      </c>
      <c r="J43" s="193" t="s">
        <v>149</v>
      </c>
      <c r="K43" s="31" t="s">
        <v>264</v>
      </c>
      <c r="L43" s="31" t="s">
        <v>264</v>
      </c>
      <c r="M43" s="31" t="s">
        <v>195</v>
      </c>
      <c r="N43" s="50" t="s">
        <v>222</v>
      </c>
      <c r="O43" s="50" t="s">
        <v>264</v>
      </c>
      <c r="P43" s="32" t="s">
        <v>30</v>
      </c>
      <c r="Q43" s="190" t="s">
        <v>165</v>
      </c>
      <c r="R43" s="31" t="s">
        <v>165</v>
      </c>
      <c r="S43" s="191"/>
      <c r="T43" s="192" t="s">
        <v>165</v>
      </c>
      <c r="BP43" s="398" t="s">
        <v>679</v>
      </c>
    </row>
    <row r="44" spans="2:68">
      <c r="B44" s="62" t="s">
        <v>279</v>
      </c>
      <c r="C44" s="193" t="s">
        <v>149</v>
      </c>
      <c r="D44" s="193" t="s">
        <v>149</v>
      </c>
      <c r="E44" s="193" t="s">
        <v>149</v>
      </c>
      <c r="F44" s="189" t="s">
        <v>174</v>
      </c>
      <c r="G44" s="193" t="s">
        <v>149</v>
      </c>
      <c r="H44" s="193" t="s">
        <v>149</v>
      </c>
      <c r="I44" s="193" t="s">
        <v>149</v>
      </c>
      <c r="J44" s="193" t="s">
        <v>149</v>
      </c>
      <c r="K44" s="31" t="s">
        <v>264</v>
      </c>
      <c r="L44" s="31" t="s">
        <v>264</v>
      </c>
      <c r="M44" s="31" t="s">
        <v>195</v>
      </c>
      <c r="N44" s="50" t="s">
        <v>222</v>
      </c>
      <c r="O44" s="50" t="s">
        <v>274</v>
      </c>
      <c r="P44" s="32" t="s">
        <v>275</v>
      </c>
      <c r="Q44" s="392" t="s">
        <v>165</v>
      </c>
      <c r="R44" s="50" t="s">
        <v>276</v>
      </c>
      <c r="S44" s="191"/>
      <c r="T44" s="197" t="s">
        <v>277</v>
      </c>
    </row>
    <row r="45" spans="2:68">
      <c r="B45" s="62" t="s">
        <v>280</v>
      </c>
      <c r="C45" s="193" t="s">
        <v>149</v>
      </c>
      <c r="D45" s="193" t="s">
        <v>149</v>
      </c>
      <c r="E45" s="193" t="s">
        <v>149</v>
      </c>
      <c r="F45" s="189" t="s">
        <v>174</v>
      </c>
      <c r="G45" s="193" t="s">
        <v>149</v>
      </c>
      <c r="H45" s="193" t="s">
        <v>149</v>
      </c>
      <c r="I45" s="193" t="s">
        <v>149</v>
      </c>
      <c r="J45" s="193" t="s">
        <v>149</v>
      </c>
      <c r="K45" s="31" t="s">
        <v>264</v>
      </c>
      <c r="L45" s="31" t="s">
        <v>264</v>
      </c>
      <c r="M45" s="31" t="s">
        <v>195</v>
      </c>
      <c r="N45" s="50" t="s">
        <v>224</v>
      </c>
      <c r="O45" s="50" t="s">
        <v>264</v>
      </c>
      <c r="P45" s="32" t="s">
        <v>275</v>
      </c>
      <c r="Q45" s="392" t="s">
        <v>165</v>
      </c>
      <c r="R45" s="50" t="s">
        <v>276</v>
      </c>
      <c r="S45" s="191"/>
      <c r="T45" s="197" t="s">
        <v>277</v>
      </c>
    </row>
    <row r="46" spans="2:68">
      <c r="B46" s="62" t="s">
        <v>281</v>
      </c>
      <c r="C46" s="193" t="s">
        <v>149</v>
      </c>
      <c r="D46" s="193" t="s">
        <v>149</v>
      </c>
      <c r="E46" s="193" t="s">
        <v>149</v>
      </c>
      <c r="F46" s="189" t="s">
        <v>174</v>
      </c>
      <c r="G46" s="193" t="s">
        <v>149</v>
      </c>
      <c r="H46" s="193" t="s">
        <v>149</v>
      </c>
      <c r="I46" s="193" t="s">
        <v>149</v>
      </c>
      <c r="J46" s="193" t="s">
        <v>149</v>
      </c>
      <c r="K46" s="31" t="s">
        <v>264</v>
      </c>
      <c r="L46" s="31" t="s">
        <v>264</v>
      </c>
      <c r="M46" s="31" t="s">
        <v>195</v>
      </c>
      <c r="N46" s="50" t="s">
        <v>224</v>
      </c>
      <c r="O46" s="50" t="s">
        <v>274</v>
      </c>
      <c r="P46" s="32" t="s">
        <v>275</v>
      </c>
      <c r="Q46" s="392" t="s">
        <v>165</v>
      </c>
      <c r="R46" s="50" t="s">
        <v>276</v>
      </c>
      <c r="S46" s="191"/>
      <c r="T46" s="197" t="s">
        <v>277</v>
      </c>
    </row>
    <row r="47" spans="2:68">
      <c r="B47" s="62" t="s">
        <v>282</v>
      </c>
      <c r="C47" s="193" t="s">
        <v>149</v>
      </c>
      <c r="D47" s="193" t="s">
        <v>149</v>
      </c>
      <c r="E47" s="193" t="s">
        <v>149</v>
      </c>
      <c r="F47" s="189" t="s">
        <v>174</v>
      </c>
      <c r="G47" s="193" t="s">
        <v>149</v>
      </c>
      <c r="H47" s="193" t="s">
        <v>149</v>
      </c>
      <c r="I47" s="193" t="s">
        <v>149</v>
      </c>
      <c r="J47" s="193" t="s">
        <v>149</v>
      </c>
      <c r="K47" s="31" t="s">
        <v>264</v>
      </c>
      <c r="L47" s="31" t="s">
        <v>264</v>
      </c>
      <c r="M47" s="31" t="s">
        <v>195</v>
      </c>
      <c r="N47" s="191" t="s">
        <v>223</v>
      </c>
      <c r="O47" s="50" t="s">
        <v>264</v>
      </c>
      <c r="P47" s="32" t="s">
        <v>30</v>
      </c>
      <c r="Q47" s="190" t="s">
        <v>165</v>
      </c>
      <c r="R47" s="31" t="s">
        <v>165</v>
      </c>
      <c r="S47" s="191"/>
      <c r="T47" s="192" t="s">
        <v>165</v>
      </c>
    </row>
    <row r="48" spans="2:68">
      <c r="B48" s="62" t="s">
        <v>283</v>
      </c>
      <c r="C48" s="193" t="s">
        <v>149</v>
      </c>
      <c r="D48" s="193" t="s">
        <v>149</v>
      </c>
      <c r="E48" s="193" t="s">
        <v>149</v>
      </c>
      <c r="F48" s="189" t="s">
        <v>174</v>
      </c>
      <c r="G48" s="193" t="s">
        <v>149</v>
      </c>
      <c r="H48" s="193" t="s">
        <v>149</v>
      </c>
      <c r="I48" s="193" t="s">
        <v>149</v>
      </c>
      <c r="J48" s="193" t="s">
        <v>149</v>
      </c>
      <c r="K48" s="31" t="s">
        <v>264</v>
      </c>
      <c r="L48" s="31" t="s">
        <v>264</v>
      </c>
      <c r="M48" s="31" t="s">
        <v>195</v>
      </c>
      <c r="N48" s="191" t="s">
        <v>221</v>
      </c>
      <c r="O48" s="191" t="s">
        <v>195</v>
      </c>
      <c r="P48" s="198" t="s">
        <v>275</v>
      </c>
      <c r="Q48" s="395" t="s">
        <v>193</v>
      </c>
      <c r="R48" s="191" t="s">
        <v>276</v>
      </c>
      <c r="S48" s="191"/>
      <c r="T48" s="200" t="s">
        <v>277</v>
      </c>
    </row>
    <row r="49" spans="2:20">
      <c r="B49" s="62" t="s">
        <v>284</v>
      </c>
      <c r="C49" s="193" t="s">
        <v>149</v>
      </c>
      <c r="D49" s="193" t="s">
        <v>149</v>
      </c>
      <c r="E49" s="193" t="s">
        <v>149</v>
      </c>
      <c r="F49" s="189" t="s">
        <v>174</v>
      </c>
      <c r="G49" s="193" t="s">
        <v>149</v>
      </c>
      <c r="H49" s="193" t="s">
        <v>149</v>
      </c>
      <c r="I49" s="193" t="s">
        <v>149</v>
      </c>
      <c r="J49" s="193" t="s">
        <v>149</v>
      </c>
      <c r="K49" s="31" t="s">
        <v>264</v>
      </c>
      <c r="L49" s="31" t="s">
        <v>274</v>
      </c>
      <c r="M49" s="31" t="s">
        <v>264</v>
      </c>
      <c r="N49" s="50" t="s">
        <v>216</v>
      </c>
      <c r="O49" s="50" t="s">
        <v>264</v>
      </c>
      <c r="P49" s="32" t="s">
        <v>275</v>
      </c>
      <c r="Q49" s="396" t="s">
        <v>193</v>
      </c>
      <c r="R49" s="50" t="s">
        <v>276</v>
      </c>
      <c r="S49" s="191"/>
      <c r="T49" s="197" t="s">
        <v>277</v>
      </c>
    </row>
    <row r="50" spans="2:20">
      <c r="B50" s="62" t="s">
        <v>285</v>
      </c>
      <c r="C50" s="193" t="s">
        <v>149</v>
      </c>
      <c r="D50" s="193" t="s">
        <v>149</v>
      </c>
      <c r="E50" s="193" t="s">
        <v>149</v>
      </c>
      <c r="F50" s="189" t="s">
        <v>174</v>
      </c>
      <c r="G50" s="193" t="s">
        <v>149</v>
      </c>
      <c r="H50" s="193" t="s">
        <v>149</v>
      </c>
      <c r="I50" s="193" t="s">
        <v>149</v>
      </c>
      <c r="J50" s="193" t="s">
        <v>149</v>
      </c>
      <c r="K50" s="31" t="s">
        <v>264</v>
      </c>
      <c r="L50" s="31" t="s">
        <v>274</v>
      </c>
      <c r="M50" s="31" t="s">
        <v>264</v>
      </c>
      <c r="N50" s="50" t="s">
        <v>216</v>
      </c>
      <c r="O50" s="50" t="s">
        <v>274</v>
      </c>
      <c r="P50" s="32" t="s">
        <v>275</v>
      </c>
      <c r="Q50" s="396" t="s">
        <v>193</v>
      </c>
      <c r="R50" s="50" t="s">
        <v>276</v>
      </c>
      <c r="S50" s="191"/>
      <c r="T50" s="197" t="s">
        <v>277</v>
      </c>
    </row>
    <row r="51" spans="2:20">
      <c r="B51" s="62" t="s">
        <v>286</v>
      </c>
      <c r="C51" s="193" t="s">
        <v>149</v>
      </c>
      <c r="D51" s="193" t="s">
        <v>149</v>
      </c>
      <c r="E51" s="193" t="s">
        <v>149</v>
      </c>
      <c r="F51" s="189" t="s">
        <v>174</v>
      </c>
      <c r="G51" s="193" t="s">
        <v>149</v>
      </c>
      <c r="H51" s="193" t="s">
        <v>149</v>
      </c>
      <c r="I51" s="193" t="s">
        <v>149</v>
      </c>
      <c r="J51" s="193" t="s">
        <v>149</v>
      </c>
      <c r="K51" s="31" t="s">
        <v>264</v>
      </c>
      <c r="L51" s="31" t="s">
        <v>274</v>
      </c>
      <c r="M51" s="31" t="s">
        <v>264</v>
      </c>
      <c r="N51" s="50" t="s">
        <v>222</v>
      </c>
      <c r="O51" s="50" t="s">
        <v>264</v>
      </c>
      <c r="P51" s="32" t="s">
        <v>275</v>
      </c>
      <c r="Q51" s="396" t="s">
        <v>193</v>
      </c>
      <c r="R51" s="50" t="s">
        <v>276</v>
      </c>
      <c r="S51" s="191"/>
      <c r="T51" s="197" t="s">
        <v>277</v>
      </c>
    </row>
    <row r="52" spans="2:20">
      <c r="B52" s="62" t="s">
        <v>287</v>
      </c>
      <c r="C52" s="193" t="s">
        <v>149</v>
      </c>
      <c r="D52" s="193" t="s">
        <v>149</v>
      </c>
      <c r="E52" s="193" t="s">
        <v>149</v>
      </c>
      <c r="F52" s="189" t="s">
        <v>174</v>
      </c>
      <c r="G52" s="193" t="s">
        <v>149</v>
      </c>
      <c r="H52" s="193" t="s">
        <v>149</v>
      </c>
      <c r="I52" s="193" t="s">
        <v>149</v>
      </c>
      <c r="J52" s="193" t="s">
        <v>149</v>
      </c>
      <c r="K52" s="31" t="s">
        <v>264</v>
      </c>
      <c r="L52" s="31" t="s">
        <v>274</v>
      </c>
      <c r="M52" s="31" t="s">
        <v>264</v>
      </c>
      <c r="N52" s="50" t="s">
        <v>222</v>
      </c>
      <c r="O52" s="50" t="s">
        <v>274</v>
      </c>
      <c r="P52" s="32" t="s">
        <v>275</v>
      </c>
      <c r="Q52" s="396" t="s">
        <v>193</v>
      </c>
      <c r="R52" s="50" t="s">
        <v>276</v>
      </c>
      <c r="S52" s="191"/>
      <c r="T52" s="197" t="s">
        <v>277</v>
      </c>
    </row>
    <row r="53" spans="2:20">
      <c r="B53" s="62" t="s">
        <v>288</v>
      </c>
      <c r="C53" s="193" t="s">
        <v>149</v>
      </c>
      <c r="D53" s="193" t="s">
        <v>149</v>
      </c>
      <c r="E53" s="193" t="s">
        <v>149</v>
      </c>
      <c r="F53" s="189" t="s">
        <v>174</v>
      </c>
      <c r="G53" s="193" t="s">
        <v>149</v>
      </c>
      <c r="H53" s="193" t="s">
        <v>149</v>
      </c>
      <c r="I53" s="193" t="s">
        <v>149</v>
      </c>
      <c r="J53" s="193" t="s">
        <v>149</v>
      </c>
      <c r="K53" s="31" t="s">
        <v>264</v>
      </c>
      <c r="L53" s="31" t="s">
        <v>274</v>
      </c>
      <c r="M53" s="31" t="s">
        <v>264</v>
      </c>
      <c r="N53" s="50" t="s">
        <v>224</v>
      </c>
      <c r="O53" s="50" t="s">
        <v>264</v>
      </c>
      <c r="P53" s="32" t="s">
        <v>275</v>
      </c>
      <c r="Q53" s="396" t="s">
        <v>193</v>
      </c>
      <c r="R53" s="50" t="s">
        <v>276</v>
      </c>
      <c r="S53" s="191"/>
      <c r="T53" s="197" t="s">
        <v>277</v>
      </c>
    </row>
    <row r="54" spans="2:20">
      <c r="B54" s="62" t="s">
        <v>289</v>
      </c>
      <c r="C54" s="193" t="s">
        <v>149</v>
      </c>
      <c r="D54" s="193" t="s">
        <v>149</v>
      </c>
      <c r="E54" s="193" t="s">
        <v>149</v>
      </c>
      <c r="F54" s="189" t="s">
        <v>174</v>
      </c>
      <c r="G54" s="193" t="s">
        <v>149</v>
      </c>
      <c r="H54" s="193" t="s">
        <v>149</v>
      </c>
      <c r="I54" s="193" t="s">
        <v>149</v>
      </c>
      <c r="J54" s="193" t="s">
        <v>149</v>
      </c>
      <c r="K54" s="31" t="s">
        <v>264</v>
      </c>
      <c r="L54" s="31" t="s">
        <v>274</v>
      </c>
      <c r="M54" s="31" t="s">
        <v>264</v>
      </c>
      <c r="N54" s="50" t="s">
        <v>224</v>
      </c>
      <c r="O54" s="50" t="s">
        <v>274</v>
      </c>
      <c r="P54" s="32" t="s">
        <v>275</v>
      </c>
      <c r="Q54" s="396" t="s">
        <v>193</v>
      </c>
      <c r="R54" s="50" t="s">
        <v>276</v>
      </c>
      <c r="S54" s="191"/>
      <c r="T54" s="197" t="s">
        <v>277</v>
      </c>
    </row>
    <row r="55" spans="2:20">
      <c r="B55" s="62" t="s">
        <v>290</v>
      </c>
      <c r="C55" s="193" t="s">
        <v>149</v>
      </c>
      <c r="D55" s="193" t="s">
        <v>149</v>
      </c>
      <c r="E55" s="193" t="s">
        <v>149</v>
      </c>
      <c r="F55" s="189" t="s">
        <v>174</v>
      </c>
      <c r="G55" s="193" t="s">
        <v>149</v>
      </c>
      <c r="H55" s="193" t="s">
        <v>149</v>
      </c>
      <c r="I55" s="193" t="s">
        <v>149</v>
      </c>
      <c r="J55" s="193" t="s">
        <v>149</v>
      </c>
      <c r="K55" s="31" t="s">
        <v>264</v>
      </c>
      <c r="L55" s="31" t="s">
        <v>274</v>
      </c>
      <c r="M55" s="31" t="s">
        <v>264</v>
      </c>
      <c r="N55" s="191" t="s">
        <v>223</v>
      </c>
      <c r="O55" s="50" t="s">
        <v>264</v>
      </c>
      <c r="P55" s="32" t="s">
        <v>275</v>
      </c>
      <c r="Q55" s="396" t="s">
        <v>193</v>
      </c>
      <c r="R55" s="50" t="s">
        <v>276</v>
      </c>
      <c r="S55" s="191"/>
      <c r="T55" s="197" t="s">
        <v>277</v>
      </c>
    </row>
    <row r="56" spans="2:20">
      <c r="B56" s="62" t="s">
        <v>291</v>
      </c>
      <c r="C56" s="193" t="s">
        <v>149</v>
      </c>
      <c r="D56" s="193" t="s">
        <v>149</v>
      </c>
      <c r="E56" s="193" t="s">
        <v>149</v>
      </c>
      <c r="F56" s="189" t="s">
        <v>174</v>
      </c>
      <c r="G56" s="193" t="s">
        <v>149</v>
      </c>
      <c r="H56" s="193" t="s">
        <v>149</v>
      </c>
      <c r="I56" s="193" t="s">
        <v>149</v>
      </c>
      <c r="J56" s="193" t="s">
        <v>149</v>
      </c>
      <c r="K56" s="31" t="s">
        <v>264</v>
      </c>
      <c r="L56" s="31" t="s">
        <v>274</v>
      </c>
      <c r="M56" s="31" t="s">
        <v>264</v>
      </c>
      <c r="N56" s="191" t="s">
        <v>223</v>
      </c>
      <c r="O56" s="50" t="s">
        <v>274</v>
      </c>
      <c r="P56" s="32" t="s">
        <v>275</v>
      </c>
      <c r="Q56" s="396" t="s">
        <v>193</v>
      </c>
      <c r="R56" s="50" t="s">
        <v>276</v>
      </c>
      <c r="S56" s="191"/>
      <c r="T56" s="197" t="s">
        <v>277</v>
      </c>
    </row>
    <row r="57" spans="2:20">
      <c r="B57" s="62" t="s">
        <v>292</v>
      </c>
      <c r="C57" s="193" t="s">
        <v>149</v>
      </c>
      <c r="D57" s="193" t="s">
        <v>149</v>
      </c>
      <c r="E57" s="193" t="s">
        <v>149</v>
      </c>
      <c r="F57" s="189" t="s">
        <v>174</v>
      </c>
      <c r="G57" s="193" t="s">
        <v>149</v>
      </c>
      <c r="H57" s="193" t="s">
        <v>149</v>
      </c>
      <c r="I57" s="193" t="s">
        <v>149</v>
      </c>
      <c r="J57" s="193" t="s">
        <v>149</v>
      </c>
      <c r="K57" s="31" t="s">
        <v>264</v>
      </c>
      <c r="L57" s="31" t="s">
        <v>274</v>
      </c>
      <c r="M57" s="31" t="s">
        <v>274</v>
      </c>
      <c r="N57" s="50" t="s">
        <v>216</v>
      </c>
      <c r="O57" s="50" t="s">
        <v>264</v>
      </c>
      <c r="P57" s="32" t="s">
        <v>275</v>
      </c>
      <c r="Q57" s="396" t="s">
        <v>193</v>
      </c>
      <c r="R57" s="50" t="s">
        <v>276</v>
      </c>
      <c r="S57" s="191"/>
      <c r="T57" s="197" t="s">
        <v>277</v>
      </c>
    </row>
    <row r="58" spans="2:20">
      <c r="B58" s="62" t="s">
        <v>293</v>
      </c>
      <c r="C58" s="193" t="s">
        <v>149</v>
      </c>
      <c r="D58" s="193" t="s">
        <v>149</v>
      </c>
      <c r="E58" s="193" t="s">
        <v>149</v>
      </c>
      <c r="F58" s="189" t="s">
        <v>174</v>
      </c>
      <c r="G58" s="193" t="s">
        <v>149</v>
      </c>
      <c r="H58" s="193" t="s">
        <v>149</v>
      </c>
      <c r="I58" s="193" t="s">
        <v>149</v>
      </c>
      <c r="J58" s="193" t="s">
        <v>149</v>
      </c>
      <c r="K58" s="31" t="s">
        <v>264</v>
      </c>
      <c r="L58" s="31" t="s">
        <v>274</v>
      </c>
      <c r="M58" s="31" t="s">
        <v>274</v>
      </c>
      <c r="N58" s="50" t="s">
        <v>216</v>
      </c>
      <c r="O58" s="50" t="s">
        <v>274</v>
      </c>
      <c r="P58" s="32" t="s">
        <v>275</v>
      </c>
      <c r="Q58" s="396" t="s">
        <v>193</v>
      </c>
      <c r="R58" s="50" t="s">
        <v>276</v>
      </c>
      <c r="S58" s="191"/>
      <c r="T58" s="197" t="s">
        <v>277</v>
      </c>
    </row>
    <row r="59" spans="2:20">
      <c r="B59" s="62" t="s">
        <v>294</v>
      </c>
      <c r="C59" s="193" t="s">
        <v>149</v>
      </c>
      <c r="D59" s="193" t="s">
        <v>149</v>
      </c>
      <c r="E59" s="193" t="s">
        <v>149</v>
      </c>
      <c r="F59" s="189" t="s">
        <v>174</v>
      </c>
      <c r="G59" s="193" t="s">
        <v>149</v>
      </c>
      <c r="H59" s="193" t="s">
        <v>149</v>
      </c>
      <c r="I59" s="193" t="s">
        <v>149</v>
      </c>
      <c r="J59" s="193" t="s">
        <v>149</v>
      </c>
      <c r="K59" s="31" t="s">
        <v>264</v>
      </c>
      <c r="L59" s="31" t="s">
        <v>274</v>
      </c>
      <c r="M59" s="31" t="s">
        <v>274</v>
      </c>
      <c r="N59" s="50" t="s">
        <v>222</v>
      </c>
      <c r="O59" s="50" t="s">
        <v>264</v>
      </c>
      <c r="P59" s="32" t="s">
        <v>275</v>
      </c>
      <c r="Q59" s="396" t="s">
        <v>193</v>
      </c>
      <c r="R59" s="50" t="s">
        <v>276</v>
      </c>
      <c r="S59" s="191"/>
      <c r="T59" s="197" t="s">
        <v>277</v>
      </c>
    </row>
    <row r="60" spans="2:20">
      <c r="B60" s="62" t="s">
        <v>295</v>
      </c>
      <c r="C60" s="193" t="s">
        <v>149</v>
      </c>
      <c r="D60" s="193" t="s">
        <v>149</v>
      </c>
      <c r="E60" s="193" t="s">
        <v>149</v>
      </c>
      <c r="F60" s="189" t="s">
        <v>174</v>
      </c>
      <c r="G60" s="193" t="s">
        <v>149</v>
      </c>
      <c r="H60" s="193" t="s">
        <v>149</v>
      </c>
      <c r="I60" s="193" t="s">
        <v>149</v>
      </c>
      <c r="J60" s="193" t="s">
        <v>149</v>
      </c>
      <c r="K60" s="31" t="s">
        <v>264</v>
      </c>
      <c r="L60" s="31" t="s">
        <v>274</v>
      </c>
      <c r="M60" s="31" t="s">
        <v>274</v>
      </c>
      <c r="N60" s="50" t="s">
        <v>222</v>
      </c>
      <c r="O60" s="50" t="s">
        <v>274</v>
      </c>
      <c r="P60" s="32" t="s">
        <v>275</v>
      </c>
      <c r="Q60" s="396" t="s">
        <v>193</v>
      </c>
      <c r="R60" s="50" t="s">
        <v>276</v>
      </c>
      <c r="S60" s="191"/>
      <c r="T60" s="197" t="s">
        <v>277</v>
      </c>
    </row>
    <row r="61" spans="2:20">
      <c r="B61" s="62" t="s">
        <v>296</v>
      </c>
      <c r="C61" s="193" t="s">
        <v>149</v>
      </c>
      <c r="D61" s="193" t="s">
        <v>149</v>
      </c>
      <c r="E61" s="193" t="s">
        <v>149</v>
      </c>
      <c r="F61" s="189" t="s">
        <v>174</v>
      </c>
      <c r="G61" s="193" t="s">
        <v>149</v>
      </c>
      <c r="H61" s="193" t="s">
        <v>149</v>
      </c>
      <c r="I61" s="193" t="s">
        <v>149</v>
      </c>
      <c r="J61" s="193" t="s">
        <v>149</v>
      </c>
      <c r="K61" s="31" t="s">
        <v>264</v>
      </c>
      <c r="L61" s="31" t="s">
        <v>274</v>
      </c>
      <c r="M61" s="31" t="s">
        <v>274</v>
      </c>
      <c r="N61" s="50" t="s">
        <v>224</v>
      </c>
      <c r="O61" s="50" t="s">
        <v>264</v>
      </c>
      <c r="P61" s="32" t="s">
        <v>275</v>
      </c>
      <c r="Q61" s="396" t="s">
        <v>193</v>
      </c>
      <c r="R61" s="50" t="s">
        <v>276</v>
      </c>
      <c r="S61" s="191"/>
      <c r="T61" s="197" t="s">
        <v>277</v>
      </c>
    </row>
    <row r="62" spans="2:20">
      <c r="B62" s="62" t="s">
        <v>297</v>
      </c>
      <c r="C62" s="193" t="s">
        <v>149</v>
      </c>
      <c r="D62" s="193" t="s">
        <v>149</v>
      </c>
      <c r="E62" s="193" t="s">
        <v>149</v>
      </c>
      <c r="F62" s="189" t="s">
        <v>174</v>
      </c>
      <c r="G62" s="193" t="s">
        <v>149</v>
      </c>
      <c r="H62" s="193" t="s">
        <v>149</v>
      </c>
      <c r="I62" s="193" t="s">
        <v>149</v>
      </c>
      <c r="J62" s="193" t="s">
        <v>149</v>
      </c>
      <c r="K62" s="31" t="s">
        <v>264</v>
      </c>
      <c r="L62" s="31" t="s">
        <v>274</v>
      </c>
      <c r="M62" s="31" t="s">
        <v>274</v>
      </c>
      <c r="N62" s="50" t="s">
        <v>224</v>
      </c>
      <c r="O62" s="50" t="s">
        <v>274</v>
      </c>
      <c r="P62" s="32" t="s">
        <v>275</v>
      </c>
      <c r="Q62" s="396" t="s">
        <v>193</v>
      </c>
      <c r="R62" s="50" t="s">
        <v>276</v>
      </c>
      <c r="S62" s="191"/>
      <c r="T62" s="197" t="s">
        <v>277</v>
      </c>
    </row>
    <row r="63" spans="2:20">
      <c r="B63" s="62" t="s">
        <v>298</v>
      </c>
      <c r="C63" s="193" t="s">
        <v>149</v>
      </c>
      <c r="D63" s="193" t="s">
        <v>149</v>
      </c>
      <c r="E63" s="193" t="s">
        <v>149</v>
      </c>
      <c r="F63" s="189" t="s">
        <v>174</v>
      </c>
      <c r="G63" s="193" t="s">
        <v>149</v>
      </c>
      <c r="H63" s="193" t="s">
        <v>149</v>
      </c>
      <c r="I63" s="193" t="s">
        <v>149</v>
      </c>
      <c r="J63" s="193" t="s">
        <v>149</v>
      </c>
      <c r="K63" s="31" t="s">
        <v>264</v>
      </c>
      <c r="L63" s="31" t="s">
        <v>274</v>
      </c>
      <c r="M63" s="31" t="s">
        <v>274</v>
      </c>
      <c r="N63" s="191" t="s">
        <v>223</v>
      </c>
      <c r="O63" s="50" t="s">
        <v>264</v>
      </c>
      <c r="P63" s="32" t="s">
        <v>275</v>
      </c>
      <c r="Q63" s="396" t="s">
        <v>193</v>
      </c>
      <c r="R63" s="50" t="s">
        <v>276</v>
      </c>
      <c r="S63" s="191"/>
      <c r="T63" s="197" t="s">
        <v>277</v>
      </c>
    </row>
    <row r="64" spans="2:20">
      <c r="B64" s="62" t="s">
        <v>299</v>
      </c>
      <c r="C64" s="193" t="s">
        <v>149</v>
      </c>
      <c r="D64" s="193" t="s">
        <v>149</v>
      </c>
      <c r="E64" s="193" t="s">
        <v>149</v>
      </c>
      <c r="F64" s="189" t="s">
        <v>174</v>
      </c>
      <c r="G64" s="193" t="s">
        <v>149</v>
      </c>
      <c r="H64" s="193" t="s">
        <v>149</v>
      </c>
      <c r="I64" s="193" t="s">
        <v>149</v>
      </c>
      <c r="J64" s="193" t="s">
        <v>149</v>
      </c>
      <c r="K64" s="31" t="s">
        <v>264</v>
      </c>
      <c r="L64" s="31" t="s">
        <v>274</v>
      </c>
      <c r="M64" s="31" t="s">
        <v>274</v>
      </c>
      <c r="N64" s="191" t="s">
        <v>223</v>
      </c>
      <c r="O64" s="50" t="s">
        <v>274</v>
      </c>
      <c r="P64" s="32" t="s">
        <v>275</v>
      </c>
      <c r="Q64" s="396" t="s">
        <v>193</v>
      </c>
      <c r="R64" s="50" t="s">
        <v>276</v>
      </c>
      <c r="S64" s="191"/>
      <c r="T64" s="197" t="s">
        <v>277</v>
      </c>
    </row>
    <row r="65" spans="2:20">
      <c r="B65" s="62" t="s">
        <v>300</v>
      </c>
      <c r="C65" s="189" t="s">
        <v>174</v>
      </c>
      <c r="D65" s="189" t="s">
        <v>174</v>
      </c>
      <c r="E65" s="189" t="s">
        <v>174</v>
      </c>
      <c r="F65" s="189" t="s">
        <v>174</v>
      </c>
      <c r="G65" s="189" t="s">
        <v>174</v>
      </c>
      <c r="H65" s="189" t="s">
        <v>174</v>
      </c>
      <c r="I65" s="189" t="s">
        <v>174</v>
      </c>
      <c r="J65" s="189" t="s">
        <v>174</v>
      </c>
      <c r="K65" s="31" t="s">
        <v>274</v>
      </c>
      <c r="L65" s="31" t="s">
        <v>264</v>
      </c>
      <c r="M65" s="31" t="s">
        <v>194</v>
      </c>
      <c r="N65" s="31" t="s">
        <v>217</v>
      </c>
      <c r="O65" s="31" t="s">
        <v>194</v>
      </c>
      <c r="P65" s="32" t="s">
        <v>30</v>
      </c>
      <c r="Q65" s="201" t="s">
        <v>165</v>
      </c>
      <c r="R65" s="31" t="s">
        <v>165</v>
      </c>
      <c r="S65" s="202"/>
      <c r="T65" s="192" t="s">
        <v>165</v>
      </c>
    </row>
    <row r="66" spans="2:20">
      <c r="B66" s="62" t="s">
        <v>301</v>
      </c>
      <c r="C66" s="189" t="s">
        <v>174</v>
      </c>
      <c r="D66" s="189" t="s">
        <v>174</v>
      </c>
      <c r="E66" s="189" t="s">
        <v>174</v>
      </c>
      <c r="F66" s="189" t="s">
        <v>174</v>
      </c>
      <c r="G66" s="189" t="s">
        <v>174</v>
      </c>
      <c r="H66" s="189" t="s">
        <v>174</v>
      </c>
      <c r="I66" s="189" t="s">
        <v>174</v>
      </c>
      <c r="J66" s="189" t="s">
        <v>174</v>
      </c>
      <c r="K66" s="31" t="s">
        <v>274</v>
      </c>
      <c r="L66" s="31" t="s">
        <v>264</v>
      </c>
      <c r="M66" s="31" t="s">
        <v>264</v>
      </c>
      <c r="N66" s="31" t="s">
        <v>217</v>
      </c>
      <c r="O66" s="31" t="s">
        <v>195</v>
      </c>
      <c r="P66" s="32" t="s">
        <v>30</v>
      </c>
      <c r="Q66" s="190" t="s">
        <v>165</v>
      </c>
      <c r="R66" s="31" t="s">
        <v>165</v>
      </c>
      <c r="S66" s="202"/>
      <c r="T66" s="192" t="s">
        <v>165</v>
      </c>
    </row>
    <row r="67" spans="2:20">
      <c r="B67" s="62" t="s">
        <v>302</v>
      </c>
      <c r="C67" s="189" t="s">
        <v>174</v>
      </c>
      <c r="D67" s="189" t="s">
        <v>174</v>
      </c>
      <c r="E67" s="189" t="s">
        <v>174</v>
      </c>
      <c r="F67" s="189" t="s">
        <v>174</v>
      </c>
      <c r="G67" s="189" t="s">
        <v>174</v>
      </c>
      <c r="H67" s="189" t="s">
        <v>174</v>
      </c>
      <c r="I67" s="189" t="s">
        <v>174</v>
      </c>
      <c r="J67" s="189" t="s">
        <v>174</v>
      </c>
      <c r="K67" s="31" t="s">
        <v>274</v>
      </c>
      <c r="L67" s="31" t="s">
        <v>264</v>
      </c>
      <c r="M67" s="31" t="s">
        <v>264</v>
      </c>
      <c r="N67" s="31" t="s">
        <v>219</v>
      </c>
      <c r="O67" s="31" t="s">
        <v>194</v>
      </c>
      <c r="P67" s="32" t="s">
        <v>30</v>
      </c>
      <c r="Q67" s="190" t="s">
        <v>165</v>
      </c>
      <c r="R67" s="31" t="s">
        <v>165</v>
      </c>
      <c r="S67" s="202"/>
      <c r="T67" s="192" t="s">
        <v>165</v>
      </c>
    </row>
    <row r="68" spans="2:20">
      <c r="B68" s="62" t="s">
        <v>303</v>
      </c>
      <c r="C68" s="193" t="s">
        <v>174</v>
      </c>
      <c r="D68" s="193" t="s">
        <v>174</v>
      </c>
      <c r="E68" s="193" t="s">
        <v>174</v>
      </c>
      <c r="F68" s="189" t="s">
        <v>174</v>
      </c>
      <c r="G68" s="193" t="s">
        <v>174</v>
      </c>
      <c r="H68" s="193" t="s">
        <v>174</v>
      </c>
      <c r="I68" s="193" t="s">
        <v>174</v>
      </c>
      <c r="J68" s="193" t="s">
        <v>174</v>
      </c>
      <c r="K68" s="31" t="s">
        <v>274</v>
      </c>
      <c r="L68" s="31" t="s">
        <v>264</v>
      </c>
      <c r="M68" s="31" t="s">
        <v>264</v>
      </c>
      <c r="N68" s="31" t="s">
        <v>219</v>
      </c>
      <c r="O68" s="50" t="s">
        <v>195</v>
      </c>
      <c r="P68" s="32" t="s">
        <v>30</v>
      </c>
      <c r="Q68" s="190" t="s">
        <v>165</v>
      </c>
      <c r="R68" s="31" t="s">
        <v>165</v>
      </c>
      <c r="S68" s="191"/>
      <c r="T68" s="192" t="s">
        <v>165</v>
      </c>
    </row>
    <row r="69" spans="2:20">
      <c r="B69" s="62" t="s">
        <v>304</v>
      </c>
      <c r="C69" s="193" t="s">
        <v>174</v>
      </c>
      <c r="D69" s="193" t="s">
        <v>174</v>
      </c>
      <c r="E69" s="193" t="s">
        <v>174</v>
      </c>
      <c r="F69" s="189" t="s">
        <v>174</v>
      </c>
      <c r="G69" s="193" t="s">
        <v>174</v>
      </c>
      <c r="H69" s="193" t="s">
        <v>174</v>
      </c>
      <c r="I69" s="193" t="s">
        <v>174</v>
      </c>
      <c r="J69" s="193" t="s">
        <v>174</v>
      </c>
      <c r="K69" s="31" t="s">
        <v>274</v>
      </c>
      <c r="L69" s="31" t="s">
        <v>264</v>
      </c>
      <c r="M69" s="31" t="s">
        <v>264</v>
      </c>
      <c r="N69" s="50" t="s">
        <v>220</v>
      </c>
      <c r="O69" s="31" t="s">
        <v>194</v>
      </c>
      <c r="P69" s="32" t="s">
        <v>30</v>
      </c>
      <c r="Q69" s="190" t="s">
        <v>165</v>
      </c>
      <c r="R69" s="31" t="s">
        <v>165</v>
      </c>
      <c r="S69" s="191"/>
      <c r="T69" s="192" t="s">
        <v>165</v>
      </c>
    </row>
    <row r="70" spans="2:20">
      <c r="B70" s="62" t="s">
        <v>305</v>
      </c>
      <c r="C70" s="193" t="s">
        <v>174</v>
      </c>
      <c r="D70" s="193" t="s">
        <v>174</v>
      </c>
      <c r="E70" s="193" t="s">
        <v>174</v>
      </c>
      <c r="F70" s="189" t="s">
        <v>174</v>
      </c>
      <c r="G70" s="193" t="s">
        <v>174</v>
      </c>
      <c r="H70" s="193" t="s">
        <v>174</v>
      </c>
      <c r="I70" s="193" t="s">
        <v>174</v>
      </c>
      <c r="J70" s="193" t="s">
        <v>174</v>
      </c>
      <c r="K70" s="31" t="s">
        <v>274</v>
      </c>
      <c r="L70" s="31" t="s">
        <v>264</v>
      </c>
      <c r="M70" s="31" t="s">
        <v>264</v>
      </c>
      <c r="N70" s="50" t="s">
        <v>220</v>
      </c>
      <c r="O70" s="50" t="s">
        <v>195</v>
      </c>
      <c r="P70" s="32" t="s">
        <v>30</v>
      </c>
      <c r="Q70" s="190" t="s">
        <v>165</v>
      </c>
      <c r="R70" s="31" t="s">
        <v>165</v>
      </c>
      <c r="S70" s="191"/>
      <c r="T70" s="192" t="s">
        <v>165</v>
      </c>
    </row>
    <row r="71" spans="2:20">
      <c r="B71" s="62" t="s">
        <v>306</v>
      </c>
      <c r="C71" s="193" t="s">
        <v>149</v>
      </c>
      <c r="D71" s="193" t="s">
        <v>149</v>
      </c>
      <c r="E71" s="193" t="s">
        <v>149</v>
      </c>
      <c r="F71" s="189" t="s">
        <v>174</v>
      </c>
      <c r="G71" s="193" t="s">
        <v>149</v>
      </c>
      <c r="H71" s="193" t="s">
        <v>149</v>
      </c>
      <c r="I71" s="193" t="s">
        <v>149</v>
      </c>
      <c r="J71" s="193" t="s">
        <v>149</v>
      </c>
      <c r="K71" s="31" t="s">
        <v>274</v>
      </c>
      <c r="L71" s="31" t="s">
        <v>264</v>
      </c>
      <c r="M71" s="31" t="s">
        <v>264</v>
      </c>
      <c r="N71" s="191" t="s">
        <v>223</v>
      </c>
      <c r="O71" s="31" t="s">
        <v>194</v>
      </c>
      <c r="P71" s="32" t="s">
        <v>30</v>
      </c>
      <c r="Q71" s="190" t="s">
        <v>165</v>
      </c>
      <c r="R71" s="31" t="s">
        <v>165</v>
      </c>
      <c r="S71" s="191"/>
      <c r="T71" s="192" t="s">
        <v>165</v>
      </c>
    </row>
    <row r="72" spans="2:20">
      <c r="B72" s="62" t="s">
        <v>307</v>
      </c>
      <c r="C72" s="193" t="s">
        <v>149</v>
      </c>
      <c r="D72" s="193" t="s">
        <v>149</v>
      </c>
      <c r="E72" s="193" t="s">
        <v>149</v>
      </c>
      <c r="F72" s="189" t="s">
        <v>174</v>
      </c>
      <c r="G72" s="193" t="s">
        <v>149</v>
      </c>
      <c r="H72" s="193" t="s">
        <v>149</v>
      </c>
      <c r="I72" s="193" t="s">
        <v>149</v>
      </c>
      <c r="J72" s="193" t="s">
        <v>149</v>
      </c>
      <c r="K72" s="31" t="s">
        <v>274</v>
      </c>
      <c r="L72" s="31" t="s">
        <v>264</v>
      </c>
      <c r="M72" s="31" t="s">
        <v>264</v>
      </c>
      <c r="N72" s="191" t="s">
        <v>221</v>
      </c>
      <c r="O72" s="191" t="s">
        <v>195</v>
      </c>
      <c r="P72" s="198" t="s">
        <v>30</v>
      </c>
      <c r="Q72" s="199" t="s">
        <v>193</v>
      </c>
      <c r="R72" s="191" t="s">
        <v>193</v>
      </c>
      <c r="S72" s="191"/>
      <c r="T72" s="200" t="s">
        <v>193</v>
      </c>
    </row>
    <row r="73" spans="2:20">
      <c r="B73" s="62" t="s">
        <v>308</v>
      </c>
      <c r="C73" s="193" t="s">
        <v>149</v>
      </c>
      <c r="D73" s="193" t="s">
        <v>149</v>
      </c>
      <c r="E73" s="193" t="s">
        <v>149</v>
      </c>
      <c r="F73" s="189" t="s">
        <v>174</v>
      </c>
      <c r="G73" s="193" t="s">
        <v>149</v>
      </c>
      <c r="H73" s="193" t="s">
        <v>149</v>
      </c>
      <c r="I73" s="193" t="s">
        <v>149</v>
      </c>
      <c r="J73" s="193" t="s">
        <v>149</v>
      </c>
      <c r="K73" s="31" t="s">
        <v>274</v>
      </c>
      <c r="L73" s="31" t="s">
        <v>264</v>
      </c>
      <c r="M73" s="31" t="s">
        <v>195</v>
      </c>
      <c r="N73" s="50" t="s">
        <v>216</v>
      </c>
      <c r="O73" s="50" t="s">
        <v>264</v>
      </c>
      <c r="P73" s="32" t="s">
        <v>30</v>
      </c>
      <c r="Q73" s="190" t="s">
        <v>165</v>
      </c>
      <c r="R73" s="31" t="s">
        <v>165</v>
      </c>
      <c r="S73" s="191"/>
      <c r="T73" s="192" t="s">
        <v>165</v>
      </c>
    </row>
    <row r="74" spans="2:20">
      <c r="B74" s="62" t="s">
        <v>309</v>
      </c>
      <c r="C74" s="193" t="s">
        <v>149</v>
      </c>
      <c r="D74" s="193" t="s">
        <v>149</v>
      </c>
      <c r="E74" s="193" t="s">
        <v>149</v>
      </c>
      <c r="F74" s="189" t="s">
        <v>174</v>
      </c>
      <c r="G74" s="193" t="s">
        <v>149</v>
      </c>
      <c r="H74" s="193" t="s">
        <v>149</v>
      </c>
      <c r="I74" s="193" t="s">
        <v>149</v>
      </c>
      <c r="J74" s="193" t="s">
        <v>149</v>
      </c>
      <c r="K74" s="31" t="s">
        <v>274</v>
      </c>
      <c r="L74" s="31" t="s">
        <v>264</v>
      </c>
      <c r="M74" s="31" t="s">
        <v>195</v>
      </c>
      <c r="N74" s="50" t="s">
        <v>216</v>
      </c>
      <c r="O74" s="50" t="s">
        <v>274</v>
      </c>
      <c r="P74" s="32" t="s">
        <v>275</v>
      </c>
      <c r="Q74" s="396" t="s">
        <v>193</v>
      </c>
      <c r="R74" s="50" t="s">
        <v>276</v>
      </c>
      <c r="S74" s="191"/>
      <c r="T74" s="197" t="s">
        <v>277</v>
      </c>
    </row>
    <row r="75" spans="2:20">
      <c r="B75" s="62" t="s">
        <v>310</v>
      </c>
      <c r="C75" s="193" t="s">
        <v>149</v>
      </c>
      <c r="D75" s="193" t="s">
        <v>149</v>
      </c>
      <c r="E75" s="193" t="s">
        <v>149</v>
      </c>
      <c r="F75" s="189" t="s">
        <v>174</v>
      </c>
      <c r="G75" s="193" t="s">
        <v>149</v>
      </c>
      <c r="H75" s="193" t="s">
        <v>149</v>
      </c>
      <c r="I75" s="193" t="s">
        <v>149</v>
      </c>
      <c r="J75" s="193" t="s">
        <v>149</v>
      </c>
      <c r="K75" s="31" t="s">
        <v>274</v>
      </c>
      <c r="L75" s="31" t="s">
        <v>264</v>
      </c>
      <c r="M75" s="31" t="s">
        <v>195</v>
      </c>
      <c r="N75" s="50" t="s">
        <v>222</v>
      </c>
      <c r="O75" s="50" t="s">
        <v>264</v>
      </c>
      <c r="P75" s="32" t="s">
        <v>30</v>
      </c>
      <c r="Q75" s="190" t="s">
        <v>165</v>
      </c>
      <c r="R75" s="31" t="s">
        <v>165</v>
      </c>
      <c r="S75" s="191"/>
      <c r="T75" s="192" t="s">
        <v>165</v>
      </c>
    </row>
    <row r="76" spans="2:20">
      <c r="B76" s="62" t="s">
        <v>311</v>
      </c>
      <c r="C76" s="193" t="s">
        <v>149</v>
      </c>
      <c r="D76" s="193" t="s">
        <v>149</v>
      </c>
      <c r="E76" s="193" t="s">
        <v>149</v>
      </c>
      <c r="F76" s="189" t="s">
        <v>174</v>
      </c>
      <c r="G76" s="193" t="s">
        <v>149</v>
      </c>
      <c r="H76" s="193" t="s">
        <v>149</v>
      </c>
      <c r="I76" s="193" t="s">
        <v>149</v>
      </c>
      <c r="J76" s="193" t="s">
        <v>149</v>
      </c>
      <c r="K76" s="31" t="s">
        <v>274</v>
      </c>
      <c r="L76" s="31" t="s">
        <v>264</v>
      </c>
      <c r="M76" s="31" t="s">
        <v>195</v>
      </c>
      <c r="N76" s="50" t="s">
        <v>222</v>
      </c>
      <c r="O76" s="50" t="s">
        <v>274</v>
      </c>
      <c r="P76" s="32" t="s">
        <v>275</v>
      </c>
      <c r="Q76" s="396" t="s">
        <v>193</v>
      </c>
      <c r="R76" s="50" t="s">
        <v>276</v>
      </c>
      <c r="S76" s="191"/>
      <c r="T76" s="197" t="s">
        <v>277</v>
      </c>
    </row>
    <row r="77" spans="2:20">
      <c r="B77" s="62" t="s">
        <v>312</v>
      </c>
      <c r="C77" s="193" t="s">
        <v>149</v>
      </c>
      <c r="D77" s="193" t="s">
        <v>149</v>
      </c>
      <c r="E77" s="193" t="s">
        <v>149</v>
      </c>
      <c r="F77" s="189" t="s">
        <v>174</v>
      </c>
      <c r="G77" s="193" t="s">
        <v>149</v>
      </c>
      <c r="H77" s="193" t="s">
        <v>149</v>
      </c>
      <c r="I77" s="193" t="s">
        <v>149</v>
      </c>
      <c r="J77" s="193" t="s">
        <v>149</v>
      </c>
      <c r="K77" s="31" t="s">
        <v>274</v>
      </c>
      <c r="L77" s="31" t="s">
        <v>264</v>
      </c>
      <c r="M77" s="31" t="s">
        <v>195</v>
      </c>
      <c r="N77" s="50" t="s">
        <v>224</v>
      </c>
      <c r="O77" s="50" t="s">
        <v>264</v>
      </c>
      <c r="P77" s="32" t="s">
        <v>275</v>
      </c>
      <c r="Q77" s="396" t="s">
        <v>193</v>
      </c>
      <c r="R77" s="50" t="s">
        <v>276</v>
      </c>
      <c r="S77" s="191"/>
      <c r="T77" s="197" t="s">
        <v>277</v>
      </c>
    </row>
    <row r="78" spans="2:20">
      <c r="B78" s="62" t="s">
        <v>313</v>
      </c>
      <c r="C78" s="193" t="s">
        <v>149</v>
      </c>
      <c r="D78" s="193" t="s">
        <v>149</v>
      </c>
      <c r="E78" s="193" t="s">
        <v>149</v>
      </c>
      <c r="F78" s="189" t="s">
        <v>174</v>
      </c>
      <c r="G78" s="193" t="s">
        <v>149</v>
      </c>
      <c r="H78" s="193" t="s">
        <v>149</v>
      </c>
      <c r="I78" s="193" t="s">
        <v>149</v>
      </c>
      <c r="J78" s="193" t="s">
        <v>149</v>
      </c>
      <c r="K78" s="31" t="s">
        <v>274</v>
      </c>
      <c r="L78" s="31" t="s">
        <v>264</v>
      </c>
      <c r="M78" s="31" t="s">
        <v>195</v>
      </c>
      <c r="N78" s="50" t="s">
        <v>224</v>
      </c>
      <c r="O78" s="50" t="s">
        <v>274</v>
      </c>
      <c r="P78" s="32" t="s">
        <v>275</v>
      </c>
      <c r="Q78" s="396" t="s">
        <v>193</v>
      </c>
      <c r="R78" s="50" t="s">
        <v>276</v>
      </c>
      <c r="S78" s="191"/>
      <c r="T78" s="197" t="s">
        <v>277</v>
      </c>
    </row>
    <row r="79" spans="2:20">
      <c r="B79" s="62" t="s">
        <v>314</v>
      </c>
      <c r="C79" s="193" t="s">
        <v>149</v>
      </c>
      <c r="D79" s="193" t="s">
        <v>149</v>
      </c>
      <c r="E79" s="193" t="s">
        <v>149</v>
      </c>
      <c r="F79" s="189" t="s">
        <v>174</v>
      </c>
      <c r="G79" s="193" t="s">
        <v>149</v>
      </c>
      <c r="H79" s="193" t="s">
        <v>149</v>
      </c>
      <c r="I79" s="193" t="s">
        <v>149</v>
      </c>
      <c r="J79" s="193" t="s">
        <v>149</v>
      </c>
      <c r="K79" s="31" t="s">
        <v>274</v>
      </c>
      <c r="L79" s="31" t="s">
        <v>264</v>
      </c>
      <c r="M79" s="31" t="s">
        <v>195</v>
      </c>
      <c r="N79" s="191" t="s">
        <v>223</v>
      </c>
      <c r="O79" s="50" t="s">
        <v>264</v>
      </c>
      <c r="P79" s="32" t="s">
        <v>30</v>
      </c>
      <c r="Q79" s="190" t="s">
        <v>165</v>
      </c>
      <c r="R79" s="31" t="s">
        <v>165</v>
      </c>
      <c r="S79" s="191"/>
      <c r="T79" s="192" t="s">
        <v>165</v>
      </c>
    </row>
    <row r="80" spans="2:20">
      <c r="B80" s="62" t="s">
        <v>315</v>
      </c>
      <c r="C80" s="193" t="s">
        <v>149</v>
      </c>
      <c r="D80" s="193" t="s">
        <v>149</v>
      </c>
      <c r="E80" s="193" t="s">
        <v>149</v>
      </c>
      <c r="F80" s="189" t="s">
        <v>174</v>
      </c>
      <c r="G80" s="193" t="s">
        <v>149</v>
      </c>
      <c r="H80" s="193" t="s">
        <v>149</v>
      </c>
      <c r="I80" s="193" t="s">
        <v>149</v>
      </c>
      <c r="J80" s="193" t="s">
        <v>149</v>
      </c>
      <c r="K80" s="31" t="s">
        <v>274</v>
      </c>
      <c r="L80" s="31" t="s">
        <v>264</v>
      </c>
      <c r="M80" s="31" t="s">
        <v>195</v>
      </c>
      <c r="N80" s="191" t="s">
        <v>221</v>
      </c>
      <c r="O80" s="191" t="s">
        <v>195</v>
      </c>
      <c r="P80" s="198" t="s">
        <v>275</v>
      </c>
      <c r="Q80" s="395" t="s">
        <v>193</v>
      </c>
      <c r="R80" s="191" t="s">
        <v>276</v>
      </c>
      <c r="S80" s="191"/>
      <c r="T80" s="200" t="s">
        <v>277</v>
      </c>
    </row>
    <row r="81" spans="2:20">
      <c r="B81" s="62" t="s">
        <v>316</v>
      </c>
      <c r="C81" s="193" t="s">
        <v>149</v>
      </c>
      <c r="D81" s="193" t="s">
        <v>149</v>
      </c>
      <c r="E81" s="193" t="s">
        <v>149</v>
      </c>
      <c r="F81" s="189" t="s">
        <v>174</v>
      </c>
      <c r="G81" s="193" t="s">
        <v>149</v>
      </c>
      <c r="H81" s="193" t="s">
        <v>149</v>
      </c>
      <c r="I81" s="193" t="s">
        <v>149</v>
      </c>
      <c r="J81" s="193" t="s">
        <v>149</v>
      </c>
      <c r="K81" s="50" t="s">
        <v>274</v>
      </c>
      <c r="L81" s="31" t="s">
        <v>274</v>
      </c>
      <c r="M81" s="31" t="s">
        <v>264</v>
      </c>
      <c r="N81" s="50" t="s">
        <v>216</v>
      </c>
      <c r="O81" s="50" t="s">
        <v>264</v>
      </c>
      <c r="P81" s="32" t="s">
        <v>30</v>
      </c>
      <c r="Q81" s="190" t="s">
        <v>165</v>
      </c>
      <c r="R81" s="31" t="s">
        <v>165</v>
      </c>
      <c r="S81" s="191"/>
      <c r="T81" s="192" t="s">
        <v>165</v>
      </c>
    </row>
    <row r="82" spans="2:20">
      <c r="B82" s="62" t="s">
        <v>317</v>
      </c>
      <c r="C82" s="193" t="s">
        <v>149</v>
      </c>
      <c r="D82" s="193" t="s">
        <v>149</v>
      </c>
      <c r="E82" s="193" t="s">
        <v>149</v>
      </c>
      <c r="F82" s="189" t="s">
        <v>174</v>
      </c>
      <c r="G82" s="193" t="s">
        <v>149</v>
      </c>
      <c r="H82" s="193" t="s">
        <v>149</v>
      </c>
      <c r="I82" s="193" t="s">
        <v>149</v>
      </c>
      <c r="J82" s="193" t="s">
        <v>149</v>
      </c>
      <c r="K82" s="50" t="s">
        <v>274</v>
      </c>
      <c r="L82" s="31" t="s">
        <v>274</v>
      </c>
      <c r="M82" s="31" t="s">
        <v>264</v>
      </c>
      <c r="N82" s="50" t="s">
        <v>216</v>
      </c>
      <c r="O82" s="50" t="s">
        <v>274</v>
      </c>
      <c r="P82" s="32" t="s">
        <v>30</v>
      </c>
      <c r="Q82" s="190" t="s">
        <v>165</v>
      </c>
      <c r="R82" s="31" t="s">
        <v>165</v>
      </c>
      <c r="S82" s="191"/>
      <c r="T82" s="192" t="s">
        <v>165</v>
      </c>
    </row>
    <row r="83" spans="2:20">
      <c r="B83" s="62" t="s">
        <v>318</v>
      </c>
      <c r="C83" s="193" t="s">
        <v>149</v>
      </c>
      <c r="D83" s="193" t="s">
        <v>149</v>
      </c>
      <c r="E83" s="193" t="s">
        <v>149</v>
      </c>
      <c r="F83" s="189" t="s">
        <v>174</v>
      </c>
      <c r="G83" s="193" t="s">
        <v>149</v>
      </c>
      <c r="H83" s="193" t="s">
        <v>149</v>
      </c>
      <c r="I83" s="193" t="s">
        <v>149</v>
      </c>
      <c r="J83" s="193" t="s">
        <v>149</v>
      </c>
      <c r="K83" s="50" t="s">
        <v>274</v>
      </c>
      <c r="L83" s="31" t="s">
        <v>274</v>
      </c>
      <c r="M83" s="31" t="s">
        <v>264</v>
      </c>
      <c r="N83" s="50" t="s">
        <v>222</v>
      </c>
      <c r="O83" s="50" t="s">
        <v>264</v>
      </c>
      <c r="P83" s="32" t="s">
        <v>30</v>
      </c>
      <c r="Q83" s="190" t="s">
        <v>165</v>
      </c>
      <c r="R83" s="31" t="s">
        <v>165</v>
      </c>
      <c r="S83" s="191"/>
      <c r="T83" s="192" t="s">
        <v>165</v>
      </c>
    </row>
    <row r="84" spans="2:20">
      <c r="B84" s="62" t="s">
        <v>319</v>
      </c>
      <c r="C84" s="193" t="s">
        <v>149</v>
      </c>
      <c r="D84" s="193" t="s">
        <v>149</v>
      </c>
      <c r="E84" s="193" t="s">
        <v>149</v>
      </c>
      <c r="F84" s="189" t="s">
        <v>174</v>
      </c>
      <c r="G84" s="193" t="s">
        <v>149</v>
      </c>
      <c r="H84" s="193" t="s">
        <v>149</v>
      </c>
      <c r="I84" s="193" t="s">
        <v>149</v>
      </c>
      <c r="J84" s="193" t="s">
        <v>149</v>
      </c>
      <c r="K84" s="50" t="s">
        <v>274</v>
      </c>
      <c r="L84" s="31" t="s">
        <v>274</v>
      </c>
      <c r="M84" s="31" t="s">
        <v>264</v>
      </c>
      <c r="N84" s="50" t="s">
        <v>222</v>
      </c>
      <c r="O84" s="50" t="s">
        <v>274</v>
      </c>
      <c r="P84" s="32" t="s">
        <v>30</v>
      </c>
      <c r="Q84" s="190" t="s">
        <v>165</v>
      </c>
      <c r="R84" s="31" t="s">
        <v>165</v>
      </c>
      <c r="S84" s="191"/>
      <c r="T84" s="192" t="s">
        <v>165</v>
      </c>
    </row>
    <row r="85" spans="2:20">
      <c r="B85" s="62" t="s">
        <v>320</v>
      </c>
      <c r="C85" s="193" t="s">
        <v>149</v>
      </c>
      <c r="D85" s="193" t="s">
        <v>149</v>
      </c>
      <c r="E85" s="193" t="s">
        <v>149</v>
      </c>
      <c r="F85" s="189" t="s">
        <v>174</v>
      </c>
      <c r="G85" s="193" t="s">
        <v>149</v>
      </c>
      <c r="H85" s="193" t="s">
        <v>149</v>
      </c>
      <c r="I85" s="193" t="s">
        <v>149</v>
      </c>
      <c r="J85" s="193" t="s">
        <v>149</v>
      </c>
      <c r="K85" s="50" t="s">
        <v>274</v>
      </c>
      <c r="L85" s="31" t="s">
        <v>274</v>
      </c>
      <c r="M85" s="31" t="s">
        <v>264</v>
      </c>
      <c r="N85" s="50" t="s">
        <v>224</v>
      </c>
      <c r="O85" s="50" t="s">
        <v>264</v>
      </c>
      <c r="P85" s="32" t="s">
        <v>30</v>
      </c>
      <c r="Q85" s="190" t="s">
        <v>165</v>
      </c>
      <c r="R85" s="31" t="s">
        <v>165</v>
      </c>
      <c r="S85" s="191"/>
      <c r="T85" s="192" t="s">
        <v>165</v>
      </c>
    </row>
    <row r="86" spans="2:20">
      <c r="B86" s="62" t="s">
        <v>321</v>
      </c>
      <c r="C86" s="193" t="s">
        <v>149</v>
      </c>
      <c r="D86" s="193" t="s">
        <v>149</v>
      </c>
      <c r="E86" s="193" t="s">
        <v>149</v>
      </c>
      <c r="F86" s="189" t="s">
        <v>174</v>
      </c>
      <c r="G86" s="193" t="s">
        <v>149</v>
      </c>
      <c r="H86" s="193" t="s">
        <v>149</v>
      </c>
      <c r="I86" s="193" t="s">
        <v>149</v>
      </c>
      <c r="J86" s="193" t="s">
        <v>149</v>
      </c>
      <c r="K86" s="50" t="s">
        <v>274</v>
      </c>
      <c r="L86" s="31" t="s">
        <v>274</v>
      </c>
      <c r="M86" s="31" t="s">
        <v>264</v>
      </c>
      <c r="N86" s="50" t="s">
        <v>224</v>
      </c>
      <c r="O86" s="50" t="s">
        <v>274</v>
      </c>
      <c r="P86" s="32" t="s">
        <v>30</v>
      </c>
      <c r="Q86" s="190" t="s">
        <v>165</v>
      </c>
      <c r="R86" s="31" t="s">
        <v>165</v>
      </c>
      <c r="S86" s="191"/>
      <c r="T86" s="192" t="s">
        <v>165</v>
      </c>
    </row>
    <row r="87" spans="2:20">
      <c r="B87" s="62" t="s">
        <v>322</v>
      </c>
      <c r="C87" s="193" t="s">
        <v>149</v>
      </c>
      <c r="D87" s="193" t="s">
        <v>149</v>
      </c>
      <c r="E87" s="193" t="s">
        <v>149</v>
      </c>
      <c r="F87" s="189" t="s">
        <v>174</v>
      </c>
      <c r="G87" s="193" t="s">
        <v>149</v>
      </c>
      <c r="H87" s="193" t="s">
        <v>149</v>
      </c>
      <c r="I87" s="193" t="s">
        <v>149</v>
      </c>
      <c r="J87" s="193" t="s">
        <v>149</v>
      </c>
      <c r="K87" s="50" t="s">
        <v>274</v>
      </c>
      <c r="L87" s="31" t="s">
        <v>274</v>
      </c>
      <c r="M87" s="31" t="s">
        <v>264</v>
      </c>
      <c r="N87" s="191" t="s">
        <v>223</v>
      </c>
      <c r="O87" s="50" t="s">
        <v>264</v>
      </c>
      <c r="P87" s="32" t="s">
        <v>30</v>
      </c>
      <c r="Q87" s="190" t="s">
        <v>165</v>
      </c>
      <c r="R87" s="31" t="s">
        <v>165</v>
      </c>
      <c r="S87" s="191"/>
      <c r="T87" s="192" t="s">
        <v>165</v>
      </c>
    </row>
    <row r="88" spans="2:20">
      <c r="B88" s="62" t="s">
        <v>323</v>
      </c>
      <c r="C88" s="193" t="s">
        <v>149</v>
      </c>
      <c r="D88" s="193" t="s">
        <v>149</v>
      </c>
      <c r="E88" s="193" t="s">
        <v>149</v>
      </c>
      <c r="F88" s="189" t="s">
        <v>174</v>
      </c>
      <c r="G88" s="193" t="s">
        <v>149</v>
      </c>
      <c r="H88" s="193" t="s">
        <v>149</v>
      </c>
      <c r="I88" s="193" t="s">
        <v>149</v>
      </c>
      <c r="J88" s="193" t="s">
        <v>149</v>
      </c>
      <c r="K88" s="50" t="s">
        <v>274</v>
      </c>
      <c r="L88" s="31" t="s">
        <v>274</v>
      </c>
      <c r="M88" s="31" t="s">
        <v>264</v>
      </c>
      <c r="N88" s="191" t="s">
        <v>221</v>
      </c>
      <c r="O88" s="191" t="s">
        <v>195</v>
      </c>
      <c r="P88" s="198" t="s">
        <v>30</v>
      </c>
      <c r="Q88" s="199" t="s">
        <v>193</v>
      </c>
      <c r="R88" s="191" t="s">
        <v>193</v>
      </c>
      <c r="S88" s="191"/>
      <c r="T88" s="200" t="s">
        <v>193</v>
      </c>
    </row>
    <row r="89" spans="2:20">
      <c r="B89" s="62" t="s">
        <v>324</v>
      </c>
      <c r="C89" s="193" t="s">
        <v>149</v>
      </c>
      <c r="D89" s="193" t="s">
        <v>149</v>
      </c>
      <c r="E89" s="193" t="s">
        <v>149</v>
      </c>
      <c r="F89" s="189" t="s">
        <v>174</v>
      </c>
      <c r="G89" s="193" t="s">
        <v>149</v>
      </c>
      <c r="H89" s="193" t="s">
        <v>149</v>
      </c>
      <c r="I89" s="193" t="s">
        <v>149</v>
      </c>
      <c r="J89" s="193" t="s">
        <v>149</v>
      </c>
      <c r="K89" s="50" t="s">
        <v>274</v>
      </c>
      <c r="L89" s="31" t="s">
        <v>274</v>
      </c>
      <c r="M89" s="31" t="s">
        <v>274</v>
      </c>
      <c r="N89" s="50" t="s">
        <v>216</v>
      </c>
      <c r="O89" s="50" t="s">
        <v>264</v>
      </c>
      <c r="P89" s="32" t="s">
        <v>30</v>
      </c>
      <c r="Q89" s="190" t="s">
        <v>165</v>
      </c>
      <c r="R89" s="31" t="s">
        <v>165</v>
      </c>
      <c r="S89" s="191"/>
      <c r="T89" s="192" t="s">
        <v>165</v>
      </c>
    </row>
    <row r="90" spans="2:20">
      <c r="B90" s="62" t="s">
        <v>325</v>
      </c>
      <c r="C90" s="193" t="s">
        <v>149</v>
      </c>
      <c r="D90" s="193" t="s">
        <v>149</v>
      </c>
      <c r="E90" s="193" t="s">
        <v>149</v>
      </c>
      <c r="F90" s="189" t="s">
        <v>174</v>
      </c>
      <c r="G90" s="193" t="s">
        <v>149</v>
      </c>
      <c r="H90" s="193" t="s">
        <v>149</v>
      </c>
      <c r="I90" s="193" t="s">
        <v>149</v>
      </c>
      <c r="J90" s="193" t="s">
        <v>149</v>
      </c>
      <c r="K90" s="50" t="s">
        <v>274</v>
      </c>
      <c r="L90" s="31" t="s">
        <v>274</v>
      </c>
      <c r="M90" s="31" t="s">
        <v>274</v>
      </c>
      <c r="N90" s="50" t="s">
        <v>216</v>
      </c>
      <c r="O90" s="50" t="s">
        <v>274</v>
      </c>
      <c r="P90" s="32" t="s">
        <v>240</v>
      </c>
      <c r="Q90" s="396" t="s">
        <v>193</v>
      </c>
      <c r="R90" s="50" t="s">
        <v>276</v>
      </c>
      <c r="S90" s="191"/>
      <c r="T90" s="197" t="s">
        <v>277</v>
      </c>
    </row>
    <row r="91" spans="2:20">
      <c r="B91" s="62" t="s">
        <v>326</v>
      </c>
      <c r="C91" s="193" t="s">
        <v>149</v>
      </c>
      <c r="D91" s="193" t="s">
        <v>149</v>
      </c>
      <c r="E91" s="193" t="s">
        <v>149</v>
      </c>
      <c r="F91" s="189" t="s">
        <v>174</v>
      </c>
      <c r="G91" s="193" t="s">
        <v>149</v>
      </c>
      <c r="H91" s="193" t="s">
        <v>149</v>
      </c>
      <c r="I91" s="193" t="s">
        <v>149</v>
      </c>
      <c r="J91" s="193" t="s">
        <v>149</v>
      </c>
      <c r="K91" s="50" t="s">
        <v>274</v>
      </c>
      <c r="L91" s="31" t="s">
        <v>274</v>
      </c>
      <c r="M91" s="31" t="s">
        <v>274</v>
      </c>
      <c r="N91" s="50" t="s">
        <v>222</v>
      </c>
      <c r="O91" s="50" t="s">
        <v>264</v>
      </c>
      <c r="P91" s="32" t="s">
        <v>30</v>
      </c>
      <c r="Q91" s="190" t="s">
        <v>165</v>
      </c>
      <c r="R91" s="31" t="s">
        <v>165</v>
      </c>
      <c r="S91" s="191"/>
      <c r="T91" s="192" t="s">
        <v>165</v>
      </c>
    </row>
    <row r="92" spans="2:20">
      <c r="B92" s="62" t="s">
        <v>327</v>
      </c>
      <c r="C92" s="193" t="s">
        <v>149</v>
      </c>
      <c r="D92" s="193" t="s">
        <v>149</v>
      </c>
      <c r="E92" s="193" t="s">
        <v>149</v>
      </c>
      <c r="F92" s="189" t="s">
        <v>174</v>
      </c>
      <c r="G92" s="193" t="s">
        <v>149</v>
      </c>
      <c r="H92" s="193" t="s">
        <v>149</v>
      </c>
      <c r="I92" s="193" t="s">
        <v>149</v>
      </c>
      <c r="J92" s="193" t="s">
        <v>149</v>
      </c>
      <c r="K92" s="50" t="s">
        <v>274</v>
      </c>
      <c r="L92" s="31" t="s">
        <v>274</v>
      </c>
      <c r="M92" s="31" t="s">
        <v>274</v>
      </c>
      <c r="N92" s="50" t="s">
        <v>222</v>
      </c>
      <c r="O92" s="50" t="s">
        <v>274</v>
      </c>
      <c r="P92" s="32" t="s">
        <v>240</v>
      </c>
      <c r="Q92" s="396" t="s">
        <v>193</v>
      </c>
      <c r="R92" s="50" t="s">
        <v>276</v>
      </c>
      <c r="S92" s="191"/>
      <c r="T92" s="197" t="s">
        <v>277</v>
      </c>
    </row>
    <row r="93" spans="2:20">
      <c r="B93" s="62" t="s">
        <v>328</v>
      </c>
      <c r="C93" s="193" t="s">
        <v>149</v>
      </c>
      <c r="D93" s="193" t="s">
        <v>149</v>
      </c>
      <c r="E93" s="193" t="s">
        <v>149</v>
      </c>
      <c r="F93" s="189" t="s">
        <v>174</v>
      </c>
      <c r="G93" s="193" t="s">
        <v>149</v>
      </c>
      <c r="H93" s="193" t="s">
        <v>149</v>
      </c>
      <c r="I93" s="193" t="s">
        <v>149</v>
      </c>
      <c r="J93" s="193" t="s">
        <v>149</v>
      </c>
      <c r="K93" s="50" t="s">
        <v>274</v>
      </c>
      <c r="L93" s="31" t="s">
        <v>274</v>
      </c>
      <c r="M93" s="31" t="s">
        <v>274</v>
      </c>
      <c r="N93" s="50" t="s">
        <v>224</v>
      </c>
      <c r="O93" s="50" t="s">
        <v>264</v>
      </c>
      <c r="P93" s="32" t="s">
        <v>240</v>
      </c>
      <c r="Q93" s="396" t="s">
        <v>193</v>
      </c>
      <c r="R93" s="50" t="s">
        <v>276</v>
      </c>
      <c r="S93" s="191"/>
      <c r="T93" s="197" t="s">
        <v>277</v>
      </c>
    </row>
    <row r="94" spans="2:20">
      <c r="B94" s="62" t="s">
        <v>329</v>
      </c>
      <c r="C94" s="193" t="s">
        <v>149</v>
      </c>
      <c r="D94" s="193" t="s">
        <v>149</v>
      </c>
      <c r="E94" s="193" t="s">
        <v>149</v>
      </c>
      <c r="F94" s="189" t="s">
        <v>174</v>
      </c>
      <c r="G94" s="193" t="s">
        <v>149</v>
      </c>
      <c r="H94" s="193" t="s">
        <v>149</v>
      </c>
      <c r="I94" s="193" t="s">
        <v>149</v>
      </c>
      <c r="J94" s="193" t="s">
        <v>149</v>
      </c>
      <c r="K94" s="50" t="s">
        <v>274</v>
      </c>
      <c r="L94" s="31" t="s">
        <v>274</v>
      </c>
      <c r="M94" s="31" t="s">
        <v>274</v>
      </c>
      <c r="N94" s="50" t="s">
        <v>224</v>
      </c>
      <c r="O94" s="50" t="s">
        <v>274</v>
      </c>
      <c r="P94" s="32" t="s">
        <v>240</v>
      </c>
      <c r="Q94" s="396" t="s">
        <v>193</v>
      </c>
      <c r="R94" s="50" t="s">
        <v>276</v>
      </c>
      <c r="S94" s="191"/>
      <c r="T94" s="197" t="s">
        <v>277</v>
      </c>
    </row>
    <row r="95" spans="2:20">
      <c r="B95" s="62" t="s">
        <v>330</v>
      </c>
      <c r="C95" s="193" t="s">
        <v>149</v>
      </c>
      <c r="D95" s="193" t="s">
        <v>149</v>
      </c>
      <c r="E95" s="193" t="s">
        <v>149</v>
      </c>
      <c r="F95" s="189" t="s">
        <v>174</v>
      </c>
      <c r="G95" s="193" t="s">
        <v>149</v>
      </c>
      <c r="H95" s="193" t="s">
        <v>149</v>
      </c>
      <c r="I95" s="193" t="s">
        <v>149</v>
      </c>
      <c r="J95" s="193" t="s">
        <v>149</v>
      </c>
      <c r="K95" s="50" t="s">
        <v>274</v>
      </c>
      <c r="L95" s="31" t="s">
        <v>274</v>
      </c>
      <c r="M95" s="31" t="s">
        <v>274</v>
      </c>
      <c r="N95" s="191" t="s">
        <v>223</v>
      </c>
      <c r="O95" s="50" t="s">
        <v>264</v>
      </c>
      <c r="P95" s="32" t="s">
        <v>30</v>
      </c>
      <c r="Q95" s="190" t="s">
        <v>165</v>
      </c>
      <c r="R95" s="31" t="s">
        <v>165</v>
      </c>
      <c r="S95" s="191"/>
      <c r="T95" s="192" t="s">
        <v>165</v>
      </c>
    </row>
    <row r="96" spans="2:20">
      <c r="B96" s="62" t="s">
        <v>331</v>
      </c>
      <c r="C96" s="193" t="s">
        <v>149</v>
      </c>
      <c r="D96" s="193" t="s">
        <v>149</v>
      </c>
      <c r="E96" s="193" t="s">
        <v>149</v>
      </c>
      <c r="F96" s="189" t="s">
        <v>174</v>
      </c>
      <c r="G96" s="193" t="s">
        <v>149</v>
      </c>
      <c r="H96" s="193" t="s">
        <v>149</v>
      </c>
      <c r="I96" s="193" t="s">
        <v>149</v>
      </c>
      <c r="J96" s="193" t="s">
        <v>149</v>
      </c>
      <c r="K96" s="50" t="s">
        <v>274</v>
      </c>
      <c r="L96" s="31" t="s">
        <v>274</v>
      </c>
      <c r="M96" s="31" t="s">
        <v>274</v>
      </c>
      <c r="N96" s="191" t="s">
        <v>221</v>
      </c>
      <c r="O96" s="191" t="s">
        <v>195</v>
      </c>
      <c r="P96" s="198" t="s">
        <v>275</v>
      </c>
      <c r="Q96" s="395" t="s">
        <v>193</v>
      </c>
      <c r="R96" s="191" t="s">
        <v>276</v>
      </c>
      <c r="S96" s="191"/>
      <c r="T96" s="200" t="s">
        <v>277</v>
      </c>
    </row>
    <row r="97" spans="2:20" ht="14.25" thickBot="1">
      <c r="B97" s="20" t="s">
        <v>94</v>
      </c>
      <c r="C97" s="203" t="s">
        <v>149</v>
      </c>
      <c r="D97" s="203" t="s">
        <v>149</v>
      </c>
      <c r="E97" s="203" t="s">
        <v>149</v>
      </c>
      <c r="F97" s="203" t="s">
        <v>149</v>
      </c>
      <c r="G97" s="203" t="s">
        <v>149</v>
      </c>
      <c r="H97" s="203" t="s">
        <v>149</v>
      </c>
      <c r="I97" s="203" t="s">
        <v>149</v>
      </c>
      <c r="J97" s="203" t="s">
        <v>149</v>
      </c>
      <c r="K97" s="180" t="s">
        <v>196</v>
      </c>
      <c r="L97" s="180" t="s">
        <v>218</v>
      </c>
      <c r="M97" s="180" t="s">
        <v>332</v>
      </c>
      <c r="N97" s="180" t="s">
        <v>218</v>
      </c>
      <c r="O97" s="180" t="s">
        <v>218</v>
      </c>
      <c r="P97" s="204" t="s">
        <v>30</v>
      </c>
      <c r="Q97" s="205" t="s">
        <v>165</v>
      </c>
      <c r="R97" s="180" t="s">
        <v>165</v>
      </c>
      <c r="S97" s="206"/>
      <c r="T97" s="207" t="s">
        <v>165</v>
      </c>
    </row>
    <row r="205" spans="2:16" ht="14.25">
      <c r="B205" s="174"/>
    </row>
    <row r="206" spans="2:16" ht="14.25">
      <c r="B206" s="217"/>
      <c r="C206" s="474"/>
      <c r="D206" s="474"/>
      <c r="E206" s="474"/>
      <c r="F206" s="474"/>
      <c r="G206" s="474"/>
      <c r="H206" s="474"/>
      <c r="I206" s="474"/>
      <c r="J206" s="474"/>
    </row>
    <row r="208" spans="2:16">
      <c r="C208" s="466"/>
      <c r="D208" s="466"/>
      <c r="E208" s="466"/>
      <c r="F208" s="466"/>
      <c r="G208" s="466"/>
      <c r="H208" s="466"/>
      <c r="I208" s="466"/>
      <c r="J208" s="466"/>
      <c r="P208" s="218"/>
    </row>
    <row r="209" spans="2:20">
      <c r="C209" s="219"/>
      <c r="D209" s="219"/>
      <c r="E209" s="219"/>
      <c r="F209" s="219"/>
      <c r="G209" s="219"/>
      <c r="H209" s="219"/>
      <c r="I209" s="219"/>
      <c r="J209" s="219"/>
      <c r="K209" s="220"/>
      <c r="L209" s="221"/>
      <c r="T209" s="222"/>
    </row>
    <row r="210" spans="2:20">
      <c r="B210" s="222"/>
      <c r="C210" s="466"/>
      <c r="D210" s="466"/>
      <c r="E210" s="466"/>
      <c r="F210" s="466"/>
      <c r="G210" s="466"/>
      <c r="H210" s="466"/>
      <c r="I210" s="466"/>
      <c r="J210" s="466"/>
      <c r="K210" s="221"/>
      <c r="L210" s="221"/>
      <c r="M210" s="221"/>
      <c r="T210" s="222"/>
    </row>
    <row r="211" spans="2:20">
      <c r="C211" s="223"/>
      <c r="D211" s="223"/>
      <c r="E211" s="223"/>
      <c r="F211" s="223"/>
      <c r="G211" s="223"/>
      <c r="H211" s="223"/>
      <c r="I211" s="223"/>
      <c r="J211" s="223"/>
      <c r="K211" s="224"/>
      <c r="L211" s="221"/>
      <c r="M211" s="221"/>
      <c r="O211" s="222"/>
    </row>
    <row r="212" spans="2:20">
      <c r="C212" s="222"/>
      <c r="D212" s="222"/>
      <c r="E212" s="222"/>
      <c r="F212" s="222"/>
      <c r="G212" s="222"/>
      <c r="H212" s="222"/>
      <c r="I212" s="222"/>
      <c r="J212" s="222"/>
      <c r="K212" s="222"/>
      <c r="L212" s="222"/>
      <c r="M212" s="222"/>
      <c r="N212" s="222"/>
      <c r="O212" s="222"/>
      <c r="P212" s="222"/>
      <c r="Q212" s="222"/>
      <c r="R212" s="222"/>
      <c r="T212" s="222"/>
    </row>
    <row r="213" spans="2:20">
      <c r="C213" s="49"/>
      <c r="D213" s="49"/>
      <c r="E213" s="49"/>
      <c r="F213" s="49"/>
      <c r="G213" s="49"/>
      <c r="H213" s="49"/>
      <c r="I213" s="49"/>
      <c r="J213" s="49"/>
      <c r="K213" s="49"/>
      <c r="L213" s="49"/>
      <c r="M213" s="49"/>
      <c r="N213" s="49"/>
      <c r="O213" s="49"/>
      <c r="P213" s="49"/>
      <c r="Q213" s="49"/>
      <c r="R213" s="49"/>
      <c r="S213" s="49"/>
      <c r="T213" s="49"/>
    </row>
    <row r="214" spans="2:20">
      <c r="C214" s="49"/>
      <c r="D214" s="49"/>
      <c r="E214" s="49"/>
      <c r="F214" s="49"/>
      <c r="G214" s="49"/>
      <c r="H214" s="49"/>
      <c r="I214" s="49"/>
      <c r="J214" s="49"/>
      <c r="K214" s="49"/>
      <c r="L214" s="49"/>
      <c r="M214" s="49"/>
      <c r="N214" s="49"/>
      <c r="O214" s="49"/>
      <c r="P214" s="49"/>
      <c r="Q214" s="49"/>
      <c r="R214" s="49"/>
      <c r="S214" s="49"/>
      <c r="T214" s="49"/>
    </row>
    <row r="215" spans="2:20">
      <c r="C215" s="49"/>
      <c r="D215" s="49"/>
      <c r="E215" s="49"/>
      <c r="F215" s="49"/>
      <c r="G215" s="49"/>
      <c r="H215" s="49"/>
      <c r="I215" s="49"/>
      <c r="J215" s="49"/>
      <c r="K215" s="49"/>
      <c r="L215" s="49"/>
      <c r="M215" s="49"/>
      <c r="N215" s="49"/>
      <c r="O215" s="49"/>
      <c r="P215" s="49"/>
      <c r="Q215" s="49"/>
      <c r="R215" s="49"/>
      <c r="S215" s="49"/>
      <c r="T215" s="49"/>
    </row>
    <row r="216" spans="2:20">
      <c r="C216" s="49"/>
      <c r="D216" s="49"/>
      <c r="E216" s="49"/>
      <c r="F216" s="49"/>
      <c r="G216" s="49"/>
      <c r="H216" s="49"/>
      <c r="I216" s="49"/>
      <c r="J216" s="49"/>
      <c r="K216" s="49"/>
      <c r="L216" s="49"/>
      <c r="M216" s="49"/>
      <c r="N216" s="49"/>
      <c r="O216" s="49"/>
      <c r="P216" s="49"/>
      <c r="Q216" s="49"/>
      <c r="R216" s="49"/>
      <c r="S216" s="49"/>
      <c r="T216" s="49"/>
    </row>
    <row r="217" spans="2:20">
      <c r="C217" s="49"/>
      <c r="D217" s="49"/>
      <c r="E217" s="49"/>
      <c r="F217" s="49"/>
      <c r="G217" s="49"/>
      <c r="H217" s="49"/>
      <c r="I217" s="49"/>
      <c r="J217" s="49"/>
      <c r="K217" s="49"/>
      <c r="L217" s="49"/>
      <c r="M217" s="49"/>
      <c r="N217" s="49"/>
      <c r="O217" s="49"/>
      <c r="P217" s="49"/>
      <c r="Q217" s="49"/>
      <c r="R217" s="49"/>
      <c r="S217" s="49"/>
      <c r="T217" s="49"/>
    </row>
    <row r="218" spans="2:20">
      <c r="C218" s="49"/>
      <c r="D218" s="49"/>
      <c r="E218" s="49"/>
      <c r="F218" s="49"/>
      <c r="G218" s="49"/>
      <c r="H218" s="49"/>
      <c r="I218" s="49"/>
      <c r="J218" s="49"/>
      <c r="K218" s="49"/>
      <c r="L218" s="49"/>
      <c r="M218" s="49"/>
      <c r="N218" s="49"/>
      <c r="O218" s="49"/>
      <c r="P218" s="49"/>
      <c r="Q218" s="49"/>
      <c r="R218" s="49"/>
      <c r="S218" s="49"/>
      <c r="T218" s="49"/>
    </row>
    <row r="219" spans="2:20">
      <c r="C219" s="49"/>
      <c r="D219" s="49"/>
      <c r="E219" s="49"/>
      <c r="F219" s="49"/>
      <c r="G219" s="49"/>
      <c r="H219" s="49"/>
      <c r="I219" s="49"/>
      <c r="J219" s="49"/>
      <c r="K219" s="49"/>
      <c r="L219" s="49"/>
      <c r="M219" s="49"/>
      <c r="N219" s="49"/>
      <c r="O219" s="49"/>
      <c r="P219" s="49"/>
      <c r="Q219" s="49"/>
      <c r="R219" s="49"/>
      <c r="S219" s="49"/>
      <c r="T219" s="49"/>
    </row>
    <row r="220" spans="2:20">
      <c r="C220" s="49"/>
      <c r="D220" s="49"/>
      <c r="E220" s="49"/>
      <c r="F220" s="49"/>
      <c r="G220" s="49"/>
      <c r="H220" s="49"/>
      <c r="I220" s="49"/>
      <c r="J220" s="49"/>
      <c r="K220" s="49"/>
      <c r="L220" s="49"/>
      <c r="M220" s="49"/>
      <c r="N220" s="225"/>
      <c r="O220" s="226"/>
      <c r="P220" s="226"/>
      <c r="Q220" s="227"/>
      <c r="R220" s="226"/>
      <c r="S220" s="226"/>
      <c r="T220" s="226"/>
    </row>
    <row r="221" spans="2:20">
      <c r="C221" s="49"/>
      <c r="D221" s="49"/>
      <c r="E221" s="49"/>
      <c r="F221" s="49"/>
      <c r="G221" s="49"/>
      <c r="H221" s="49"/>
      <c r="I221" s="49"/>
      <c r="J221" s="49"/>
      <c r="K221" s="49"/>
      <c r="L221" s="49"/>
      <c r="M221" s="49"/>
      <c r="N221" s="49"/>
      <c r="O221" s="49"/>
      <c r="P221" s="49"/>
      <c r="Q221" s="49"/>
      <c r="R221" s="49"/>
      <c r="S221" s="49"/>
      <c r="T221" s="49"/>
    </row>
    <row r="222" spans="2:20">
      <c r="C222" s="49"/>
      <c r="D222" s="49"/>
      <c r="E222" s="49"/>
      <c r="F222" s="49"/>
      <c r="G222" s="49"/>
      <c r="H222" s="49"/>
      <c r="I222" s="49"/>
      <c r="J222" s="49"/>
      <c r="K222" s="49"/>
      <c r="L222" s="49"/>
      <c r="M222" s="49"/>
      <c r="N222" s="49"/>
      <c r="O222" s="49"/>
      <c r="P222" s="49"/>
      <c r="Q222" s="228"/>
      <c r="R222" s="49"/>
      <c r="S222" s="49"/>
      <c r="T222" s="49"/>
    </row>
    <row r="223" spans="2:20">
      <c r="C223" s="49"/>
      <c r="D223" s="49"/>
      <c r="E223" s="49"/>
      <c r="F223" s="49"/>
      <c r="G223" s="49"/>
      <c r="H223" s="49"/>
      <c r="I223" s="49"/>
      <c r="J223" s="49"/>
      <c r="K223" s="49"/>
      <c r="L223" s="49"/>
      <c r="M223" s="49"/>
      <c r="N223" s="49"/>
      <c r="O223" s="49"/>
      <c r="P223" s="49"/>
      <c r="Q223" s="49"/>
      <c r="R223" s="49"/>
      <c r="S223" s="49"/>
      <c r="T223" s="49"/>
    </row>
    <row r="224" spans="2:20">
      <c r="C224" s="49"/>
      <c r="D224" s="49"/>
      <c r="E224" s="49"/>
      <c r="F224" s="49"/>
      <c r="G224" s="49"/>
      <c r="H224" s="49"/>
      <c r="I224" s="49"/>
      <c r="J224" s="49"/>
      <c r="K224" s="49"/>
      <c r="L224" s="49"/>
      <c r="M224" s="49"/>
      <c r="N224" s="49"/>
      <c r="O224" s="49"/>
      <c r="P224" s="49"/>
      <c r="Q224" s="228"/>
      <c r="R224" s="49"/>
      <c r="S224" s="49"/>
      <c r="T224" s="49"/>
    </row>
    <row r="225" spans="3:20">
      <c r="C225" s="49"/>
      <c r="D225" s="49"/>
      <c r="E225" s="49"/>
      <c r="F225" s="49"/>
      <c r="G225" s="49"/>
      <c r="H225" s="49"/>
      <c r="I225" s="49"/>
      <c r="J225" s="49"/>
      <c r="K225" s="49"/>
      <c r="L225" s="49"/>
      <c r="M225" s="49"/>
      <c r="N225" s="49"/>
      <c r="O225" s="49"/>
      <c r="P225" s="49"/>
      <c r="Q225" s="228"/>
      <c r="R225" s="49"/>
      <c r="S225" s="49"/>
      <c r="T225" s="49"/>
    </row>
    <row r="226" spans="3:20">
      <c r="C226" s="49"/>
      <c r="D226" s="49"/>
      <c r="E226" s="49"/>
      <c r="F226" s="49"/>
      <c r="G226" s="49"/>
      <c r="H226" s="49"/>
      <c r="I226" s="49"/>
      <c r="J226" s="49"/>
      <c r="K226" s="49"/>
      <c r="L226" s="49"/>
      <c r="M226" s="49"/>
      <c r="N226" s="49"/>
      <c r="O226" s="49"/>
      <c r="P226" s="49"/>
      <c r="Q226" s="228"/>
      <c r="R226" s="49"/>
      <c r="S226" s="49"/>
      <c r="T226" s="49"/>
    </row>
    <row r="227" spans="3:20">
      <c r="C227" s="49"/>
      <c r="D227" s="49"/>
      <c r="E227" s="49"/>
      <c r="F227" s="49"/>
      <c r="G227" s="49"/>
      <c r="H227" s="49"/>
      <c r="I227" s="49"/>
      <c r="J227" s="49"/>
      <c r="K227" s="49"/>
      <c r="L227" s="49"/>
      <c r="M227" s="49"/>
      <c r="N227" s="49"/>
      <c r="O227" s="49"/>
      <c r="P227" s="49"/>
      <c r="Q227" s="49"/>
      <c r="R227" s="49"/>
      <c r="S227" s="49"/>
      <c r="T227" s="49"/>
    </row>
    <row r="228" spans="3:20">
      <c r="C228" s="49"/>
      <c r="D228" s="49"/>
      <c r="E228" s="49"/>
      <c r="F228" s="49"/>
      <c r="G228" s="49"/>
      <c r="H228" s="49"/>
      <c r="I228" s="49"/>
      <c r="J228" s="49"/>
      <c r="K228" s="49"/>
      <c r="L228" s="49"/>
      <c r="M228" s="49"/>
      <c r="N228" s="49"/>
      <c r="O228" s="49"/>
      <c r="P228" s="49"/>
      <c r="Q228" s="228"/>
      <c r="R228" s="49"/>
      <c r="S228" s="49"/>
      <c r="T228" s="49"/>
    </row>
    <row r="229" spans="3:20">
      <c r="C229" s="49"/>
      <c r="D229" s="49"/>
      <c r="E229" s="49"/>
      <c r="F229" s="49"/>
      <c r="G229" s="49"/>
      <c r="H229" s="49"/>
      <c r="I229" s="49"/>
      <c r="J229" s="49"/>
      <c r="K229" s="49"/>
      <c r="L229" s="49"/>
      <c r="M229" s="49"/>
      <c r="N229" s="49"/>
      <c r="O229" s="49"/>
      <c r="P229" s="49"/>
      <c r="Q229" s="228"/>
      <c r="R229" s="49"/>
      <c r="S229" s="49"/>
      <c r="T229" s="49"/>
    </row>
    <row r="230" spans="3:20">
      <c r="C230" s="49"/>
      <c r="D230" s="49"/>
      <c r="E230" s="49"/>
      <c r="F230" s="49"/>
      <c r="G230" s="49"/>
      <c r="H230" s="49"/>
      <c r="I230" s="49"/>
      <c r="J230" s="49"/>
      <c r="K230" s="49"/>
      <c r="L230" s="49"/>
      <c r="M230" s="49"/>
      <c r="N230" s="49"/>
      <c r="O230" s="49"/>
      <c r="P230" s="49"/>
      <c r="Q230" s="228"/>
      <c r="R230" s="49"/>
      <c r="S230" s="49"/>
      <c r="T230" s="49"/>
    </row>
    <row r="231" spans="3:20">
      <c r="C231" s="49"/>
      <c r="D231" s="49"/>
      <c r="E231" s="49"/>
      <c r="F231" s="49"/>
      <c r="G231" s="49"/>
      <c r="H231" s="49"/>
      <c r="I231" s="49"/>
      <c r="J231" s="49"/>
      <c r="K231" s="49"/>
      <c r="L231" s="49"/>
      <c r="M231" s="49"/>
      <c r="N231" s="49"/>
      <c r="O231" s="49"/>
      <c r="P231" s="49"/>
      <c r="Q231" s="228"/>
      <c r="R231" s="49"/>
      <c r="S231" s="49"/>
      <c r="T231" s="49"/>
    </row>
    <row r="232" spans="3:20">
      <c r="C232" s="49"/>
      <c r="D232" s="49"/>
      <c r="E232" s="49"/>
      <c r="F232" s="49"/>
      <c r="G232" s="49"/>
      <c r="H232" s="49"/>
      <c r="I232" s="49"/>
      <c r="J232" s="49"/>
      <c r="K232" s="49"/>
      <c r="L232" s="49"/>
      <c r="M232" s="49"/>
      <c r="N232" s="49"/>
      <c r="O232" s="49"/>
      <c r="P232" s="49"/>
      <c r="Q232" s="228"/>
      <c r="R232" s="49"/>
      <c r="S232" s="49"/>
      <c r="T232" s="49"/>
    </row>
    <row r="233" spans="3:20">
      <c r="C233" s="49"/>
      <c r="D233" s="49"/>
      <c r="E233" s="49"/>
      <c r="F233" s="49"/>
      <c r="G233" s="49"/>
      <c r="H233" s="49"/>
      <c r="I233" s="49"/>
      <c r="J233" s="49"/>
      <c r="K233" s="49"/>
      <c r="L233" s="49"/>
      <c r="M233" s="49"/>
      <c r="N233" s="49"/>
      <c r="O233" s="49"/>
      <c r="P233" s="49"/>
      <c r="Q233" s="228"/>
      <c r="R233" s="49"/>
      <c r="S233" s="49"/>
      <c r="T233" s="49"/>
    </row>
    <row r="234" spans="3:20">
      <c r="C234" s="49"/>
      <c r="D234" s="49"/>
      <c r="E234" s="49"/>
      <c r="F234" s="49"/>
      <c r="G234" s="49"/>
      <c r="H234" s="49"/>
      <c r="I234" s="49"/>
      <c r="J234" s="49"/>
      <c r="K234" s="49"/>
      <c r="L234" s="49"/>
      <c r="M234" s="49"/>
      <c r="N234" s="49"/>
      <c r="O234" s="49"/>
      <c r="P234" s="49"/>
      <c r="Q234" s="228"/>
      <c r="R234" s="49"/>
      <c r="S234" s="49"/>
      <c r="T234" s="49"/>
    </row>
    <row r="235" spans="3:20">
      <c r="C235" s="49"/>
      <c r="D235" s="49"/>
      <c r="E235" s="49"/>
      <c r="F235" s="49"/>
      <c r="G235" s="49"/>
      <c r="H235" s="49"/>
      <c r="I235" s="49"/>
      <c r="J235" s="49"/>
      <c r="K235" s="49"/>
      <c r="L235" s="49"/>
      <c r="M235" s="49"/>
      <c r="N235" s="49"/>
      <c r="O235" s="49"/>
      <c r="P235" s="49"/>
      <c r="Q235" s="228"/>
      <c r="R235" s="49"/>
      <c r="S235" s="49"/>
      <c r="T235" s="49"/>
    </row>
    <row r="236" spans="3:20">
      <c r="C236" s="49"/>
      <c r="D236" s="49"/>
      <c r="E236" s="49"/>
      <c r="F236" s="49"/>
      <c r="G236" s="49"/>
      <c r="H236" s="49"/>
      <c r="I236" s="49"/>
      <c r="J236" s="49"/>
      <c r="K236" s="49"/>
      <c r="L236" s="49"/>
      <c r="M236" s="49"/>
      <c r="N236" s="49"/>
      <c r="O236" s="49"/>
      <c r="P236" s="49"/>
      <c r="Q236" s="228"/>
      <c r="R236" s="49"/>
      <c r="S236" s="49"/>
      <c r="T236" s="49"/>
    </row>
    <row r="237" spans="3:20">
      <c r="C237" s="49"/>
      <c r="D237" s="49"/>
      <c r="E237" s="49"/>
      <c r="F237" s="49"/>
      <c r="G237" s="49"/>
      <c r="H237" s="49"/>
      <c r="I237" s="49"/>
      <c r="J237" s="49"/>
      <c r="K237" s="49"/>
      <c r="L237" s="49"/>
      <c r="M237" s="49"/>
      <c r="N237" s="49"/>
      <c r="O237" s="49"/>
      <c r="P237" s="49"/>
      <c r="Q237" s="228"/>
      <c r="R237" s="49"/>
      <c r="S237" s="49"/>
      <c r="T237" s="49"/>
    </row>
    <row r="238" spans="3:20">
      <c r="C238" s="49"/>
      <c r="D238" s="49"/>
      <c r="E238" s="49"/>
      <c r="F238" s="49"/>
      <c r="G238" s="49"/>
      <c r="H238" s="49"/>
      <c r="I238" s="49"/>
      <c r="J238" s="49"/>
      <c r="K238" s="49"/>
      <c r="L238" s="49"/>
      <c r="M238" s="49"/>
      <c r="N238" s="49"/>
      <c r="O238" s="49"/>
      <c r="P238" s="49"/>
      <c r="Q238" s="228"/>
      <c r="R238" s="49"/>
      <c r="S238" s="49"/>
      <c r="T238" s="49"/>
    </row>
    <row r="239" spans="3:20">
      <c r="C239" s="49"/>
      <c r="D239" s="49"/>
      <c r="E239" s="49"/>
      <c r="F239" s="49"/>
      <c r="G239" s="49"/>
      <c r="H239" s="49"/>
      <c r="I239" s="49"/>
      <c r="J239" s="49"/>
      <c r="K239" s="49"/>
      <c r="L239" s="49"/>
      <c r="M239" s="49"/>
      <c r="N239" s="49"/>
      <c r="O239" s="49"/>
      <c r="P239" s="49"/>
      <c r="Q239" s="228"/>
      <c r="R239" s="49"/>
      <c r="S239" s="49"/>
      <c r="T239" s="49"/>
    </row>
    <row r="240" spans="3:20">
      <c r="C240" s="49"/>
      <c r="D240" s="49"/>
      <c r="E240" s="49"/>
      <c r="F240" s="49"/>
      <c r="G240" s="49"/>
      <c r="H240" s="49"/>
      <c r="I240" s="49"/>
      <c r="J240" s="49"/>
      <c r="K240" s="49"/>
      <c r="L240" s="49"/>
      <c r="M240" s="49"/>
      <c r="N240" s="49"/>
      <c r="O240" s="49"/>
      <c r="P240" s="49"/>
      <c r="Q240" s="228"/>
      <c r="R240" s="49"/>
      <c r="S240" s="49"/>
      <c r="T240" s="49"/>
    </row>
    <row r="241" spans="3:20">
      <c r="C241" s="49"/>
      <c r="D241" s="49"/>
      <c r="E241" s="49"/>
      <c r="F241" s="49"/>
      <c r="G241" s="49"/>
      <c r="H241" s="49"/>
      <c r="I241" s="49"/>
      <c r="J241" s="49"/>
      <c r="K241" s="49"/>
      <c r="L241" s="49"/>
      <c r="M241" s="49"/>
      <c r="N241" s="49"/>
      <c r="O241" s="49"/>
      <c r="P241" s="49"/>
      <c r="Q241" s="228"/>
      <c r="R241" s="49"/>
      <c r="S241" s="49"/>
      <c r="T241" s="49"/>
    </row>
    <row r="242" spans="3:20">
      <c r="C242" s="49"/>
      <c r="D242" s="49"/>
      <c r="E242" s="49"/>
      <c r="F242" s="49"/>
      <c r="G242" s="49"/>
      <c r="H242" s="49"/>
      <c r="I242" s="49"/>
      <c r="J242" s="49"/>
      <c r="K242" s="49"/>
      <c r="L242" s="49"/>
      <c r="M242" s="49"/>
      <c r="N242" s="49"/>
      <c r="O242" s="49"/>
      <c r="P242" s="49"/>
      <c r="Q242" s="228"/>
      <c r="R242" s="49"/>
      <c r="S242" s="49"/>
      <c r="T242" s="49"/>
    </row>
    <row r="243" spans="3:20">
      <c r="C243" s="49"/>
      <c r="D243" s="49"/>
      <c r="E243" s="49"/>
      <c r="F243" s="49"/>
      <c r="G243" s="49"/>
      <c r="H243" s="49"/>
      <c r="I243" s="49"/>
      <c r="J243" s="49"/>
      <c r="K243" s="49"/>
      <c r="L243" s="49"/>
      <c r="M243" s="49"/>
      <c r="N243" s="49"/>
      <c r="O243" s="49"/>
      <c r="P243" s="49"/>
      <c r="Q243" s="228"/>
      <c r="R243" s="49"/>
      <c r="S243" s="49"/>
      <c r="T243" s="49"/>
    </row>
    <row r="244" spans="3:20">
      <c r="C244" s="49"/>
      <c r="D244" s="49"/>
      <c r="E244" s="49"/>
      <c r="F244" s="49"/>
      <c r="G244" s="49"/>
      <c r="H244" s="49"/>
      <c r="I244" s="49"/>
      <c r="J244" s="49"/>
      <c r="K244" s="49"/>
      <c r="L244" s="49"/>
      <c r="M244" s="49"/>
      <c r="N244" s="49"/>
      <c r="O244" s="49"/>
      <c r="P244" s="49"/>
      <c r="Q244" s="228"/>
      <c r="R244" s="49"/>
      <c r="S244" s="49"/>
      <c r="T244" s="49"/>
    </row>
    <row r="245" spans="3:20">
      <c r="C245" s="49"/>
      <c r="D245" s="49"/>
      <c r="E245" s="49"/>
      <c r="F245" s="49"/>
      <c r="G245" s="49"/>
      <c r="H245" s="49"/>
      <c r="I245" s="49"/>
      <c r="J245" s="49"/>
      <c r="K245" s="49"/>
      <c r="L245" s="49"/>
      <c r="M245" s="49"/>
      <c r="N245" s="49"/>
      <c r="O245" s="49"/>
      <c r="P245" s="49"/>
      <c r="Q245" s="228"/>
      <c r="R245" s="49"/>
      <c r="S245" s="49"/>
      <c r="T245" s="49"/>
    </row>
    <row r="246" spans="3:20">
      <c r="C246" s="49"/>
      <c r="D246" s="49"/>
      <c r="E246" s="49"/>
      <c r="F246" s="49"/>
      <c r="G246" s="49"/>
      <c r="H246" s="49"/>
      <c r="I246" s="49"/>
      <c r="J246" s="49"/>
      <c r="K246" s="49"/>
      <c r="L246" s="49"/>
      <c r="M246" s="49"/>
      <c r="N246" s="49"/>
      <c r="O246" s="49"/>
      <c r="P246" s="49"/>
      <c r="Q246" s="49"/>
      <c r="R246" s="49"/>
      <c r="S246" s="49"/>
      <c r="T246" s="49"/>
    </row>
    <row r="247" spans="3:20">
      <c r="C247" s="49"/>
      <c r="D247" s="49"/>
      <c r="E247" s="49"/>
      <c r="F247" s="49"/>
      <c r="G247" s="49"/>
      <c r="H247" s="49"/>
      <c r="I247" s="49"/>
      <c r="J247" s="49"/>
      <c r="K247" s="49"/>
      <c r="L247" s="49"/>
      <c r="M247" s="49"/>
      <c r="N247" s="49"/>
      <c r="O247" s="49"/>
      <c r="P247" s="49"/>
      <c r="Q247" s="49"/>
      <c r="R247" s="49"/>
      <c r="S247" s="49"/>
      <c r="T247" s="49"/>
    </row>
    <row r="248" spans="3:20">
      <c r="C248" s="49"/>
      <c r="D248" s="49"/>
      <c r="E248" s="49"/>
      <c r="F248" s="49"/>
      <c r="G248" s="49"/>
      <c r="H248" s="49"/>
      <c r="I248" s="49"/>
      <c r="J248" s="49"/>
      <c r="K248" s="49"/>
      <c r="L248" s="49"/>
      <c r="M248" s="49"/>
      <c r="N248" s="49"/>
      <c r="O248" s="49"/>
      <c r="P248" s="49"/>
      <c r="Q248" s="49"/>
      <c r="R248" s="49"/>
      <c r="S248" s="49"/>
      <c r="T248" s="49"/>
    </row>
    <row r="249" spans="3:20">
      <c r="C249" s="49"/>
      <c r="D249" s="49"/>
      <c r="E249" s="49"/>
      <c r="F249" s="49"/>
      <c r="G249" s="49"/>
      <c r="H249" s="49"/>
      <c r="I249" s="49"/>
      <c r="J249" s="49"/>
      <c r="K249" s="49"/>
      <c r="L249" s="49"/>
      <c r="M249" s="49"/>
      <c r="N249" s="49"/>
      <c r="O249" s="49"/>
      <c r="P249" s="49"/>
      <c r="Q249" s="49"/>
      <c r="R249" s="49"/>
      <c r="S249" s="49"/>
      <c r="T249" s="49"/>
    </row>
    <row r="250" spans="3:20">
      <c r="C250" s="49"/>
      <c r="D250" s="49"/>
      <c r="E250" s="49"/>
      <c r="F250" s="49"/>
      <c r="G250" s="49"/>
      <c r="H250" s="49"/>
      <c r="I250" s="49"/>
      <c r="J250" s="49"/>
      <c r="K250" s="49"/>
      <c r="L250" s="49"/>
      <c r="M250" s="49"/>
      <c r="N250" s="49"/>
      <c r="O250" s="49"/>
      <c r="P250" s="49"/>
      <c r="Q250" s="49"/>
      <c r="R250" s="49"/>
      <c r="S250" s="49"/>
      <c r="T250" s="49"/>
    </row>
    <row r="251" spans="3:20">
      <c r="C251" s="49"/>
      <c r="D251" s="49"/>
      <c r="E251" s="49"/>
      <c r="F251" s="49"/>
      <c r="G251" s="49"/>
      <c r="H251" s="49"/>
      <c r="I251" s="49"/>
      <c r="J251" s="49"/>
      <c r="K251" s="49"/>
      <c r="L251" s="49"/>
      <c r="M251" s="49"/>
      <c r="N251" s="49"/>
      <c r="O251" s="49"/>
      <c r="P251" s="49"/>
      <c r="Q251" s="49"/>
      <c r="R251" s="49"/>
      <c r="S251" s="49"/>
      <c r="T251" s="49"/>
    </row>
    <row r="252" spans="3:20">
      <c r="C252" s="49"/>
      <c r="D252" s="49"/>
      <c r="E252" s="49"/>
      <c r="F252" s="49"/>
      <c r="G252" s="49"/>
      <c r="H252" s="49"/>
      <c r="I252" s="49"/>
      <c r="J252" s="49"/>
      <c r="K252" s="49"/>
      <c r="L252" s="49"/>
      <c r="M252" s="49"/>
      <c r="N252" s="49"/>
      <c r="O252" s="49"/>
      <c r="P252" s="49"/>
      <c r="Q252" s="228"/>
      <c r="R252" s="49"/>
      <c r="S252" s="49"/>
      <c r="T252" s="49"/>
    </row>
    <row r="253" spans="3:20">
      <c r="C253" s="49"/>
      <c r="D253" s="49"/>
      <c r="E253" s="49"/>
      <c r="F253" s="49"/>
      <c r="G253" s="49"/>
      <c r="H253" s="49"/>
      <c r="I253" s="49"/>
      <c r="J253" s="49"/>
      <c r="K253" s="49"/>
      <c r="L253" s="49"/>
      <c r="M253" s="49"/>
      <c r="N253" s="49"/>
      <c r="O253" s="49"/>
      <c r="P253" s="49"/>
      <c r="Q253" s="49"/>
      <c r="R253" s="49"/>
      <c r="S253" s="49"/>
      <c r="T253" s="49"/>
    </row>
    <row r="254" spans="3:20">
      <c r="C254" s="49"/>
      <c r="D254" s="49"/>
      <c r="E254" s="49"/>
      <c r="F254" s="49"/>
      <c r="G254" s="49"/>
      <c r="H254" s="49"/>
      <c r="I254" s="49"/>
      <c r="J254" s="49"/>
      <c r="K254" s="49"/>
      <c r="L254" s="49"/>
      <c r="M254" s="49"/>
      <c r="N254" s="49"/>
      <c r="O254" s="49"/>
      <c r="P254" s="49"/>
      <c r="Q254" s="228"/>
      <c r="R254" s="49"/>
      <c r="S254" s="49"/>
      <c r="T254" s="49"/>
    </row>
    <row r="255" spans="3:20">
      <c r="C255" s="49"/>
      <c r="D255" s="49"/>
      <c r="E255" s="49"/>
      <c r="F255" s="49"/>
      <c r="G255" s="49"/>
      <c r="H255" s="49"/>
      <c r="I255" s="49"/>
      <c r="J255" s="49"/>
      <c r="K255" s="49"/>
      <c r="L255" s="49"/>
      <c r="M255" s="49"/>
      <c r="N255" s="49"/>
      <c r="O255" s="49"/>
      <c r="P255" s="49"/>
      <c r="Q255" s="49"/>
      <c r="R255" s="49"/>
      <c r="S255" s="49"/>
      <c r="T255" s="49"/>
    </row>
    <row r="256" spans="3:20">
      <c r="C256" s="49"/>
      <c r="D256" s="49"/>
      <c r="E256" s="49"/>
      <c r="F256" s="49"/>
      <c r="G256" s="49"/>
      <c r="H256" s="49"/>
      <c r="I256" s="49"/>
      <c r="J256" s="49"/>
      <c r="K256" s="49"/>
      <c r="L256" s="49"/>
      <c r="M256" s="49"/>
      <c r="N256" s="49"/>
      <c r="O256" s="49"/>
      <c r="P256" s="49"/>
      <c r="Q256" s="228"/>
      <c r="R256" s="49"/>
      <c r="S256" s="49"/>
      <c r="T256" s="49"/>
    </row>
    <row r="257" spans="3:20">
      <c r="C257" s="49"/>
      <c r="D257" s="49"/>
      <c r="E257" s="49"/>
      <c r="F257" s="49"/>
      <c r="G257" s="49"/>
      <c r="H257" s="49"/>
      <c r="I257" s="49"/>
      <c r="J257" s="49"/>
      <c r="K257" s="49"/>
      <c r="L257" s="49"/>
      <c r="M257" s="49"/>
      <c r="N257" s="49"/>
      <c r="O257" s="49"/>
      <c r="P257" s="49"/>
      <c r="Q257" s="228"/>
      <c r="R257" s="49"/>
      <c r="S257" s="49"/>
      <c r="T257" s="49"/>
    </row>
    <row r="258" spans="3:20">
      <c r="C258" s="49"/>
      <c r="D258" s="49"/>
      <c r="E258" s="49"/>
      <c r="F258" s="49"/>
      <c r="G258" s="49"/>
      <c r="H258" s="49"/>
      <c r="I258" s="49"/>
      <c r="J258" s="49"/>
      <c r="K258" s="49"/>
      <c r="L258" s="49"/>
      <c r="M258" s="49"/>
      <c r="N258" s="49"/>
      <c r="O258" s="49"/>
      <c r="P258" s="49"/>
      <c r="Q258" s="228"/>
      <c r="R258" s="49"/>
      <c r="S258" s="49"/>
      <c r="T258" s="49"/>
    </row>
    <row r="259" spans="3:20">
      <c r="C259" s="49"/>
      <c r="D259" s="49"/>
      <c r="E259" s="49"/>
      <c r="F259" s="49"/>
      <c r="G259" s="49"/>
      <c r="H259" s="49"/>
      <c r="I259" s="49"/>
      <c r="J259" s="49"/>
      <c r="K259" s="49"/>
      <c r="L259" s="49"/>
      <c r="M259" s="49"/>
      <c r="N259" s="49"/>
      <c r="O259" s="49"/>
      <c r="P259" s="49"/>
      <c r="Q259" s="49"/>
      <c r="R259" s="49"/>
      <c r="S259" s="49"/>
      <c r="T259" s="49"/>
    </row>
    <row r="260" spans="3:20">
      <c r="C260" s="49"/>
      <c r="D260" s="49"/>
      <c r="E260" s="49"/>
      <c r="F260" s="49"/>
      <c r="G260" s="49"/>
      <c r="H260" s="49"/>
      <c r="I260" s="49"/>
      <c r="J260" s="49"/>
      <c r="K260" s="49"/>
      <c r="L260" s="49"/>
      <c r="M260" s="49"/>
      <c r="N260" s="49"/>
      <c r="O260" s="49"/>
      <c r="P260" s="49"/>
      <c r="Q260" s="228"/>
      <c r="R260" s="49"/>
      <c r="S260" s="49"/>
      <c r="T260" s="49"/>
    </row>
    <row r="261" spans="3:20">
      <c r="C261" s="49"/>
      <c r="D261" s="49"/>
      <c r="E261" s="49"/>
      <c r="F261" s="49"/>
      <c r="G261" s="49"/>
      <c r="H261" s="49"/>
      <c r="I261" s="49"/>
      <c r="J261" s="49"/>
      <c r="K261" s="49"/>
      <c r="L261" s="49"/>
      <c r="M261" s="49"/>
      <c r="N261" s="49"/>
      <c r="O261" s="49"/>
      <c r="P261" s="49"/>
      <c r="Q261" s="49"/>
      <c r="R261" s="49"/>
      <c r="S261" s="49"/>
      <c r="T261" s="49"/>
    </row>
    <row r="262" spans="3:20">
      <c r="C262" s="49"/>
      <c r="D262" s="49"/>
      <c r="E262" s="49"/>
      <c r="F262" s="49"/>
      <c r="G262" s="49"/>
      <c r="H262" s="49"/>
      <c r="I262" s="49"/>
      <c r="J262" s="49"/>
      <c r="K262" s="49"/>
      <c r="L262" s="49"/>
      <c r="M262" s="49"/>
      <c r="N262" s="49"/>
      <c r="O262" s="49"/>
      <c r="P262" s="49"/>
      <c r="Q262" s="49"/>
      <c r="R262" s="49"/>
      <c r="S262" s="49"/>
      <c r="T262" s="49"/>
    </row>
    <row r="263" spans="3:20">
      <c r="C263" s="49"/>
      <c r="D263" s="49"/>
      <c r="E263" s="49"/>
      <c r="F263" s="49"/>
      <c r="G263" s="49"/>
      <c r="H263" s="49"/>
      <c r="I263" s="49"/>
      <c r="J263" s="49"/>
      <c r="K263" s="49"/>
      <c r="L263" s="49"/>
      <c r="M263" s="49"/>
      <c r="N263" s="49"/>
      <c r="O263" s="49"/>
      <c r="P263" s="49"/>
      <c r="Q263" s="49"/>
      <c r="R263" s="49"/>
      <c r="S263" s="49"/>
      <c r="T263" s="49"/>
    </row>
    <row r="264" spans="3:20">
      <c r="C264" s="49"/>
      <c r="D264" s="49"/>
      <c r="E264" s="49"/>
      <c r="F264" s="49"/>
      <c r="G264" s="49"/>
      <c r="H264" s="49"/>
      <c r="I264" s="49"/>
      <c r="J264" s="49"/>
      <c r="K264" s="49"/>
      <c r="L264" s="49"/>
      <c r="M264" s="49"/>
      <c r="N264" s="49"/>
      <c r="O264" s="49"/>
      <c r="P264" s="49"/>
      <c r="Q264" s="49"/>
      <c r="R264" s="49"/>
      <c r="S264" s="49"/>
      <c r="T264" s="49"/>
    </row>
    <row r="265" spans="3:20">
      <c r="C265" s="49"/>
      <c r="D265" s="49"/>
      <c r="E265" s="49"/>
      <c r="F265" s="49"/>
      <c r="G265" s="49"/>
      <c r="H265" s="49"/>
      <c r="I265" s="49"/>
      <c r="J265" s="49"/>
      <c r="K265" s="49"/>
      <c r="L265" s="49"/>
      <c r="M265" s="49"/>
      <c r="N265" s="49"/>
      <c r="O265" s="49"/>
      <c r="P265" s="49"/>
      <c r="Q265" s="49"/>
      <c r="R265" s="49"/>
      <c r="S265" s="49"/>
      <c r="T265" s="49"/>
    </row>
    <row r="266" spans="3:20">
      <c r="C266" s="49"/>
      <c r="D266" s="49"/>
      <c r="E266" s="49"/>
      <c r="F266" s="49"/>
      <c r="G266" s="49"/>
      <c r="H266" s="49"/>
      <c r="I266" s="49"/>
      <c r="J266" s="49"/>
      <c r="K266" s="49"/>
      <c r="L266" s="49"/>
      <c r="M266" s="49"/>
      <c r="N266" s="49"/>
      <c r="O266" s="49"/>
      <c r="P266" s="49"/>
      <c r="Q266" s="49"/>
      <c r="R266" s="49"/>
      <c r="S266" s="49"/>
      <c r="T266" s="49"/>
    </row>
    <row r="267" spans="3:20">
      <c r="C267" s="49"/>
      <c r="D267" s="49"/>
      <c r="E267" s="49"/>
      <c r="F267" s="49"/>
      <c r="G267" s="49"/>
      <c r="H267" s="49"/>
      <c r="I267" s="49"/>
      <c r="J267" s="49"/>
      <c r="K267" s="49"/>
      <c r="L267" s="49"/>
      <c r="M267" s="49"/>
      <c r="N267" s="49"/>
      <c r="O267" s="49"/>
      <c r="P267" s="49"/>
      <c r="Q267" s="49"/>
      <c r="R267" s="49"/>
      <c r="S267" s="49"/>
      <c r="T267" s="49"/>
    </row>
    <row r="268" spans="3:20">
      <c r="C268" s="49"/>
      <c r="D268" s="49"/>
      <c r="E268" s="49"/>
      <c r="F268" s="49"/>
      <c r="G268" s="49"/>
      <c r="H268" s="49"/>
      <c r="I268" s="49"/>
      <c r="J268" s="49"/>
      <c r="K268" s="49"/>
      <c r="L268" s="49"/>
      <c r="M268" s="49"/>
      <c r="N268" s="49"/>
      <c r="O268" s="49"/>
      <c r="P268" s="49"/>
      <c r="Q268" s="228"/>
      <c r="R268" s="49"/>
      <c r="S268" s="49"/>
      <c r="T268" s="49"/>
    </row>
    <row r="269" spans="3:20">
      <c r="C269" s="49"/>
      <c r="D269" s="49"/>
      <c r="E269" s="49"/>
      <c r="F269" s="49"/>
      <c r="G269" s="49"/>
      <c r="H269" s="49"/>
      <c r="I269" s="49"/>
      <c r="J269" s="49"/>
      <c r="K269" s="49"/>
      <c r="L269" s="49"/>
      <c r="M269" s="49"/>
      <c r="N269" s="49"/>
      <c r="O269" s="49"/>
      <c r="P269" s="49"/>
      <c r="Q269" s="49"/>
      <c r="R269" s="49"/>
      <c r="S269" s="49"/>
      <c r="T269" s="49"/>
    </row>
    <row r="270" spans="3:20">
      <c r="C270" s="49"/>
      <c r="D270" s="49"/>
      <c r="E270" s="49"/>
      <c r="F270" s="49"/>
      <c r="G270" s="49"/>
      <c r="H270" s="49"/>
      <c r="I270" s="49"/>
      <c r="J270" s="49"/>
      <c r="K270" s="49"/>
      <c r="L270" s="49"/>
      <c r="M270" s="49"/>
      <c r="N270" s="49"/>
      <c r="O270" s="49"/>
      <c r="P270" s="49"/>
      <c r="Q270" s="228"/>
      <c r="R270" s="49"/>
      <c r="S270" s="49"/>
      <c r="T270" s="49"/>
    </row>
    <row r="271" spans="3:20">
      <c r="C271" s="49"/>
      <c r="D271" s="49"/>
      <c r="E271" s="49"/>
      <c r="F271" s="49"/>
      <c r="G271" s="49"/>
      <c r="H271" s="49"/>
      <c r="I271" s="49"/>
      <c r="J271" s="49"/>
      <c r="K271" s="49"/>
      <c r="L271" s="49"/>
      <c r="M271" s="49"/>
      <c r="N271" s="49"/>
      <c r="O271" s="49"/>
      <c r="P271" s="49"/>
      <c r="Q271" s="49"/>
      <c r="R271" s="49"/>
      <c r="S271" s="49"/>
      <c r="T271" s="49"/>
    </row>
    <row r="272" spans="3:20">
      <c r="C272" s="49"/>
      <c r="D272" s="49"/>
      <c r="E272" s="49"/>
      <c r="F272" s="49"/>
      <c r="G272" s="49"/>
      <c r="H272" s="49"/>
      <c r="I272" s="49"/>
      <c r="J272" s="49"/>
      <c r="K272" s="49"/>
      <c r="L272" s="49"/>
      <c r="M272" s="49"/>
      <c r="N272" s="49"/>
      <c r="O272" s="49"/>
      <c r="P272" s="49"/>
      <c r="Q272" s="228"/>
      <c r="R272" s="49"/>
      <c r="S272" s="49"/>
      <c r="T272" s="49"/>
    </row>
    <row r="273" spans="3:20">
      <c r="C273" s="49"/>
      <c r="D273" s="49"/>
      <c r="E273" s="49"/>
      <c r="F273" s="49"/>
      <c r="G273" s="49"/>
      <c r="H273" s="49"/>
      <c r="I273" s="49"/>
      <c r="J273" s="49"/>
      <c r="K273" s="49"/>
      <c r="L273" s="49"/>
      <c r="M273" s="49"/>
      <c r="N273" s="49"/>
      <c r="O273" s="49"/>
      <c r="P273" s="49"/>
      <c r="Q273" s="228"/>
      <c r="R273" s="49"/>
      <c r="S273" s="49"/>
      <c r="T273" s="49"/>
    </row>
    <row r="274" spans="3:20">
      <c r="C274" s="49"/>
      <c r="D274" s="49"/>
      <c r="E274" s="49"/>
      <c r="F274" s="49"/>
      <c r="G274" s="49"/>
      <c r="H274" s="49"/>
      <c r="I274" s="49"/>
      <c r="J274" s="49"/>
      <c r="K274" s="49"/>
      <c r="L274" s="49"/>
      <c r="M274" s="49"/>
      <c r="N274" s="49"/>
      <c r="O274" s="49"/>
      <c r="P274" s="49"/>
      <c r="Q274" s="228"/>
      <c r="R274" s="49"/>
      <c r="S274" s="49"/>
      <c r="T274" s="49"/>
    </row>
    <row r="275" spans="3:20">
      <c r="C275" s="49"/>
      <c r="D275" s="49"/>
      <c r="E275" s="49"/>
      <c r="F275" s="49"/>
      <c r="G275" s="49"/>
      <c r="H275" s="49"/>
      <c r="I275" s="49"/>
      <c r="J275" s="49"/>
      <c r="K275" s="49"/>
      <c r="L275" s="49"/>
      <c r="M275" s="49"/>
      <c r="N275" s="49"/>
      <c r="O275" s="49"/>
      <c r="P275" s="49"/>
      <c r="Q275" s="49"/>
      <c r="R275" s="49"/>
      <c r="S275" s="49"/>
      <c r="T275" s="49"/>
    </row>
    <row r="276" spans="3:20">
      <c r="C276" s="49"/>
      <c r="D276" s="49"/>
      <c r="E276" s="49"/>
      <c r="F276" s="49"/>
      <c r="G276" s="49"/>
      <c r="H276" s="49"/>
      <c r="I276" s="49"/>
      <c r="J276" s="49"/>
      <c r="K276" s="49"/>
      <c r="L276" s="49"/>
      <c r="M276" s="49"/>
      <c r="N276" s="49"/>
      <c r="O276" s="49"/>
      <c r="P276" s="49"/>
      <c r="Q276" s="228"/>
      <c r="R276" s="49"/>
      <c r="S276" s="49"/>
      <c r="T276" s="49"/>
    </row>
    <row r="277" spans="3:20">
      <c r="C277" s="49"/>
      <c r="D277" s="49"/>
      <c r="E277" s="49"/>
      <c r="F277" s="49"/>
      <c r="G277" s="49"/>
      <c r="H277" s="49"/>
      <c r="I277" s="49"/>
      <c r="J277" s="49"/>
      <c r="K277" s="49"/>
      <c r="L277" s="49"/>
      <c r="M277" s="49"/>
      <c r="N277" s="49"/>
      <c r="O277" s="49"/>
      <c r="P277" s="49"/>
      <c r="Q277" s="49"/>
      <c r="R277" s="49"/>
      <c r="S277" s="49"/>
      <c r="T277" s="49"/>
    </row>
  </sheetData>
  <mergeCells count="6">
    <mergeCell ref="C210:J210"/>
    <mergeCell ref="C26:J26"/>
    <mergeCell ref="C28:J28"/>
    <mergeCell ref="C30:J30"/>
    <mergeCell ref="C206:J206"/>
    <mergeCell ref="C208:J208"/>
  </mergeCells>
  <phoneticPr fontId="2"/>
  <dataValidations disablePrompts="1" count="1">
    <dataValidation type="list" allowBlank="1" showInputMessage="1" showErrorMessage="1" sqref="C26 C206"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E368-ABFB-402A-B007-BCB01036F6E7}">
  <dimension ref="B2:AT148"/>
  <sheetViews>
    <sheetView zoomScale="85" zoomScaleNormal="85" workbookViewId="0"/>
  </sheetViews>
  <sheetFormatPr defaultColWidth="9" defaultRowHeight="13.5"/>
  <cols>
    <col min="1" max="1" width="9" style="221"/>
    <col min="2" max="2" width="45.625" style="221" bestFit="1" customWidth="1"/>
    <col min="3" max="3" width="29.375" style="221" customWidth="1"/>
    <col min="4" max="4" width="18.75" style="221" customWidth="1"/>
    <col min="5" max="5" width="11.125" style="221" bestFit="1" customWidth="1"/>
    <col min="6" max="6" width="18.375" style="221" bestFit="1" customWidth="1"/>
    <col min="7" max="7" width="18.375" style="221" customWidth="1"/>
    <col min="8" max="9" width="18.375" style="221" bestFit="1" customWidth="1"/>
    <col min="10" max="13" width="18.375" style="221" customWidth="1"/>
    <col min="14" max="24" width="9" style="221"/>
    <col min="25" max="25" width="11.875" style="221" bestFit="1" customWidth="1"/>
    <col min="26" max="26" width="16.125" style="221" bestFit="1" customWidth="1"/>
    <col min="27" max="28" width="20.125" style="221" customWidth="1"/>
    <col min="29" max="29" width="27.875" style="221" bestFit="1" customWidth="1"/>
    <col min="30" max="30" width="34.25" style="221" bestFit="1" customWidth="1"/>
    <col min="31" max="16384" width="9" style="221"/>
  </cols>
  <sheetData>
    <row r="2" spans="2:46" ht="14.25" thickBot="1"/>
    <row r="3" spans="2:46" ht="28.5" customHeight="1" thickBot="1">
      <c r="B3" s="297" t="s">
        <v>349</v>
      </c>
      <c r="F3" s="492" t="s">
        <v>649</v>
      </c>
      <c r="G3" s="493"/>
      <c r="H3" s="492" t="s">
        <v>655</v>
      </c>
      <c r="I3" s="493"/>
      <c r="J3" s="498" t="s">
        <v>536</v>
      </c>
      <c r="K3" s="493"/>
      <c r="L3" s="490" t="s">
        <v>656</v>
      </c>
      <c r="M3" s="491"/>
      <c r="X3" s="298"/>
    </row>
    <row r="4" spans="2:46">
      <c r="B4" s="299"/>
      <c r="C4" s="300"/>
      <c r="D4" s="300"/>
      <c r="E4" s="300"/>
      <c r="F4" s="286" t="s">
        <v>345</v>
      </c>
      <c r="G4" s="286" t="s">
        <v>345</v>
      </c>
      <c r="H4" s="286" t="s">
        <v>345</v>
      </c>
      <c r="I4" s="286" t="s">
        <v>345</v>
      </c>
      <c r="J4" s="286" t="s">
        <v>345</v>
      </c>
      <c r="K4" s="286" t="s">
        <v>345</v>
      </c>
      <c r="L4" s="349" t="s">
        <v>345</v>
      </c>
      <c r="M4" s="349" t="s">
        <v>345</v>
      </c>
    </row>
    <row r="5" spans="2:46">
      <c r="B5" s="301" t="s">
        <v>21</v>
      </c>
      <c r="C5" s="302" t="s">
        <v>346</v>
      </c>
      <c r="D5" s="303"/>
      <c r="E5" s="303"/>
      <c r="F5" s="287" t="s">
        <v>213</v>
      </c>
      <c r="G5" s="287" t="s">
        <v>213</v>
      </c>
      <c r="H5" s="287" t="s">
        <v>213</v>
      </c>
      <c r="I5" s="287" t="s">
        <v>213</v>
      </c>
      <c r="J5" s="287" t="s">
        <v>213</v>
      </c>
      <c r="K5" s="287" t="s">
        <v>213</v>
      </c>
      <c r="L5" s="350" t="s">
        <v>213</v>
      </c>
      <c r="M5" s="350" t="s">
        <v>213</v>
      </c>
    </row>
    <row r="6" spans="2:46">
      <c r="B6" s="301" t="s">
        <v>31</v>
      </c>
      <c r="C6" s="260" t="s">
        <v>165</v>
      </c>
      <c r="D6" s="260" t="s">
        <v>165</v>
      </c>
      <c r="E6" s="260" t="s">
        <v>165</v>
      </c>
      <c r="F6" s="287" t="s">
        <v>165</v>
      </c>
      <c r="G6" s="287" t="s">
        <v>165</v>
      </c>
      <c r="H6" s="287" t="s">
        <v>165</v>
      </c>
      <c r="I6" s="287" t="s">
        <v>165</v>
      </c>
      <c r="J6" s="287" t="s">
        <v>165</v>
      </c>
      <c r="K6" s="287" t="s">
        <v>165</v>
      </c>
      <c r="L6" s="350" t="s">
        <v>165</v>
      </c>
      <c r="M6" s="350" t="s">
        <v>165</v>
      </c>
    </row>
    <row r="7" spans="2:46" ht="27">
      <c r="B7" s="304" t="s">
        <v>26</v>
      </c>
      <c r="C7" s="305" t="s">
        <v>426</v>
      </c>
      <c r="D7" s="260" t="s">
        <v>350</v>
      </c>
      <c r="E7" s="260" t="s">
        <v>347</v>
      </c>
      <c r="F7" s="287" t="s">
        <v>432</v>
      </c>
      <c r="G7" s="287" t="s">
        <v>428</v>
      </c>
      <c r="H7" s="287" t="s">
        <v>432</v>
      </c>
      <c r="I7" s="287" t="s">
        <v>428</v>
      </c>
      <c r="J7" s="287" t="s">
        <v>432</v>
      </c>
      <c r="K7" s="287" t="s">
        <v>428</v>
      </c>
      <c r="L7" s="350" t="s">
        <v>432</v>
      </c>
      <c r="M7" s="350" t="s">
        <v>428</v>
      </c>
    </row>
    <row r="8" spans="2:46">
      <c r="B8" s="301" t="s">
        <v>27</v>
      </c>
      <c r="C8" s="213" t="s">
        <v>165</v>
      </c>
      <c r="D8" s="213" t="s">
        <v>165</v>
      </c>
      <c r="E8" s="306" t="s">
        <v>165</v>
      </c>
      <c r="F8" s="287" t="s">
        <v>165</v>
      </c>
      <c r="G8" s="287" t="s">
        <v>165</v>
      </c>
      <c r="H8" s="287" t="s">
        <v>165</v>
      </c>
      <c r="I8" s="287" t="s">
        <v>165</v>
      </c>
      <c r="J8" s="287" t="s">
        <v>165</v>
      </c>
      <c r="K8" s="287" t="s">
        <v>165</v>
      </c>
      <c r="L8" s="350" t="s">
        <v>165</v>
      </c>
      <c r="M8" s="350" t="s">
        <v>165</v>
      </c>
      <c r="AT8" s="397" t="s">
        <v>677</v>
      </c>
    </row>
    <row r="9" spans="2:46" ht="311.25" thickBot="1">
      <c r="B9" s="307" t="s">
        <v>29</v>
      </c>
      <c r="C9" s="308" t="s">
        <v>439</v>
      </c>
      <c r="D9" s="285" t="s">
        <v>650</v>
      </c>
      <c r="E9" s="308" t="s">
        <v>348</v>
      </c>
      <c r="F9" s="288" t="s">
        <v>427</v>
      </c>
      <c r="G9" s="288" t="s">
        <v>435</v>
      </c>
      <c r="H9" s="288" t="s">
        <v>427</v>
      </c>
      <c r="I9" s="288" t="s">
        <v>435</v>
      </c>
      <c r="J9" s="288" t="s">
        <v>427</v>
      </c>
      <c r="K9" s="288" t="s">
        <v>435</v>
      </c>
      <c r="L9" s="351" t="s">
        <v>427</v>
      </c>
      <c r="M9" s="351" t="s">
        <v>435</v>
      </c>
      <c r="X9" s="291" t="s">
        <v>520</v>
      </c>
    </row>
    <row r="10" spans="2:46" ht="14.25" thickTop="1">
      <c r="B10" s="273" t="s">
        <v>351</v>
      </c>
      <c r="C10" s="276" t="s">
        <v>217</v>
      </c>
      <c r="D10" s="276">
        <v>0</v>
      </c>
      <c r="E10" s="276" t="b">
        <v>0</v>
      </c>
      <c r="F10" s="277" t="s">
        <v>429</v>
      </c>
      <c r="G10" s="277" t="s">
        <v>436</v>
      </c>
      <c r="H10" s="277" t="s">
        <v>429</v>
      </c>
      <c r="I10" s="277" t="s">
        <v>436</v>
      </c>
      <c r="J10" s="277" t="s">
        <v>429</v>
      </c>
      <c r="K10" s="277" t="s">
        <v>436</v>
      </c>
      <c r="L10" s="352" t="s">
        <v>429</v>
      </c>
      <c r="M10" s="352" t="s">
        <v>436</v>
      </c>
      <c r="X10" s="475" t="s">
        <v>469</v>
      </c>
      <c r="Y10" s="484" t="s">
        <v>535</v>
      </c>
      <c r="Z10" s="485"/>
      <c r="AA10" s="484" t="s">
        <v>534</v>
      </c>
      <c r="AB10" s="486"/>
      <c r="AC10" s="295" t="s">
        <v>533</v>
      </c>
      <c r="AD10" s="475" t="s">
        <v>470</v>
      </c>
    </row>
    <row r="11" spans="2:46" ht="14.25" thickBot="1">
      <c r="B11" s="273" t="s">
        <v>352</v>
      </c>
      <c r="C11" s="274" t="s">
        <v>217</v>
      </c>
      <c r="D11" s="274">
        <v>0</v>
      </c>
      <c r="E11" s="274" t="b">
        <v>1</v>
      </c>
      <c r="F11" s="275" t="s">
        <v>429</v>
      </c>
      <c r="G11" s="277" t="s">
        <v>436</v>
      </c>
      <c r="H11" s="275" t="s">
        <v>429</v>
      </c>
      <c r="I11" s="277" t="s">
        <v>436</v>
      </c>
      <c r="J11" s="275" t="s">
        <v>429</v>
      </c>
      <c r="K11" s="277" t="s">
        <v>436</v>
      </c>
      <c r="L11" s="353" t="s">
        <v>429</v>
      </c>
      <c r="M11" s="352" t="s">
        <v>436</v>
      </c>
      <c r="X11" s="476"/>
      <c r="Y11" s="309" t="s">
        <v>495</v>
      </c>
      <c r="Z11" s="310" t="s">
        <v>496</v>
      </c>
      <c r="AA11" s="309" t="s">
        <v>495</v>
      </c>
      <c r="AB11" s="311" t="s">
        <v>496</v>
      </c>
      <c r="AC11" s="312" t="s">
        <v>471</v>
      </c>
      <c r="AD11" s="476"/>
    </row>
    <row r="12" spans="2:46">
      <c r="B12" s="273" t="s">
        <v>353</v>
      </c>
      <c r="C12" s="274" t="s">
        <v>217</v>
      </c>
      <c r="D12" s="274">
        <v>1</v>
      </c>
      <c r="E12" s="274" t="b">
        <v>0</v>
      </c>
      <c r="F12" s="277" t="s">
        <v>431</v>
      </c>
      <c r="G12" s="277" t="s">
        <v>436</v>
      </c>
      <c r="H12" s="277" t="s">
        <v>431</v>
      </c>
      <c r="I12" s="277" t="s">
        <v>436</v>
      </c>
      <c r="J12" s="277" t="s">
        <v>431</v>
      </c>
      <c r="K12" s="277" t="s">
        <v>436</v>
      </c>
      <c r="L12" s="352" t="s">
        <v>431</v>
      </c>
      <c r="M12" s="352" t="s">
        <v>436</v>
      </c>
      <c r="X12" s="475" t="s">
        <v>497</v>
      </c>
      <c r="Y12" s="244" t="s">
        <v>472</v>
      </c>
      <c r="Z12" s="258" t="s">
        <v>441</v>
      </c>
      <c r="AA12" s="244" t="s">
        <v>472</v>
      </c>
      <c r="AB12" s="249" t="s">
        <v>441</v>
      </c>
      <c r="AC12" s="248" t="s">
        <v>473</v>
      </c>
      <c r="AD12" s="249"/>
    </row>
    <row r="13" spans="2:46" ht="14.25" thickBot="1">
      <c r="B13" s="273" t="s">
        <v>354</v>
      </c>
      <c r="C13" s="274" t="s">
        <v>217</v>
      </c>
      <c r="D13" s="274">
        <v>1</v>
      </c>
      <c r="E13" s="274" t="b">
        <v>1</v>
      </c>
      <c r="F13" s="277" t="s">
        <v>431</v>
      </c>
      <c r="G13" s="275" t="s">
        <v>430</v>
      </c>
      <c r="H13" s="277" t="s">
        <v>431</v>
      </c>
      <c r="I13" s="275" t="s">
        <v>430</v>
      </c>
      <c r="J13" s="277" t="s">
        <v>431</v>
      </c>
      <c r="K13" s="275" t="s">
        <v>430</v>
      </c>
      <c r="L13" s="352" t="s">
        <v>431</v>
      </c>
      <c r="M13" s="353" t="s">
        <v>430</v>
      </c>
      <c r="X13" s="476"/>
      <c r="Y13" s="238" t="s">
        <v>474</v>
      </c>
      <c r="Z13" s="263" t="s">
        <v>442</v>
      </c>
      <c r="AA13" s="238" t="s">
        <v>474</v>
      </c>
      <c r="AB13" s="251" t="s">
        <v>442</v>
      </c>
      <c r="AC13" s="243" t="s">
        <v>498</v>
      </c>
      <c r="AD13" s="251"/>
    </row>
    <row r="14" spans="2:46" ht="14.25" thickBot="1">
      <c r="B14" s="273" t="s">
        <v>355</v>
      </c>
      <c r="C14" s="274" t="s">
        <v>216</v>
      </c>
      <c r="D14" s="274">
        <v>2</v>
      </c>
      <c r="E14" s="274" t="b">
        <v>0</v>
      </c>
      <c r="F14" s="277" t="s">
        <v>431</v>
      </c>
      <c r="G14" s="277" t="s">
        <v>436</v>
      </c>
      <c r="H14" s="277" t="s">
        <v>431</v>
      </c>
      <c r="I14" s="277" t="s">
        <v>436</v>
      </c>
      <c r="J14" s="277" t="s">
        <v>431</v>
      </c>
      <c r="K14" s="277" t="s">
        <v>436</v>
      </c>
      <c r="L14" s="352" t="s">
        <v>431</v>
      </c>
      <c r="M14" s="352" t="s">
        <v>436</v>
      </c>
      <c r="X14" s="313" t="s">
        <v>475</v>
      </c>
      <c r="Y14" s="240" t="s">
        <v>499</v>
      </c>
      <c r="Z14" s="292" t="s">
        <v>500</v>
      </c>
      <c r="AA14" s="240" t="s">
        <v>499</v>
      </c>
      <c r="AB14" s="293" t="s">
        <v>500</v>
      </c>
      <c r="AC14" s="247" t="s">
        <v>501</v>
      </c>
      <c r="AD14" s="293"/>
    </row>
    <row r="15" spans="2:46">
      <c r="B15" s="273" t="s">
        <v>356</v>
      </c>
      <c r="C15" s="278" t="s">
        <v>216</v>
      </c>
      <c r="D15" s="274">
        <v>2</v>
      </c>
      <c r="E15" s="278" t="b">
        <v>1</v>
      </c>
      <c r="F15" s="277" t="s">
        <v>431</v>
      </c>
      <c r="G15" s="275" t="s">
        <v>430</v>
      </c>
      <c r="H15" s="277" t="s">
        <v>431</v>
      </c>
      <c r="I15" s="275" t="s">
        <v>430</v>
      </c>
      <c r="J15" s="277" t="s">
        <v>431</v>
      </c>
      <c r="K15" s="275" t="s">
        <v>430</v>
      </c>
      <c r="L15" s="352" t="s">
        <v>431</v>
      </c>
      <c r="M15" s="353" t="s">
        <v>430</v>
      </c>
      <c r="X15" s="475" t="s">
        <v>502</v>
      </c>
      <c r="Y15" s="244" t="s">
        <v>472</v>
      </c>
      <c r="Z15" s="258" t="s">
        <v>441</v>
      </c>
      <c r="AA15" s="244" t="s">
        <v>472</v>
      </c>
      <c r="AB15" s="249" t="s">
        <v>441</v>
      </c>
      <c r="AC15" s="248" t="s">
        <v>473</v>
      </c>
      <c r="AD15" s="249"/>
    </row>
    <row r="16" spans="2:46">
      <c r="B16" s="273" t="s">
        <v>357</v>
      </c>
      <c r="C16" s="274" t="s">
        <v>216</v>
      </c>
      <c r="D16" s="274">
        <v>3</v>
      </c>
      <c r="E16" s="274" t="b">
        <v>0</v>
      </c>
      <c r="F16" s="277" t="s">
        <v>431</v>
      </c>
      <c r="G16" s="277" t="s">
        <v>436</v>
      </c>
      <c r="H16" s="277" t="s">
        <v>431</v>
      </c>
      <c r="I16" s="277" t="s">
        <v>436</v>
      </c>
      <c r="J16" s="277" t="s">
        <v>431</v>
      </c>
      <c r="K16" s="277" t="s">
        <v>436</v>
      </c>
      <c r="L16" s="352" t="s">
        <v>431</v>
      </c>
      <c r="M16" s="352" t="s">
        <v>436</v>
      </c>
      <c r="X16" s="477"/>
      <c r="Y16" s="237" t="s">
        <v>474</v>
      </c>
      <c r="Z16" s="260" t="s">
        <v>503</v>
      </c>
      <c r="AA16" s="237" t="s">
        <v>474</v>
      </c>
      <c r="AB16" s="250" t="s">
        <v>503</v>
      </c>
      <c r="AC16" s="242" t="s">
        <v>504</v>
      </c>
      <c r="AD16" s="250"/>
    </row>
    <row r="17" spans="2:30" ht="14.25" thickBot="1">
      <c r="B17" s="273" t="s">
        <v>358</v>
      </c>
      <c r="C17" s="278" t="s">
        <v>216</v>
      </c>
      <c r="D17" s="274">
        <v>3</v>
      </c>
      <c r="E17" s="278" t="b">
        <v>1</v>
      </c>
      <c r="F17" s="277" t="s">
        <v>431</v>
      </c>
      <c r="G17" s="275" t="s">
        <v>430</v>
      </c>
      <c r="H17" s="277" t="s">
        <v>431</v>
      </c>
      <c r="I17" s="275" t="s">
        <v>430</v>
      </c>
      <c r="J17" s="277" t="s">
        <v>431</v>
      </c>
      <c r="K17" s="275" t="s">
        <v>430</v>
      </c>
      <c r="L17" s="352" t="s">
        <v>431</v>
      </c>
      <c r="M17" s="353" t="s">
        <v>430</v>
      </c>
      <c r="X17" s="476"/>
      <c r="Y17" s="238" t="s">
        <v>476</v>
      </c>
      <c r="Z17" s="263" t="s">
        <v>505</v>
      </c>
      <c r="AA17" s="238" t="s">
        <v>476</v>
      </c>
      <c r="AB17" s="251" t="s">
        <v>505</v>
      </c>
      <c r="AC17" s="243" t="s">
        <v>521</v>
      </c>
      <c r="AD17" s="251"/>
    </row>
    <row r="18" spans="2:30" ht="14.25" thickBot="1">
      <c r="B18" s="273" t="s">
        <v>359</v>
      </c>
      <c r="C18" s="274" t="s">
        <v>216</v>
      </c>
      <c r="D18" s="274">
        <v>4</v>
      </c>
      <c r="E18" s="274" t="b">
        <v>0</v>
      </c>
      <c r="F18" s="277" t="s">
        <v>431</v>
      </c>
      <c r="G18" s="277" t="s">
        <v>436</v>
      </c>
      <c r="H18" s="277" t="s">
        <v>431</v>
      </c>
      <c r="I18" s="277" t="s">
        <v>436</v>
      </c>
      <c r="J18" s="277" t="s">
        <v>431</v>
      </c>
      <c r="K18" s="277" t="s">
        <v>436</v>
      </c>
      <c r="L18" s="352" t="s">
        <v>431</v>
      </c>
      <c r="M18" s="352" t="s">
        <v>436</v>
      </c>
      <c r="X18" s="314" t="s">
        <v>506</v>
      </c>
      <c r="Y18" s="267" t="s">
        <v>193</v>
      </c>
      <c r="Z18" s="262" t="s">
        <v>507</v>
      </c>
      <c r="AA18" s="267" t="s">
        <v>193</v>
      </c>
      <c r="AB18" s="268" t="s">
        <v>507</v>
      </c>
      <c r="AC18" s="257" t="s">
        <v>508</v>
      </c>
      <c r="AD18" s="268"/>
    </row>
    <row r="19" spans="2:30" ht="13.15" customHeight="1">
      <c r="B19" s="273" t="s">
        <v>647</v>
      </c>
      <c r="C19" s="274" t="s">
        <v>217</v>
      </c>
      <c r="D19" s="274">
        <v>4</v>
      </c>
      <c r="E19" s="274" t="b">
        <v>1</v>
      </c>
      <c r="F19" s="277" t="s">
        <v>646</v>
      </c>
      <c r="G19" s="277" t="s">
        <v>645</v>
      </c>
      <c r="H19" s="277" t="s">
        <v>646</v>
      </c>
      <c r="I19" s="277" t="s">
        <v>645</v>
      </c>
      <c r="J19" s="277" t="s">
        <v>646</v>
      </c>
      <c r="K19" s="277" t="s">
        <v>645</v>
      </c>
      <c r="L19" s="352" t="s">
        <v>646</v>
      </c>
      <c r="M19" s="352" t="s">
        <v>645</v>
      </c>
      <c r="X19" s="478" t="s">
        <v>522</v>
      </c>
      <c r="Y19" s="236" t="s">
        <v>443</v>
      </c>
      <c r="Z19" s="258" t="s">
        <v>516</v>
      </c>
      <c r="AA19" s="266" t="s">
        <v>443</v>
      </c>
      <c r="AB19" s="249" t="s">
        <v>516</v>
      </c>
      <c r="AC19" s="248" t="s">
        <v>514</v>
      </c>
      <c r="AD19" s="248" t="s">
        <v>523</v>
      </c>
    </row>
    <row r="20" spans="2:30" ht="13.15" customHeight="1">
      <c r="B20" s="273" t="s">
        <v>360</v>
      </c>
      <c r="C20" s="274" t="s">
        <v>216</v>
      </c>
      <c r="D20" s="274">
        <v>5</v>
      </c>
      <c r="E20" s="274" t="b">
        <v>0</v>
      </c>
      <c r="F20" s="277" t="s">
        <v>431</v>
      </c>
      <c r="G20" s="277" t="s">
        <v>436</v>
      </c>
      <c r="H20" s="277" t="s">
        <v>431</v>
      </c>
      <c r="I20" s="277" t="s">
        <v>436</v>
      </c>
      <c r="J20" s="277" t="s">
        <v>431</v>
      </c>
      <c r="K20" s="277" t="s">
        <v>436</v>
      </c>
      <c r="L20" s="352" t="s">
        <v>431</v>
      </c>
      <c r="M20" s="352" t="s">
        <v>436</v>
      </c>
      <c r="X20" s="479"/>
      <c r="Y20" s="213" t="s">
        <v>444</v>
      </c>
      <c r="Z20" s="260" t="s">
        <v>481</v>
      </c>
      <c r="AA20" s="255" t="s">
        <v>444</v>
      </c>
      <c r="AB20" s="250" t="s">
        <v>481</v>
      </c>
      <c r="AC20" s="242" t="s">
        <v>482</v>
      </c>
      <c r="AD20" s="287"/>
    </row>
    <row r="21" spans="2:30">
      <c r="B21" s="273" t="s">
        <v>361</v>
      </c>
      <c r="C21" s="274" t="s">
        <v>216</v>
      </c>
      <c r="D21" s="274">
        <v>5</v>
      </c>
      <c r="E21" s="274" t="b">
        <v>1</v>
      </c>
      <c r="F21" s="277" t="s">
        <v>431</v>
      </c>
      <c r="G21" s="275" t="s">
        <v>430</v>
      </c>
      <c r="H21" s="277" t="s">
        <v>431</v>
      </c>
      <c r="I21" s="275" t="s">
        <v>430</v>
      </c>
      <c r="J21" s="277" t="s">
        <v>431</v>
      </c>
      <c r="K21" s="275" t="s">
        <v>430</v>
      </c>
      <c r="L21" s="352" t="s">
        <v>431</v>
      </c>
      <c r="M21" s="353" t="s">
        <v>430</v>
      </c>
      <c r="X21" s="479"/>
      <c r="Y21" s="213" t="s">
        <v>515</v>
      </c>
      <c r="Z21" s="260" t="s">
        <v>516</v>
      </c>
      <c r="AA21" s="255" t="s">
        <v>515</v>
      </c>
      <c r="AB21" s="250" t="s">
        <v>516</v>
      </c>
      <c r="AC21" s="242" t="s">
        <v>514</v>
      </c>
      <c r="AD21" s="265" t="s">
        <v>523</v>
      </c>
    </row>
    <row r="22" spans="2:30">
      <c r="B22" s="273" t="s">
        <v>362</v>
      </c>
      <c r="C22" s="274" t="s">
        <v>216</v>
      </c>
      <c r="D22" s="274">
        <v>6</v>
      </c>
      <c r="E22" s="274" t="b">
        <v>0</v>
      </c>
      <c r="F22" s="275" t="s">
        <v>429</v>
      </c>
      <c r="G22" s="275" t="s">
        <v>436</v>
      </c>
      <c r="H22" s="275" t="s">
        <v>429</v>
      </c>
      <c r="I22" s="275" t="s">
        <v>436</v>
      </c>
      <c r="J22" s="275" t="s">
        <v>429</v>
      </c>
      <c r="K22" s="275" t="s">
        <v>436</v>
      </c>
      <c r="L22" s="353" t="s">
        <v>429</v>
      </c>
      <c r="M22" s="353" t="s">
        <v>436</v>
      </c>
      <c r="X22" s="479"/>
      <c r="Y22" s="213" t="s">
        <v>464</v>
      </c>
      <c r="Z22" s="260" t="s">
        <v>481</v>
      </c>
      <c r="AA22" s="255" t="s">
        <v>464</v>
      </c>
      <c r="AB22" s="250" t="s">
        <v>481</v>
      </c>
      <c r="AC22" s="242" t="s">
        <v>482</v>
      </c>
      <c r="AD22" s="242"/>
    </row>
    <row r="23" spans="2:30">
      <c r="B23" s="273" t="s">
        <v>363</v>
      </c>
      <c r="C23" s="274" t="s">
        <v>216</v>
      </c>
      <c r="D23" s="274">
        <v>6</v>
      </c>
      <c r="E23" s="274" t="b">
        <v>1</v>
      </c>
      <c r="F23" s="275" t="s">
        <v>429</v>
      </c>
      <c r="G23" s="289" t="s">
        <v>436</v>
      </c>
      <c r="H23" s="275" t="s">
        <v>429</v>
      </c>
      <c r="I23" s="289" t="s">
        <v>436</v>
      </c>
      <c r="J23" s="275" t="s">
        <v>429</v>
      </c>
      <c r="K23" s="294" t="s">
        <v>436</v>
      </c>
      <c r="L23" s="355" t="s">
        <v>429</v>
      </c>
      <c r="M23" s="356" t="s">
        <v>430</v>
      </c>
      <c r="X23" s="479"/>
      <c r="Y23" s="213" t="s">
        <v>445</v>
      </c>
      <c r="Z23" s="260" t="s">
        <v>484</v>
      </c>
      <c r="AA23" s="255" t="s">
        <v>483</v>
      </c>
      <c r="AB23" s="250" t="s">
        <v>484</v>
      </c>
      <c r="AC23" s="242" t="s">
        <v>485</v>
      </c>
      <c r="AD23" s="242"/>
    </row>
    <row r="24" spans="2:30">
      <c r="B24" s="273" t="s">
        <v>364</v>
      </c>
      <c r="C24" s="274" t="s">
        <v>216</v>
      </c>
      <c r="D24" s="274">
        <v>7</v>
      </c>
      <c r="E24" s="274" t="b">
        <v>0</v>
      </c>
      <c r="F24" s="275" t="s">
        <v>429</v>
      </c>
      <c r="G24" s="275" t="s">
        <v>436</v>
      </c>
      <c r="H24" s="275" t="s">
        <v>429</v>
      </c>
      <c r="I24" s="275" t="s">
        <v>436</v>
      </c>
      <c r="J24" s="275" t="s">
        <v>429</v>
      </c>
      <c r="K24" s="275" t="s">
        <v>436</v>
      </c>
      <c r="L24" s="353" t="s">
        <v>429</v>
      </c>
      <c r="M24" s="353" t="s">
        <v>436</v>
      </c>
      <c r="X24" s="479"/>
      <c r="Y24" s="158" t="s">
        <v>165</v>
      </c>
      <c r="Z24" s="271" t="s">
        <v>165</v>
      </c>
      <c r="AA24" s="330" t="s">
        <v>478</v>
      </c>
      <c r="AB24" s="159" t="s">
        <v>479</v>
      </c>
      <c r="AC24" s="265" t="s">
        <v>510</v>
      </c>
      <c r="AD24" s="265"/>
    </row>
    <row r="25" spans="2:30">
      <c r="B25" s="273" t="s">
        <v>365</v>
      </c>
      <c r="C25" s="274" t="s">
        <v>216</v>
      </c>
      <c r="D25" s="274">
        <v>7</v>
      </c>
      <c r="E25" s="274" t="b">
        <v>1</v>
      </c>
      <c r="F25" s="275" t="s">
        <v>429</v>
      </c>
      <c r="G25" s="275" t="s">
        <v>436</v>
      </c>
      <c r="H25" s="275" t="s">
        <v>429</v>
      </c>
      <c r="I25" s="275" t="s">
        <v>436</v>
      </c>
      <c r="J25" s="315" t="s">
        <v>431</v>
      </c>
      <c r="K25" s="316" t="s">
        <v>430</v>
      </c>
      <c r="L25" s="355" t="s">
        <v>429</v>
      </c>
      <c r="M25" s="356" t="s">
        <v>430</v>
      </c>
      <c r="X25" s="479"/>
      <c r="Y25" s="161" t="s">
        <v>165</v>
      </c>
      <c r="Z25" s="269" t="s">
        <v>165</v>
      </c>
      <c r="AA25" s="331" t="s">
        <v>486</v>
      </c>
      <c r="AB25" s="164" t="s">
        <v>487</v>
      </c>
      <c r="AC25" s="242" t="s">
        <v>511</v>
      </c>
      <c r="AD25" s="242"/>
    </row>
    <row r="26" spans="2:30">
      <c r="B26" s="273" t="s">
        <v>366</v>
      </c>
      <c r="C26" s="274" t="s">
        <v>216</v>
      </c>
      <c r="D26" s="274">
        <v>8</v>
      </c>
      <c r="E26" s="274" t="b">
        <v>0</v>
      </c>
      <c r="F26" s="277" t="s">
        <v>431</v>
      </c>
      <c r="G26" s="275" t="s">
        <v>436</v>
      </c>
      <c r="H26" s="277" t="s">
        <v>431</v>
      </c>
      <c r="I26" s="275" t="s">
        <v>436</v>
      </c>
      <c r="J26" s="277" t="s">
        <v>431</v>
      </c>
      <c r="K26" s="275" t="s">
        <v>436</v>
      </c>
      <c r="L26" s="352" t="s">
        <v>431</v>
      </c>
      <c r="M26" s="353" t="s">
        <v>436</v>
      </c>
      <c r="X26" s="479"/>
      <c r="Y26" s="161" t="s">
        <v>165</v>
      </c>
      <c r="Z26" s="269" t="s">
        <v>165</v>
      </c>
      <c r="AA26" s="331" t="s">
        <v>443</v>
      </c>
      <c r="AB26" s="164" t="s">
        <v>489</v>
      </c>
      <c r="AC26" s="242" t="s">
        <v>512</v>
      </c>
      <c r="AD26" s="242"/>
    </row>
    <row r="27" spans="2:30" ht="14.25" thickBot="1">
      <c r="B27" s="273" t="s">
        <v>367</v>
      </c>
      <c r="C27" s="274" t="s">
        <v>216</v>
      </c>
      <c r="D27" s="274">
        <v>8</v>
      </c>
      <c r="E27" s="274" t="b">
        <v>1</v>
      </c>
      <c r="F27" s="277" t="s">
        <v>431</v>
      </c>
      <c r="G27" s="275" t="s">
        <v>430</v>
      </c>
      <c r="H27" s="277" t="s">
        <v>431</v>
      </c>
      <c r="I27" s="275" t="s">
        <v>430</v>
      </c>
      <c r="J27" s="277" t="s">
        <v>431</v>
      </c>
      <c r="K27" s="275" t="s">
        <v>430</v>
      </c>
      <c r="L27" s="352" t="s">
        <v>431</v>
      </c>
      <c r="M27" s="353" t="s">
        <v>430</v>
      </c>
      <c r="X27" s="480"/>
      <c r="Y27" s="239" t="s">
        <v>465</v>
      </c>
      <c r="Z27" s="263" t="s">
        <v>513</v>
      </c>
      <c r="AA27" s="332" t="s">
        <v>465</v>
      </c>
      <c r="AB27" s="251" t="s">
        <v>513</v>
      </c>
      <c r="AC27" s="243" t="s">
        <v>642</v>
      </c>
      <c r="AD27" s="243"/>
    </row>
    <row r="28" spans="2:30" ht="13.5" customHeight="1">
      <c r="B28" s="273" t="s">
        <v>368</v>
      </c>
      <c r="C28" s="274" t="s">
        <v>216</v>
      </c>
      <c r="D28" s="274">
        <v>9</v>
      </c>
      <c r="E28" s="274" t="b">
        <v>0</v>
      </c>
      <c r="F28" s="290" t="s">
        <v>429</v>
      </c>
      <c r="G28" s="289" t="s">
        <v>436</v>
      </c>
      <c r="H28" s="290" t="s">
        <v>429</v>
      </c>
      <c r="I28" s="289" t="s">
        <v>436</v>
      </c>
      <c r="J28" s="275" t="s">
        <v>429</v>
      </c>
      <c r="K28" s="275" t="s">
        <v>436</v>
      </c>
      <c r="L28" s="353" t="s">
        <v>429</v>
      </c>
      <c r="M28" s="353" t="s">
        <v>436</v>
      </c>
      <c r="X28" s="481" t="s">
        <v>524</v>
      </c>
      <c r="Y28" s="245" t="s">
        <v>443</v>
      </c>
      <c r="Z28" s="270" t="s">
        <v>165</v>
      </c>
      <c r="AA28" s="245" t="s">
        <v>443</v>
      </c>
      <c r="AB28" s="264" t="s">
        <v>516</v>
      </c>
      <c r="AC28" s="265" t="s">
        <v>514</v>
      </c>
      <c r="AD28" s="265"/>
    </row>
    <row r="29" spans="2:30">
      <c r="B29" s="273" t="s">
        <v>369</v>
      </c>
      <c r="C29" s="274" t="s">
        <v>216</v>
      </c>
      <c r="D29" s="274">
        <v>9</v>
      </c>
      <c r="E29" s="274" t="b">
        <v>1</v>
      </c>
      <c r="F29" s="290" t="s">
        <v>429</v>
      </c>
      <c r="G29" s="289" t="s">
        <v>436</v>
      </c>
      <c r="H29" s="290" t="s">
        <v>429</v>
      </c>
      <c r="I29" s="289" t="s">
        <v>436</v>
      </c>
      <c r="J29" s="275" t="s">
        <v>429</v>
      </c>
      <c r="K29" s="294" t="s">
        <v>436</v>
      </c>
      <c r="L29" s="353" t="s">
        <v>429</v>
      </c>
      <c r="M29" s="354" t="s">
        <v>436</v>
      </c>
      <c r="X29" s="482"/>
      <c r="Y29" s="252" t="s">
        <v>444</v>
      </c>
      <c r="Z29" s="259" t="s">
        <v>165</v>
      </c>
      <c r="AA29" s="252" t="s">
        <v>444</v>
      </c>
      <c r="AB29" s="253" t="s">
        <v>481</v>
      </c>
      <c r="AC29" s="254" t="s">
        <v>482</v>
      </c>
      <c r="AD29" s="254"/>
    </row>
    <row r="30" spans="2:30">
      <c r="B30" s="273" t="s">
        <v>370</v>
      </c>
      <c r="C30" s="274" t="s">
        <v>216</v>
      </c>
      <c r="D30" s="274">
        <v>10</v>
      </c>
      <c r="E30" s="274" t="b">
        <v>0</v>
      </c>
      <c r="F30" s="289" t="s">
        <v>429</v>
      </c>
      <c r="G30" s="289" t="s">
        <v>436</v>
      </c>
      <c r="H30" s="289" t="s">
        <v>429</v>
      </c>
      <c r="I30" s="289" t="s">
        <v>436</v>
      </c>
      <c r="J30" s="275" t="s">
        <v>429</v>
      </c>
      <c r="K30" s="275" t="s">
        <v>436</v>
      </c>
      <c r="L30" s="353" t="s">
        <v>429</v>
      </c>
      <c r="M30" s="353" t="s">
        <v>436</v>
      </c>
      <c r="X30" s="482"/>
      <c r="Y30" s="255" t="s">
        <v>525</v>
      </c>
      <c r="Z30" s="260" t="s">
        <v>165</v>
      </c>
      <c r="AA30" s="255" t="s">
        <v>525</v>
      </c>
      <c r="AB30" s="250" t="s">
        <v>516</v>
      </c>
      <c r="AC30" s="242" t="s">
        <v>514</v>
      </c>
      <c r="AD30" s="242"/>
    </row>
    <row r="31" spans="2:30">
      <c r="B31" s="273" t="s">
        <v>371</v>
      </c>
      <c r="C31" s="274" t="s">
        <v>216</v>
      </c>
      <c r="D31" s="274">
        <v>10</v>
      </c>
      <c r="E31" s="274" t="b">
        <v>1</v>
      </c>
      <c r="F31" s="289" t="s">
        <v>429</v>
      </c>
      <c r="G31" s="289" t="s">
        <v>436</v>
      </c>
      <c r="H31" s="289" t="s">
        <v>429</v>
      </c>
      <c r="I31" s="289" t="s">
        <v>436</v>
      </c>
      <c r="J31" s="275" t="s">
        <v>429</v>
      </c>
      <c r="K31" s="294" t="s">
        <v>436</v>
      </c>
      <c r="L31" s="355" t="s">
        <v>429</v>
      </c>
      <c r="M31" s="356" t="s">
        <v>430</v>
      </c>
      <c r="X31" s="482"/>
      <c r="Y31" s="255" t="s">
        <v>526</v>
      </c>
      <c r="Z31" s="260" t="s">
        <v>165</v>
      </c>
      <c r="AA31" s="255" t="s">
        <v>526</v>
      </c>
      <c r="AB31" s="250" t="s">
        <v>481</v>
      </c>
      <c r="AC31" s="242" t="s">
        <v>482</v>
      </c>
      <c r="AD31" s="242"/>
    </row>
    <row r="32" spans="2:30">
      <c r="B32" s="273" t="s">
        <v>372</v>
      </c>
      <c r="C32" s="274" t="s">
        <v>216</v>
      </c>
      <c r="D32" s="274">
        <v>11</v>
      </c>
      <c r="E32" s="274" t="b">
        <v>0</v>
      </c>
      <c r="F32" s="275" t="s">
        <v>429</v>
      </c>
      <c r="G32" s="275" t="s">
        <v>436</v>
      </c>
      <c r="H32" s="275" t="s">
        <v>429</v>
      </c>
      <c r="I32" s="275" t="s">
        <v>436</v>
      </c>
      <c r="J32" s="275" t="s">
        <v>429</v>
      </c>
      <c r="K32" s="275" t="s">
        <v>436</v>
      </c>
      <c r="L32" s="353" t="s">
        <v>429</v>
      </c>
      <c r="M32" s="353" t="s">
        <v>436</v>
      </c>
      <c r="X32" s="482"/>
      <c r="Y32" s="272" t="s">
        <v>445</v>
      </c>
      <c r="Z32" s="270" t="s">
        <v>165</v>
      </c>
      <c r="AA32" s="255" t="s">
        <v>483</v>
      </c>
      <c r="AB32" s="250" t="s">
        <v>484</v>
      </c>
      <c r="AC32" s="242" t="s">
        <v>485</v>
      </c>
      <c r="AD32" s="265"/>
    </row>
    <row r="33" spans="2:30">
      <c r="B33" s="273" t="s">
        <v>373</v>
      </c>
      <c r="C33" s="278" t="s">
        <v>216</v>
      </c>
      <c r="D33" s="278">
        <v>11</v>
      </c>
      <c r="E33" s="278" t="b">
        <v>1</v>
      </c>
      <c r="F33" s="294" t="s">
        <v>429</v>
      </c>
      <c r="G33" s="294" t="s">
        <v>436</v>
      </c>
      <c r="H33" s="294" t="s">
        <v>429</v>
      </c>
      <c r="I33" s="294" t="s">
        <v>436</v>
      </c>
      <c r="J33" s="294" t="s">
        <v>429</v>
      </c>
      <c r="K33" s="294" t="s">
        <v>436</v>
      </c>
      <c r="L33" s="354" t="s">
        <v>429</v>
      </c>
      <c r="M33" s="354" t="s">
        <v>436</v>
      </c>
      <c r="X33" s="482"/>
      <c r="Y33" s="158" t="s">
        <v>165</v>
      </c>
      <c r="Z33" s="271" t="s">
        <v>165</v>
      </c>
      <c r="AA33" s="330" t="s">
        <v>478</v>
      </c>
      <c r="AB33" s="159" t="s">
        <v>643</v>
      </c>
      <c r="AC33" s="265" t="s">
        <v>480</v>
      </c>
      <c r="AD33" s="265"/>
    </row>
    <row r="34" spans="2:30">
      <c r="B34" s="273" t="s">
        <v>451</v>
      </c>
      <c r="C34" s="278" t="s">
        <v>216</v>
      </c>
      <c r="D34" s="278">
        <v>12</v>
      </c>
      <c r="E34" s="278" t="b">
        <v>0</v>
      </c>
      <c r="F34" s="294" t="s">
        <v>429</v>
      </c>
      <c r="G34" s="294" t="s">
        <v>436</v>
      </c>
      <c r="H34" s="294" t="s">
        <v>429</v>
      </c>
      <c r="I34" s="294" t="s">
        <v>436</v>
      </c>
      <c r="J34" s="294" t="s">
        <v>429</v>
      </c>
      <c r="K34" s="294" t="s">
        <v>436</v>
      </c>
      <c r="L34" s="354" t="s">
        <v>429</v>
      </c>
      <c r="M34" s="354" t="s">
        <v>436</v>
      </c>
      <c r="X34" s="482"/>
      <c r="Y34" s="161" t="s">
        <v>165</v>
      </c>
      <c r="Z34" s="269" t="s">
        <v>165</v>
      </c>
      <c r="AA34" s="331" t="s">
        <v>486</v>
      </c>
      <c r="AB34" s="164" t="s">
        <v>487</v>
      </c>
      <c r="AC34" s="242" t="s">
        <v>511</v>
      </c>
      <c r="AD34" s="242"/>
    </row>
    <row r="35" spans="2:30">
      <c r="B35" s="273" t="s">
        <v>452</v>
      </c>
      <c r="C35" s="278" t="s">
        <v>216</v>
      </c>
      <c r="D35" s="278">
        <v>12</v>
      </c>
      <c r="E35" s="278" t="b">
        <v>1</v>
      </c>
      <c r="F35" s="294" t="s">
        <v>429</v>
      </c>
      <c r="G35" s="294" t="s">
        <v>436</v>
      </c>
      <c r="H35" s="294" t="s">
        <v>429</v>
      </c>
      <c r="I35" s="294" t="s">
        <v>436</v>
      </c>
      <c r="J35" s="294" t="s">
        <v>429</v>
      </c>
      <c r="K35" s="294" t="s">
        <v>436</v>
      </c>
      <c r="L35" s="354" t="s">
        <v>429</v>
      </c>
      <c r="M35" s="354" t="s">
        <v>436</v>
      </c>
      <c r="X35" s="482"/>
      <c r="Y35" s="161" t="s">
        <v>165</v>
      </c>
      <c r="Z35" s="269" t="s">
        <v>165</v>
      </c>
      <c r="AA35" s="331" t="s">
        <v>443</v>
      </c>
      <c r="AB35" s="164" t="s">
        <v>489</v>
      </c>
      <c r="AC35" s="242" t="s">
        <v>512</v>
      </c>
      <c r="AD35" s="242"/>
    </row>
    <row r="36" spans="2:30" ht="14.25" thickBot="1">
      <c r="B36" s="273" t="s">
        <v>453</v>
      </c>
      <c r="C36" s="278" t="s">
        <v>216</v>
      </c>
      <c r="D36" s="278">
        <v>13</v>
      </c>
      <c r="E36" s="278" t="b">
        <v>0</v>
      </c>
      <c r="F36" s="294" t="s">
        <v>431</v>
      </c>
      <c r="G36" s="294" t="s">
        <v>436</v>
      </c>
      <c r="H36" s="294" t="s">
        <v>431</v>
      </c>
      <c r="I36" s="294" t="s">
        <v>436</v>
      </c>
      <c r="J36" s="294" t="s">
        <v>431</v>
      </c>
      <c r="K36" s="294" t="s">
        <v>436</v>
      </c>
      <c r="L36" s="354" t="s">
        <v>431</v>
      </c>
      <c r="M36" s="354" t="s">
        <v>436</v>
      </c>
      <c r="X36" s="483"/>
      <c r="Y36" s="238" t="s">
        <v>527</v>
      </c>
      <c r="Z36" s="263" t="s">
        <v>513</v>
      </c>
      <c r="AA36" s="332" t="s">
        <v>465</v>
      </c>
      <c r="AB36" s="251" t="s">
        <v>513</v>
      </c>
      <c r="AC36" s="243" t="s">
        <v>642</v>
      </c>
      <c r="AD36" s="243"/>
    </row>
    <row r="37" spans="2:30">
      <c r="B37" s="273" t="s">
        <v>454</v>
      </c>
      <c r="C37" s="278" t="s">
        <v>216</v>
      </c>
      <c r="D37" s="278">
        <v>13</v>
      </c>
      <c r="E37" s="278" t="b">
        <v>1</v>
      </c>
      <c r="F37" s="294" t="s">
        <v>431</v>
      </c>
      <c r="G37" s="294" t="s">
        <v>430</v>
      </c>
      <c r="H37" s="294" t="s">
        <v>431</v>
      </c>
      <c r="I37" s="294" t="s">
        <v>430</v>
      </c>
      <c r="J37" s="294" t="s">
        <v>431</v>
      </c>
      <c r="K37" s="294" t="s">
        <v>430</v>
      </c>
      <c r="L37" s="354" t="s">
        <v>431</v>
      </c>
      <c r="M37" s="354" t="s">
        <v>430</v>
      </c>
      <c r="X37" s="475" t="s">
        <v>491</v>
      </c>
      <c r="Y37" s="244" t="s">
        <v>474</v>
      </c>
      <c r="Z37" s="258" t="s">
        <v>503</v>
      </c>
      <c r="AA37" s="244" t="s">
        <v>474</v>
      </c>
      <c r="AB37" s="249" t="s">
        <v>503</v>
      </c>
      <c r="AC37" s="248" t="s">
        <v>504</v>
      </c>
      <c r="AD37" s="249" t="s">
        <v>528</v>
      </c>
    </row>
    <row r="38" spans="2:30">
      <c r="B38" s="273" t="s">
        <v>557</v>
      </c>
      <c r="C38" s="278" t="s">
        <v>216</v>
      </c>
      <c r="D38" s="278">
        <v>14</v>
      </c>
      <c r="E38" s="278" t="b">
        <v>0</v>
      </c>
      <c r="F38" s="294" t="s">
        <v>431</v>
      </c>
      <c r="G38" s="294" t="s">
        <v>436</v>
      </c>
      <c r="H38" s="294" t="s">
        <v>431</v>
      </c>
      <c r="I38" s="294" t="s">
        <v>436</v>
      </c>
      <c r="J38" s="294" t="s">
        <v>431</v>
      </c>
      <c r="K38" s="294" t="s">
        <v>436</v>
      </c>
      <c r="L38" s="354" t="s">
        <v>431</v>
      </c>
      <c r="M38" s="354" t="s">
        <v>436</v>
      </c>
      <c r="X38" s="477"/>
      <c r="Y38" s="237" t="s">
        <v>472</v>
      </c>
      <c r="Z38" s="260" t="s">
        <v>518</v>
      </c>
      <c r="AA38" s="237" t="s">
        <v>472</v>
      </c>
      <c r="AB38" s="250" t="s">
        <v>518</v>
      </c>
      <c r="AC38" s="242" t="s">
        <v>494</v>
      </c>
      <c r="AD38" s="250" t="s">
        <v>529</v>
      </c>
    </row>
    <row r="39" spans="2:30" ht="14.25" thickBot="1">
      <c r="B39" s="273" t="s">
        <v>558</v>
      </c>
      <c r="C39" s="278" t="s">
        <v>216</v>
      </c>
      <c r="D39" s="278">
        <v>14</v>
      </c>
      <c r="E39" s="278" t="b">
        <v>1</v>
      </c>
      <c r="F39" s="294" t="s">
        <v>431</v>
      </c>
      <c r="G39" s="294" t="s">
        <v>430</v>
      </c>
      <c r="H39" s="294" t="s">
        <v>431</v>
      </c>
      <c r="I39" s="294" t="s">
        <v>430</v>
      </c>
      <c r="J39" s="294" t="s">
        <v>431</v>
      </c>
      <c r="K39" s="294" t="s">
        <v>430</v>
      </c>
      <c r="L39" s="354" t="s">
        <v>431</v>
      </c>
      <c r="M39" s="354" t="s">
        <v>430</v>
      </c>
      <c r="X39" s="476"/>
      <c r="Y39" s="238" t="s">
        <v>474</v>
      </c>
      <c r="Z39" s="263" t="s">
        <v>442</v>
      </c>
      <c r="AA39" s="238" t="s">
        <v>474</v>
      </c>
      <c r="AB39" s="251" t="s">
        <v>442</v>
      </c>
      <c r="AC39" s="243" t="s">
        <v>498</v>
      </c>
      <c r="AD39" s="251" t="s">
        <v>530</v>
      </c>
    </row>
    <row r="40" spans="2:30">
      <c r="B40" s="273" t="s">
        <v>564</v>
      </c>
      <c r="C40" s="278" t="s">
        <v>216</v>
      </c>
      <c r="D40" s="278">
        <v>15</v>
      </c>
      <c r="E40" s="278" t="b">
        <v>0</v>
      </c>
      <c r="F40" s="294" t="s">
        <v>429</v>
      </c>
      <c r="G40" s="294" t="s">
        <v>436</v>
      </c>
      <c r="H40" s="294" t="s">
        <v>429</v>
      </c>
      <c r="I40" s="294" t="s">
        <v>436</v>
      </c>
      <c r="J40" s="294" t="s">
        <v>429</v>
      </c>
      <c r="K40" s="294" t="s">
        <v>436</v>
      </c>
      <c r="L40" s="354" t="s">
        <v>429</v>
      </c>
      <c r="M40" s="354" t="s">
        <v>436</v>
      </c>
      <c r="X40" s="481" t="s">
        <v>651</v>
      </c>
      <c r="Y40" s="245" t="s">
        <v>474</v>
      </c>
      <c r="Z40" s="258" t="s">
        <v>503</v>
      </c>
      <c r="AA40" s="245" t="s">
        <v>474</v>
      </c>
      <c r="AB40" s="249" t="s">
        <v>503</v>
      </c>
      <c r="AC40" s="248" t="s">
        <v>504</v>
      </c>
      <c r="AD40" s="249" t="s">
        <v>531</v>
      </c>
    </row>
    <row r="41" spans="2:30">
      <c r="B41" s="273" t="s">
        <v>565</v>
      </c>
      <c r="C41" s="278" t="s">
        <v>216</v>
      </c>
      <c r="D41" s="278">
        <v>15</v>
      </c>
      <c r="E41" s="278" t="b">
        <v>1</v>
      </c>
      <c r="F41" s="294" t="s">
        <v>429</v>
      </c>
      <c r="G41" s="294" t="s">
        <v>436</v>
      </c>
      <c r="H41" s="294" t="s">
        <v>429</v>
      </c>
      <c r="I41" s="294" t="s">
        <v>436</v>
      </c>
      <c r="J41" s="294" t="s">
        <v>429</v>
      </c>
      <c r="K41" s="294" t="s">
        <v>436</v>
      </c>
      <c r="L41" s="354" t="s">
        <v>429</v>
      </c>
      <c r="M41" s="354" t="s">
        <v>436</v>
      </c>
      <c r="X41" s="494"/>
      <c r="Y41" s="252" t="s">
        <v>474</v>
      </c>
      <c r="Z41" s="259" t="s">
        <v>442</v>
      </c>
      <c r="AA41" s="252" t="s">
        <v>474</v>
      </c>
      <c r="AB41" s="253" t="s">
        <v>442</v>
      </c>
      <c r="AC41" s="254" t="s">
        <v>498</v>
      </c>
      <c r="AD41" s="253" t="s">
        <v>532</v>
      </c>
    </row>
    <row r="42" spans="2:30" ht="14.25" thickBot="1">
      <c r="B42" s="273" t="s">
        <v>566</v>
      </c>
      <c r="C42" s="278" t="s">
        <v>216</v>
      </c>
      <c r="D42" s="278">
        <v>16</v>
      </c>
      <c r="E42" s="278" t="b">
        <v>0</v>
      </c>
      <c r="F42" s="294" t="s">
        <v>429</v>
      </c>
      <c r="G42" s="294" t="s">
        <v>436</v>
      </c>
      <c r="H42" s="294" t="s">
        <v>429</v>
      </c>
      <c r="I42" s="294" t="s">
        <v>436</v>
      </c>
      <c r="J42" s="294" t="s">
        <v>429</v>
      </c>
      <c r="K42" s="294" t="s">
        <v>436</v>
      </c>
      <c r="L42" s="354" t="s">
        <v>429</v>
      </c>
      <c r="M42" s="354" t="s">
        <v>436</v>
      </c>
      <c r="X42" s="495"/>
      <c r="Y42" s="326" t="s">
        <v>624</v>
      </c>
      <c r="Z42" s="327" t="s">
        <v>440</v>
      </c>
      <c r="AA42" s="326" t="s">
        <v>624</v>
      </c>
      <c r="AB42" s="328" t="s">
        <v>440</v>
      </c>
      <c r="AC42" s="333" t="s">
        <v>477</v>
      </c>
      <c r="AD42" s="328" t="s">
        <v>644</v>
      </c>
    </row>
    <row r="43" spans="2:30">
      <c r="B43" s="273" t="s">
        <v>567</v>
      </c>
      <c r="C43" s="278" t="s">
        <v>216</v>
      </c>
      <c r="D43" s="278">
        <v>16</v>
      </c>
      <c r="E43" s="278" t="b">
        <v>1</v>
      </c>
      <c r="F43" s="294" t="s">
        <v>641</v>
      </c>
      <c r="G43" s="294" t="s">
        <v>436</v>
      </c>
      <c r="H43" s="294" t="s">
        <v>429</v>
      </c>
      <c r="I43" s="294" t="s">
        <v>436</v>
      </c>
      <c r="J43" s="294" t="s">
        <v>429</v>
      </c>
      <c r="K43" s="294" t="s">
        <v>436</v>
      </c>
      <c r="L43" s="354" t="s">
        <v>429</v>
      </c>
      <c r="M43" s="354" t="s">
        <v>436</v>
      </c>
      <c r="X43" s="475" t="s">
        <v>536</v>
      </c>
      <c r="Y43" s="244" t="s">
        <v>483</v>
      </c>
      <c r="Z43" s="258" t="s">
        <v>165</v>
      </c>
      <c r="AA43" s="266" t="s">
        <v>483</v>
      </c>
      <c r="AB43" s="249" t="s">
        <v>625</v>
      </c>
      <c r="AC43" s="248" t="s">
        <v>626</v>
      </c>
      <c r="AD43" s="249"/>
    </row>
    <row r="44" spans="2:30">
      <c r="B44" s="273" t="s">
        <v>591</v>
      </c>
      <c r="C44" s="278" t="s">
        <v>216</v>
      </c>
      <c r="D44" s="278">
        <v>17</v>
      </c>
      <c r="E44" s="278" t="b">
        <v>0</v>
      </c>
      <c r="F44" s="294" t="s">
        <v>431</v>
      </c>
      <c r="G44" s="294" t="s">
        <v>436</v>
      </c>
      <c r="H44" s="294" t="s">
        <v>431</v>
      </c>
      <c r="I44" s="294" t="s">
        <v>436</v>
      </c>
      <c r="J44" s="294" t="s">
        <v>431</v>
      </c>
      <c r="K44" s="294" t="s">
        <v>436</v>
      </c>
      <c r="L44" s="354" t="s">
        <v>431</v>
      </c>
      <c r="M44" s="354" t="s">
        <v>436</v>
      </c>
      <c r="X44" s="496"/>
      <c r="Y44" s="252" t="s">
        <v>444</v>
      </c>
      <c r="Z44" s="259" t="s">
        <v>165</v>
      </c>
      <c r="AA44" s="252" t="s">
        <v>444</v>
      </c>
      <c r="AB44" s="253" t="s">
        <v>481</v>
      </c>
      <c r="AC44" s="254" t="s">
        <v>482</v>
      </c>
      <c r="AD44" s="253"/>
    </row>
    <row r="45" spans="2:30" ht="14.25" thickBot="1">
      <c r="B45" s="273" t="s">
        <v>592</v>
      </c>
      <c r="C45" s="278" t="s">
        <v>216</v>
      </c>
      <c r="D45" s="278">
        <v>17</v>
      </c>
      <c r="E45" s="278" t="b">
        <v>1</v>
      </c>
      <c r="F45" s="294" t="s">
        <v>431</v>
      </c>
      <c r="G45" s="294" t="s">
        <v>436</v>
      </c>
      <c r="H45" s="294" t="s">
        <v>431</v>
      </c>
      <c r="I45" s="294" t="s">
        <v>436</v>
      </c>
      <c r="J45" s="294" t="s">
        <v>431</v>
      </c>
      <c r="K45" s="294" t="s">
        <v>436</v>
      </c>
      <c r="L45" s="354" t="s">
        <v>431</v>
      </c>
      <c r="M45" s="354" t="s">
        <v>436</v>
      </c>
      <c r="X45" s="497"/>
      <c r="Y45" s="326" t="s">
        <v>165</v>
      </c>
      <c r="Z45" s="327" t="s">
        <v>165</v>
      </c>
      <c r="AA45" s="326" t="s">
        <v>444</v>
      </c>
      <c r="AB45" s="328" t="s">
        <v>627</v>
      </c>
      <c r="AC45" s="333" t="s">
        <v>628</v>
      </c>
      <c r="AD45" s="328"/>
    </row>
    <row r="46" spans="2:30" ht="14.25" thickBot="1">
      <c r="B46" s="273" t="s">
        <v>593</v>
      </c>
      <c r="C46" s="278" t="s">
        <v>216</v>
      </c>
      <c r="D46" s="278">
        <v>18</v>
      </c>
      <c r="E46" s="278" t="b">
        <v>0</v>
      </c>
      <c r="F46" s="294" t="s">
        <v>431</v>
      </c>
      <c r="G46" s="294" t="s">
        <v>436</v>
      </c>
      <c r="H46" s="294" t="s">
        <v>431</v>
      </c>
      <c r="I46" s="294" t="s">
        <v>436</v>
      </c>
      <c r="J46" s="294" t="s">
        <v>431</v>
      </c>
      <c r="K46" s="294" t="s">
        <v>436</v>
      </c>
      <c r="L46" s="354" t="s">
        <v>431</v>
      </c>
      <c r="M46" s="354" t="s">
        <v>436</v>
      </c>
      <c r="X46" s="317" t="s">
        <v>537</v>
      </c>
      <c r="Y46" s="318" t="s">
        <v>193</v>
      </c>
      <c r="Z46" s="319" t="s">
        <v>493</v>
      </c>
      <c r="AA46" s="318" t="s">
        <v>472</v>
      </c>
      <c r="AB46" s="320" t="s">
        <v>518</v>
      </c>
      <c r="AC46" s="321" t="s">
        <v>519</v>
      </c>
      <c r="AD46" s="320" t="s">
        <v>446</v>
      </c>
    </row>
    <row r="47" spans="2:30">
      <c r="B47" s="273" t="s">
        <v>594</v>
      </c>
      <c r="C47" s="278" t="s">
        <v>216</v>
      </c>
      <c r="D47" s="278">
        <v>18</v>
      </c>
      <c r="E47" s="278" t="b">
        <v>1</v>
      </c>
      <c r="F47" s="329" t="s">
        <v>641</v>
      </c>
      <c r="G47" s="294" t="s">
        <v>430</v>
      </c>
      <c r="H47" s="329" t="s">
        <v>431</v>
      </c>
      <c r="I47" s="294" t="s">
        <v>430</v>
      </c>
      <c r="J47" s="294" t="s">
        <v>641</v>
      </c>
      <c r="K47" s="294" t="s">
        <v>430</v>
      </c>
      <c r="L47" s="354" t="s">
        <v>641</v>
      </c>
      <c r="M47" s="354" t="s">
        <v>430</v>
      </c>
      <c r="X47" s="314" t="s">
        <v>549</v>
      </c>
      <c r="Y47" s="322" t="s">
        <v>165</v>
      </c>
      <c r="Z47" s="323" t="s">
        <v>165</v>
      </c>
      <c r="AA47" s="244" t="s">
        <v>551</v>
      </c>
      <c r="AB47" s="249" t="s">
        <v>552</v>
      </c>
      <c r="AC47" s="248" t="s">
        <v>550</v>
      </c>
      <c r="AD47" s="249" t="s">
        <v>553</v>
      </c>
    </row>
    <row r="48" spans="2:30" ht="14.25" thickBot="1">
      <c r="B48" s="273" t="s">
        <v>595</v>
      </c>
      <c r="C48" s="278" t="s">
        <v>216</v>
      </c>
      <c r="D48" s="278">
        <v>19</v>
      </c>
      <c r="E48" s="278" t="b">
        <v>0</v>
      </c>
      <c r="F48" s="294" t="s">
        <v>431</v>
      </c>
      <c r="G48" s="294" t="s">
        <v>436</v>
      </c>
      <c r="H48" s="294" t="s">
        <v>431</v>
      </c>
      <c r="I48" s="294" t="s">
        <v>436</v>
      </c>
      <c r="J48" s="294" t="s">
        <v>431</v>
      </c>
      <c r="K48" s="294" t="s">
        <v>436</v>
      </c>
      <c r="L48" s="354" t="s">
        <v>431</v>
      </c>
      <c r="M48" s="354" t="s">
        <v>436</v>
      </c>
      <c r="X48" s="325"/>
      <c r="Y48" s="256" t="s">
        <v>165</v>
      </c>
      <c r="Z48" s="261" t="s">
        <v>165</v>
      </c>
      <c r="AA48" s="238" t="s">
        <v>554</v>
      </c>
      <c r="AB48" s="251" t="s">
        <v>555</v>
      </c>
      <c r="AC48" s="243" t="s">
        <v>556</v>
      </c>
      <c r="AD48" s="251" t="s">
        <v>548</v>
      </c>
    </row>
    <row r="49" spans="2:30">
      <c r="B49" s="273" t="s">
        <v>596</v>
      </c>
      <c r="C49" s="278" t="s">
        <v>216</v>
      </c>
      <c r="D49" s="278">
        <v>19</v>
      </c>
      <c r="E49" s="278" t="b">
        <v>1</v>
      </c>
      <c r="F49" s="294" t="s">
        <v>431</v>
      </c>
      <c r="G49" s="294" t="s">
        <v>430</v>
      </c>
      <c r="H49" s="294" t="s">
        <v>431</v>
      </c>
      <c r="I49" s="294" t="s">
        <v>430</v>
      </c>
      <c r="J49" s="294" t="s">
        <v>431</v>
      </c>
      <c r="K49" s="294" t="s">
        <v>430</v>
      </c>
      <c r="L49" s="354" t="s">
        <v>431</v>
      </c>
      <c r="M49" s="354" t="s">
        <v>430</v>
      </c>
      <c r="X49" s="314" t="s">
        <v>576</v>
      </c>
      <c r="Y49" s="322" t="s">
        <v>165</v>
      </c>
      <c r="Z49" s="323" t="s">
        <v>165</v>
      </c>
      <c r="AA49" s="244" t="s">
        <v>579</v>
      </c>
      <c r="AB49" s="249" t="s">
        <v>577</v>
      </c>
      <c r="AC49" s="248" t="s">
        <v>581</v>
      </c>
      <c r="AD49" s="249" t="s">
        <v>583</v>
      </c>
    </row>
    <row r="50" spans="2:30" ht="14.25" thickBot="1">
      <c r="B50" s="273" t="s">
        <v>629</v>
      </c>
      <c r="C50" s="278" t="s">
        <v>216</v>
      </c>
      <c r="D50" s="278">
        <v>18</v>
      </c>
      <c r="E50" s="278" t="b">
        <v>0</v>
      </c>
      <c r="F50" s="294" t="s">
        <v>431</v>
      </c>
      <c r="G50" s="294" t="s">
        <v>436</v>
      </c>
      <c r="H50" s="294" t="s">
        <v>431</v>
      </c>
      <c r="I50" s="294" t="s">
        <v>436</v>
      </c>
      <c r="J50" s="294" t="s">
        <v>431</v>
      </c>
      <c r="K50" s="294" t="s">
        <v>436</v>
      </c>
      <c r="L50" s="354" t="s">
        <v>431</v>
      </c>
      <c r="M50" s="354" t="s">
        <v>436</v>
      </c>
      <c r="X50" s="325"/>
      <c r="Y50" s="256" t="s">
        <v>165</v>
      </c>
      <c r="Z50" s="261" t="s">
        <v>165</v>
      </c>
      <c r="AA50" s="238" t="s">
        <v>580</v>
      </c>
      <c r="AB50" s="251" t="s">
        <v>578</v>
      </c>
      <c r="AC50" s="243" t="s">
        <v>582</v>
      </c>
      <c r="AD50" s="251" t="s">
        <v>584</v>
      </c>
    </row>
    <row r="51" spans="2:30">
      <c r="B51" s="273" t="s">
        <v>630</v>
      </c>
      <c r="C51" s="278" t="s">
        <v>216</v>
      </c>
      <c r="D51" s="278">
        <v>18</v>
      </c>
      <c r="E51" s="278" t="b">
        <v>1</v>
      </c>
      <c r="F51" s="294" t="s">
        <v>431</v>
      </c>
      <c r="G51" s="294" t="s">
        <v>430</v>
      </c>
      <c r="H51" s="294" t="s">
        <v>431</v>
      </c>
      <c r="I51" s="294" t="s">
        <v>430</v>
      </c>
      <c r="J51" s="294" t="s">
        <v>431</v>
      </c>
      <c r="K51" s="294" t="s">
        <v>430</v>
      </c>
      <c r="L51" s="354" t="s">
        <v>431</v>
      </c>
      <c r="M51" s="354" t="s">
        <v>430</v>
      </c>
      <c r="X51" s="314" t="s">
        <v>597</v>
      </c>
      <c r="Y51" s="236" t="s">
        <v>598</v>
      </c>
      <c r="Z51" s="258" t="s">
        <v>601</v>
      </c>
      <c r="AA51" s="244" t="s">
        <v>598</v>
      </c>
      <c r="AB51" s="249" t="s">
        <v>601</v>
      </c>
      <c r="AC51" s="248" t="s">
        <v>604</v>
      </c>
      <c r="AD51" s="249"/>
    </row>
    <row r="52" spans="2:30">
      <c r="B52" s="273" t="s">
        <v>631</v>
      </c>
      <c r="C52" s="278" t="s">
        <v>216</v>
      </c>
      <c r="D52" s="278">
        <v>19</v>
      </c>
      <c r="E52" s="278" t="b">
        <v>0</v>
      </c>
      <c r="F52" s="294" t="s">
        <v>431</v>
      </c>
      <c r="G52" s="294" t="s">
        <v>436</v>
      </c>
      <c r="H52" s="294" t="s">
        <v>431</v>
      </c>
      <c r="I52" s="294" t="s">
        <v>436</v>
      </c>
      <c r="J52" s="294" t="s">
        <v>431</v>
      </c>
      <c r="K52" s="294" t="s">
        <v>436</v>
      </c>
      <c r="L52" s="354" t="s">
        <v>431</v>
      </c>
      <c r="M52" s="354" t="s">
        <v>436</v>
      </c>
      <c r="X52" s="313"/>
      <c r="Y52" s="213" t="s">
        <v>509</v>
      </c>
      <c r="Z52" s="260" t="s">
        <v>602</v>
      </c>
      <c r="AA52" s="237" t="s">
        <v>607</v>
      </c>
      <c r="AB52" s="250" t="s">
        <v>602</v>
      </c>
      <c r="AC52" s="242" t="s">
        <v>605</v>
      </c>
      <c r="AD52" s="250"/>
    </row>
    <row r="53" spans="2:30">
      <c r="B53" s="273" t="s">
        <v>632</v>
      </c>
      <c r="C53" s="278" t="s">
        <v>216</v>
      </c>
      <c r="D53" s="278">
        <v>19</v>
      </c>
      <c r="E53" s="278" t="b">
        <v>1</v>
      </c>
      <c r="F53" s="294" t="s">
        <v>431</v>
      </c>
      <c r="G53" s="294" t="s">
        <v>430</v>
      </c>
      <c r="H53" s="294" t="s">
        <v>431</v>
      </c>
      <c r="I53" s="294" t="s">
        <v>430</v>
      </c>
      <c r="J53" s="294" t="s">
        <v>431</v>
      </c>
      <c r="K53" s="294" t="s">
        <v>430</v>
      </c>
      <c r="L53" s="354" t="s">
        <v>431</v>
      </c>
      <c r="M53" s="354" t="s">
        <v>430</v>
      </c>
      <c r="X53" s="313"/>
      <c r="Y53" s="246" t="s">
        <v>599</v>
      </c>
      <c r="Z53" s="270" t="s">
        <v>500</v>
      </c>
      <c r="AA53" s="245" t="s">
        <v>599</v>
      </c>
      <c r="AB53" s="264" t="s">
        <v>500</v>
      </c>
      <c r="AC53" s="265" t="s">
        <v>501</v>
      </c>
      <c r="AD53" s="264"/>
    </row>
    <row r="54" spans="2:30" ht="14.25" thickBot="1">
      <c r="B54" s="273" t="s">
        <v>433</v>
      </c>
      <c r="C54" s="274" t="s">
        <v>216</v>
      </c>
      <c r="D54" s="274" t="s">
        <v>174</v>
      </c>
      <c r="E54" s="274" t="b">
        <v>0</v>
      </c>
      <c r="F54" s="275" t="s">
        <v>429</v>
      </c>
      <c r="G54" s="275" t="s">
        <v>436</v>
      </c>
      <c r="H54" s="275" t="s">
        <v>429</v>
      </c>
      <c r="I54" s="275" t="s">
        <v>436</v>
      </c>
      <c r="J54" s="275" t="s">
        <v>429</v>
      </c>
      <c r="K54" s="275" t="s">
        <v>436</v>
      </c>
      <c r="L54" s="353" t="s">
        <v>429</v>
      </c>
      <c r="M54" s="353" t="s">
        <v>436</v>
      </c>
      <c r="X54" s="325"/>
      <c r="Y54" s="239" t="s">
        <v>600</v>
      </c>
      <c r="Z54" s="263" t="s">
        <v>603</v>
      </c>
      <c r="AA54" s="238" t="s">
        <v>600</v>
      </c>
      <c r="AB54" s="251" t="s">
        <v>603</v>
      </c>
      <c r="AC54" s="243" t="s">
        <v>606</v>
      </c>
      <c r="AD54" s="251"/>
    </row>
    <row r="55" spans="2:30" ht="14.25" thickBot="1">
      <c r="B55" s="273" t="s">
        <v>434</v>
      </c>
      <c r="C55" s="274" t="s">
        <v>216</v>
      </c>
      <c r="D55" s="274" t="s">
        <v>174</v>
      </c>
      <c r="E55" s="274" t="b">
        <v>1</v>
      </c>
      <c r="F55" s="275" t="s">
        <v>429</v>
      </c>
      <c r="G55" s="275" t="s">
        <v>436</v>
      </c>
      <c r="H55" s="275" t="s">
        <v>429</v>
      </c>
      <c r="I55" s="275" t="s">
        <v>436</v>
      </c>
      <c r="J55" s="275" t="s">
        <v>429</v>
      </c>
      <c r="K55" s="275" t="s">
        <v>436</v>
      </c>
      <c r="L55" s="353" t="s">
        <v>429</v>
      </c>
      <c r="M55" s="353" t="s">
        <v>436</v>
      </c>
      <c r="X55" s="317" t="s">
        <v>652</v>
      </c>
      <c r="Y55" s="318" t="s">
        <v>193</v>
      </c>
      <c r="Z55" s="319" t="s">
        <v>493</v>
      </c>
      <c r="AA55" s="318" t="s">
        <v>492</v>
      </c>
      <c r="AB55" s="320" t="s">
        <v>518</v>
      </c>
      <c r="AC55" s="321" t="s">
        <v>494</v>
      </c>
      <c r="AD55" s="320" t="s">
        <v>446</v>
      </c>
    </row>
    <row r="56" spans="2:30">
      <c r="B56" s="273" t="s">
        <v>376</v>
      </c>
      <c r="C56" s="276" t="s">
        <v>222</v>
      </c>
      <c r="D56" s="276">
        <v>0</v>
      </c>
      <c r="E56" s="276" t="b">
        <v>0</v>
      </c>
      <c r="F56" s="277" t="s">
        <v>429</v>
      </c>
      <c r="G56" s="277" t="s">
        <v>436</v>
      </c>
      <c r="H56" s="277" t="s">
        <v>429</v>
      </c>
      <c r="I56" s="277" t="s">
        <v>436</v>
      </c>
      <c r="J56" s="277" t="s">
        <v>429</v>
      </c>
      <c r="K56" s="277" t="s">
        <v>436</v>
      </c>
      <c r="L56" s="352" t="s">
        <v>429</v>
      </c>
      <c r="M56" s="352" t="s">
        <v>436</v>
      </c>
      <c r="X56" s="487" t="s">
        <v>656</v>
      </c>
      <c r="Y56" s="334" t="s">
        <v>443</v>
      </c>
      <c r="Z56" s="335" t="s">
        <v>165</v>
      </c>
      <c r="AA56" s="336" t="s">
        <v>443</v>
      </c>
      <c r="AB56" s="337" t="s">
        <v>489</v>
      </c>
      <c r="AC56" s="248" t="s">
        <v>490</v>
      </c>
      <c r="AD56" s="249"/>
    </row>
    <row r="57" spans="2:30">
      <c r="B57" s="273" t="s">
        <v>377</v>
      </c>
      <c r="C57" s="274" t="s">
        <v>222</v>
      </c>
      <c r="D57" s="274">
        <v>0</v>
      </c>
      <c r="E57" s="274" t="b">
        <v>1</v>
      </c>
      <c r="F57" s="275" t="s">
        <v>429</v>
      </c>
      <c r="G57" s="275" t="s">
        <v>436</v>
      </c>
      <c r="H57" s="275" t="s">
        <v>429</v>
      </c>
      <c r="I57" s="275" t="s">
        <v>436</v>
      </c>
      <c r="J57" s="275" t="s">
        <v>429</v>
      </c>
      <c r="K57" s="275" t="s">
        <v>436</v>
      </c>
      <c r="L57" s="353" t="s">
        <v>429</v>
      </c>
      <c r="M57" s="353" t="s">
        <v>436</v>
      </c>
      <c r="X57" s="488"/>
      <c r="Y57" s="338" t="s">
        <v>444</v>
      </c>
      <c r="Z57" s="339"/>
      <c r="AA57" s="241" t="s">
        <v>444</v>
      </c>
      <c r="AB57" s="340" t="s">
        <v>481</v>
      </c>
      <c r="AC57" s="242" t="s">
        <v>482</v>
      </c>
      <c r="AD57" s="250"/>
    </row>
    <row r="58" spans="2:30">
      <c r="B58" s="273" t="s">
        <v>378</v>
      </c>
      <c r="C58" s="274" t="s">
        <v>222</v>
      </c>
      <c r="D58" s="274">
        <v>1</v>
      </c>
      <c r="E58" s="274" t="b">
        <v>0</v>
      </c>
      <c r="F58" s="275" t="s">
        <v>429</v>
      </c>
      <c r="G58" s="275" t="s">
        <v>436</v>
      </c>
      <c r="H58" s="275" t="s">
        <v>429</v>
      </c>
      <c r="I58" s="275" t="s">
        <v>436</v>
      </c>
      <c r="J58" s="275" t="s">
        <v>429</v>
      </c>
      <c r="K58" s="275" t="s">
        <v>436</v>
      </c>
      <c r="L58" s="353" t="s">
        <v>429</v>
      </c>
      <c r="M58" s="353" t="s">
        <v>436</v>
      </c>
      <c r="X58" s="488"/>
      <c r="Y58" s="341" t="s">
        <v>483</v>
      </c>
      <c r="Z58" s="342"/>
      <c r="AA58" s="343" t="s">
        <v>483</v>
      </c>
      <c r="AB58" s="324" t="s">
        <v>484</v>
      </c>
      <c r="AC58" s="265" t="s">
        <v>485</v>
      </c>
      <c r="AD58" s="264"/>
    </row>
    <row r="59" spans="2:30">
      <c r="B59" s="273" t="s">
        <v>379</v>
      </c>
      <c r="C59" s="274" t="s">
        <v>222</v>
      </c>
      <c r="D59" s="274">
        <v>1</v>
      </c>
      <c r="E59" s="274" t="b">
        <v>1</v>
      </c>
      <c r="F59" s="275" t="s">
        <v>429</v>
      </c>
      <c r="G59" s="275" t="s">
        <v>436</v>
      </c>
      <c r="H59" s="275" t="s">
        <v>429</v>
      </c>
      <c r="I59" s="275" t="s">
        <v>436</v>
      </c>
      <c r="J59" s="275" t="s">
        <v>429</v>
      </c>
      <c r="K59" s="275" t="s">
        <v>436</v>
      </c>
      <c r="L59" s="353" t="s">
        <v>429</v>
      </c>
      <c r="M59" s="353" t="s">
        <v>436</v>
      </c>
      <c r="X59" s="488"/>
      <c r="Y59" s="338" t="s">
        <v>657</v>
      </c>
      <c r="Z59" s="339"/>
      <c r="AA59" s="241" t="s">
        <v>478</v>
      </c>
      <c r="AB59" s="340" t="s">
        <v>643</v>
      </c>
      <c r="AC59" s="242" t="s">
        <v>480</v>
      </c>
      <c r="AD59" s="250"/>
    </row>
    <row r="60" spans="2:30" ht="27">
      <c r="B60" s="273" t="s">
        <v>380</v>
      </c>
      <c r="C60" s="274" t="s">
        <v>222</v>
      </c>
      <c r="D60" s="274">
        <v>2</v>
      </c>
      <c r="E60" s="274" t="b">
        <v>0</v>
      </c>
      <c r="F60" s="277" t="s">
        <v>429</v>
      </c>
      <c r="G60" s="277" t="s">
        <v>436</v>
      </c>
      <c r="H60" s="277" t="s">
        <v>429</v>
      </c>
      <c r="I60" s="277" t="s">
        <v>436</v>
      </c>
      <c r="J60" s="277" t="s">
        <v>429</v>
      </c>
      <c r="K60" s="277" t="s">
        <v>436</v>
      </c>
      <c r="L60" s="352" t="s">
        <v>429</v>
      </c>
      <c r="M60" s="352" t="s">
        <v>436</v>
      </c>
      <c r="X60" s="488"/>
      <c r="Y60" s="344" t="s">
        <v>658</v>
      </c>
      <c r="Z60" s="339"/>
      <c r="AA60" s="241" t="s">
        <v>517</v>
      </c>
      <c r="AB60" s="340" t="s">
        <v>516</v>
      </c>
      <c r="AC60" s="242" t="s">
        <v>514</v>
      </c>
      <c r="AD60" s="250"/>
    </row>
    <row r="61" spans="2:30" ht="14.25" thickBot="1">
      <c r="B61" s="273" t="s">
        <v>381</v>
      </c>
      <c r="C61" s="278" t="s">
        <v>222</v>
      </c>
      <c r="D61" s="274">
        <v>2</v>
      </c>
      <c r="E61" s="278" t="b">
        <v>1</v>
      </c>
      <c r="F61" s="275" t="s">
        <v>429</v>
      </c>
      <c r="G61" s="275" t="s">
        <v>436</v>
      </c>
      <c r="H61" s="275" t="s">
        <v>429</v>
      </c>
      <c r="I61" s="275" t="s">
        <v>436</v>
      </c>
      <c r="J61" s="275" t="s">
        <v>429</v>
      </c>
      <c r="K61" s="275" t="s">
        <v>436</v>
      </c>
      <c r="L61" s="353" t="s">
        <v>429</v>
      </c>
      <c r="M61" s="353" t="s">
        <v>436</v>
      </c>
      <c r="X61" s="489"/>
      <c r="Y61" s="345" t="s">
        <v>165</v>
      </c>
      <c r="Z61" s="346" t="s">
        <v>165</v>
      </c>
      <c r="AA61" s="347" t="s">
        <v>486</v>
      </c>
      <c r="AB61" s="348" t="s">
        <v>487</v>
      </c>
      <c r="AC61" s="333" t="s">
        <v>488</v>
      </c>
      <c r="AD61" s="348"/>
    </row>
    <row r="62" spans="2:30">
      <c r="B62" s="273" t="s">
        <v>382</v>
      </c>
      <c r="C62" s="274" t="s">
        <v>222</v>
      </c>
      <c r="D62" s="274">
        <v>3</v>
      </c>
      <c r="E62" s="274" t="b">
        <v>0</v>
      </c>
      <c r="F62" s="275" t="s">
        <v>429</v>
      </c>
      <c r="G62" s="275" t="s">
        <v>436</v>
      </c>
      <c r="H62" s="275" t="s">
        <v>429</v>
      </c>
      <c r="I62" s="275" t="s">
        <v>436</v>
      </c>
      <c r="J62" s="275" t="s">
        <v>429</v>
      </c>
      <c r="K62" s="275" t="s">
        <v>436</v>
      </c>
      <c r="L62" s="353" t="s">
        <v>429</v>
      </c>
      <c r="M62" s="353" t="s">
        <v>436</v>
      </c>
    </row>
    <row r="63" spans="2:30">
      <c r="B63" s="273" t="s">
        <v>383</v>
      </c>
      <c r="C63" s="278" t="s">
        <v>222</v>
      </c>
      <c r="D63" s="274">
        <v>3</v>
      </c>
      <c r="E63" s="278" t="b">
        <v>1</v>
      </c>
      <c r="F63" s="275" t="s">
        <v>429</v>
      </c>
      <c r="G63" s="275" t="s">
        <v>436</v>
      </c>
      <c r="H63" s="275" t="s">
        <v>429</v>
      </c>
      <c r="I63" s="275" t="s">
        <v>436</v>
      </c>
      <c r="J63" s="275" t="s">
        <v>429</v>
      </c>
      <c r="K63" s="275" t="s">
        <v>436</v>
      </c>
      <c r="L63" s="353" t="s">
        <v>429</v>
      </c>
      <c r="M63" s="353" t="s">
        <v>436</v>
      </c>
    </row>
    <row r="64" spans="2:30">
      <c r="B64" s="273" t="s">
        <v>384</v>
      </c>
      <c r="C64" s="274" t="s">
        <v>219</v>
      </c>
      <c r="D64" s="274">
        <v>4</v>
      </c>
      <c r="E64" s="274" t="b">
        <v>0</v>
      </c>
      <c r="F64" s="275" t="s">
        <v>429</v>
      </c>
      <c r="G64" s="275" t="s">
        <v>436</v>
      </c>
      <c r="H64" s="275" t="s">
        <v>429</v>
      </c>
      <c r="I64" s="275" t="s">
        <v>436</v>
      </c>
      <c r="J64" s="275" t="s">
        <v>429</v>
      </c>
      <c r="K64" s="275" t="s">
        <v>436</v>
      </c>
      <c r="L64" s="353" t="s">
        <v>429</v>
      </c>
      <c r="M64" s="353" t="s">
        <v>436</v>
      </c>
    </row>
    <row r="65" spans="2:13">
      <c r="B65" s="273" t="s">
        <v>385</v>
      </c>
      <c r="C65" s="274" t="s">
        <v>222</v>
      </c>
      <c r="D65" s="274">
        <v>4</v>
      </c>
      <c r="E65" s="274" t="b">
        <v>1</v>
      </c>
      <c r="F65" s="275" t="s">
        <v>429</v>
      </c>
      <c r="G65" s="275" t="s">
        <v>436</v>
      </c>
      <c r="H65" s="275" t="s">
        <v>429</v>
      </c>
      <c r="I65" s="275" t="s">
        <v>436</v>
      </c>
      <c r="J65" s="275" t="s">
        <v>429</v>
      </c>
      <c r="K65" s="275" t="s">
        <v>436</v>
      </c>
      <c r="L65" s="353" t="s">
        <v>429</v>
      </c>
      <c r="M65" s="353" t="s">
        <v>436</v>
      </c>
    </row>
    <row r="66" spans="2:13">
      <c r="B66" s="273" t="s">
        <v>386</v>
      </c>
      <c r="C66" s="274" t="s">
        <v>222</v>
      </c>
      <c r="D66" s="274">
        <v>5</v>
      </c>
      <c r="E66" s="274" t="b">
        <v>0</v>
      </c>
      <c r="F66" s="275" t="s">
        <v>429</v>
      </c>
      <c r="G66" s="275" t="s">
        <v>436</v>
      </c>
      <c r="H66" s="275" t="s">
        <v>429</v>
      </c>
      <c r="I66" s="275" t="s">
        <v>436</v>
      </c>
      <c r="J66" s="275" t="s">
        <v>429</v>
      </c>
      <c r="K66" s="275" t="s">
        <v>436</v>
      </c>
      <c r="L66" s="353" t="s">
        <v>429</v>
      </c>
      <c r="M66" s="353" t="s">
        <v>436</v>
      </c>
    </row>
    <row r="67" spans="2:13">
      <c r="B67" s="273" t="s">
        <v>387</v>
      </c>
      <c r="C67" s="274" t="s">
        <v>222</v>
      </c>
      <c r="D67" s="274">
        <v>5</v>
      </c>
      <c r="E67" s="274" t="b">
        <v>1</v>
      </c>
      <c r="F67" s="275" t="s">
        <v>429</v>
      </c>
      <c r="G67" s="275" t="s">
        <v>436</v>
      </c>
      <c r="H67" s="275" t="s">
        <v>429</v>
      </c>
      <c r="I67" s="275" t="s">
        <v>436</v>
      </c>
      <c r="J67" s="275" t="s">
        <v>429</v>
      </c>
      <c r="K67" s="275" t="s">
        <v>436</v>
      </c>
      <c r="L67" s="353" t="s">
        <v>429</v>
      </c>
      <c r="M67" s="353" t="s">
        <v>436</v>
      </c>
    </row>
    <row r="68" spans="2:13">
      <c r="B68" s="273" t="s">
        <v>388</v>
      </c>
      <c r="C68" s="274" t="s">
        <v>222</v>
      </c>
      <c r="D68" s="274">
        <v>6</v>
      </c>
      <c r="E68" s="274" t="b">
        <v>0</v>
      </c>
      <c r="F68" s="275" t="s">
        <v>429</v>
      </c>
      <c r="G68" s="275" t="s">
        <v>436</v>
      </c>
      <c r="H68" s="275" t="s">
        <v>429</v>
      </c>
      <c r="I68" s="275" t="s">
        <v>436</v>
      </c>
      <c r="J68" s="275" t="s">
        <v>429</v>
      </c>
      <c r="K68" s="275" t="s">
        <v>436</v>
      </c>
      <c r="L68" s="353" t="s">
        <v>429</v>
      </c>
      <c r="M68" s="353" t="s">
        <v>436</v>
      </c>
    </row>
    <row r="69" spans="2:13">
      <c r="B69" s="273" t="s">
        <v>389</v>
      </c>
      <c r="C69" s="274" t="s">
        <v>222</v>
      </c>
      <c r="D69" s="274">
        <v>6</v>
      </c>
      <c r="E69" s="274" t="b">
        <v>1</v>
      </c>
      <c r="F69" s="275" t="s">
        <v>429</v>
      </c>
      <c r="G69" s="275" t="s">
        <v>436</v>
      </c>
      <c r="H69" s="275" t="s">
        <v>429</v>
      </c>
      <c r="I69" s="275" t="s">
        <v>436</v>
      </c>
      <c r="J69" s="275" t="s">
        <v>429</v>
      </c>
      <c r="K69" s="275" t="s">
        <v>436</v>
      </c>
      <c r="L69" s="353" t="s">
        <v>429</v>
      </c>
      <c r="M69" s="353" t="s">
        <v>436</v>
      </c>
    </row>
    <row r="70" spans="2:13">
      <c r="B70" s="273" t="s">
        <v>390</v>
      </c>
      <c r="C70" s="274" t="s">
        <v>222</v>
      </c>
      <c r="D70" s="274">
        <v>7</v>
      </c>
      <c r="E70" s="274" t="b">
        <v>0</v>
      </c>
      <c r="F70" s="275" t="s">
        <v>429</v>
      </c>
      <c r="G70" s="275" t="s">
        <v>436</v>
      </c>
      <c r="H70" s="275" t="s">
        <v>429</v>
      </c>
      <c r="I70" s="275" t="s">
        <v>436</v>
      </c>
      <c r="J70" s="275" t="s">
        <v>429</v>
      </c>
      <c r="K70" s="275" t="s">
        <v>436</v>
      </c>
      <c r="L70" s="353" t="s">
        <v>429</v>
      </c>
      <c r="M70" s="353" t="s">
        <v>436</v>
      </c>
    </row>
    <row r="71" spans="2:13">
      <c r="B71" s="273" t="s">
        <v>391</v>
      </c>
      <c r="C71" s="274" t="s">
        <v>222</v>
      </c>
      <c r="D71" s="274">
        <v>7</v>
      </c>
      <c r="E71" s="274" t="b">
        <v>1</v>
      </c>
      <c r="F71" s="275" t="s">
        <v>429</v>
      </c>
      <c r="G71" s="275" t="s">
        <v>436</v>
      </c>
      <c r="H71" s="275" t="s">
        <v>429</v>
      </c>
      <c r="I71" s="275" t="s">
        <v>436</v>
      </c>
      <c r="J71" s="275" t="s">
        <v>429</v>
      </c>
      <c r="K71" s="275" t="s">
        <v>436</v>
      </c>
      <c r="L71" s="353" t="s">
        <v>429</v>
      </c>
      <c r="M71" s="353" t="s">
        <v>436</v>
      </c>
    </row>
    <row r="72" spans="2:13">
      <c r="B72" s="273" t="s">
        <v>392</v>
      </c>
      <c r="C72" s="274" t="s">
        <v>222</v>
      </c>
      <c r="D72" s="274">
        <v>8</v>
      </c>
      <c r="E72" s="274" t="b">
        <v>0</v>
      </c>
      <c r="F72" s="275" t="s">
        <v>429</v>
      </c>
      <c r="G72" s="275" t="s">
        <v>436</v>
      </c>
      <c r="H72" s="275" t="s">
        <v>429</v>
      </c>
      <c r="I72" s="275" t="s">
        <v>436</v>
      </c>
      <c r="J72" s="275" t="s">
        <v>429</v>
      </c>
      <c r="K72" s="275" t="s">
        <v>436</v>
      </c>
      <c r="L72" s="353" t="s">
        <v>429</v>
      </c>
      <c r="M72" s="353" t="s">
        <v>436</v>
      </c>
    </row>
    <row r="73" spans="2:13">
      <c r="B73" s="273" t="s">
        <v>393</v>
      </c>
      <c r="C73" s="274" t="s">
        <v>222</v>
      </c>
      <c r="D73" s="274">
        <v>8</v>
      </c>
      <c r="E73" s="274" t="b">
        <v>1</v>
      </c>
      <c r="F73" s="275" t="s">
        <v>429</v>
      </c>
      <c r="G73" s="275" t="s">
        <v>436</v>
      </c>
      <c r="H73" s="275" t="s">
        <v>429</v>
      </c>
      <c r="I73" s="275" t="s">
        <v>436</v>
      </c>
      <c r="J73" s="275" t="s">
        <v>429</v>
      </c>
      <c r="K73" s="275" t="s">
        <v>436</v>
      </c>
      <c r="L73" s="353" t="s">
        <v>429</v>
      </c>
      <c r="M73" s="353" t="s">
        <v>436</v>
      </c>
    </row>
    <row r="74" spans="2:13">
      <c r="B74" s="273" t="s">
        <v>394</v>
      </c>
      <c r="C74" s="274" t="s">
        <v>222</v>
      </c>
      <c r="D74" s="274">
        <v>9</v>
      </c>
      <c r="E74" s="274" t="b">
        <v>0</v>
      </c>
      <c r="F74" s="275" t="s">
        <v>429</v>
      </c>
      <c r="G74" s="275" t="s">
        <v>436</v>
      </c>
      <c r="H74" s="275" t="s">
        <v>429</v>
      </c>
      <c r="I74" s="275" t="s">
        <v>436</v>
      </c>
      <c r="J74" s="275" t="s">
        <v>429</v>
      </c>
      <c r="K74" s="275" t="s">
        <v>436</v>
      </c>
      <c r="L74" s="353" t="s">
        <v>429</v>
      </c>
      <c r="M74" s="353" t="s">
        <v>436</v>
      </c>
    </row>
    <row r="75" spans="2:13">
      <c r="B75" s="273" t="s">
        <v>395</v>
      </c>
      <c r="C75" s="274" t="s">
        <v>222</v>
      </c>
      <c r="D75" s="274">
        <v>9</v>
      </c>
      <c r="E75" s="274" t="b">
        <v>1</v>
      </c>
      <c r="F75" s="275" t="s">
        <v>429</v>
      </c>
      <c r="G75" s="275" t="s">
        <v>436</v>
      </c>
      <c r="H75" s="275" t="s">
        <v>429</v>
      </c>
      <c r="I75" s="275" t="s">
        <v>436</v>
      </c>
      <c r="J75" s="275" t="s">
        <v>429</v>
      </c>
      <c r="K75" s="275" t="s">
        <v>436</v>
      </c>
      <c r="L75" s="353" t="s">
        <v>429</v>
      </c>
      <c r="M75" s="353" t="s">
        <v>436</v>
      </c>
    </row>
    <row r="76" spans="2:13">
      <c r="B76" s="273" t="s">
        <v>396</v>
      </c>
      <c r="C76" s="274" t="s">
        <v>222</v>
      </c>
      <c r="D76" s="274">
        <v>10</v>
      </c>
      <c r="E76" s="274" t="b">
        <v>0</v>
      </c>
      <c r="F76" s="275" t="s">
        <v>429</v>
      </c>
      <c r="G76" s="275" t="s">
        <v>436</v>
      </c>
      <c r="H76" s="275" t="s">
        <v>429</v>
      </c>
      <c r="I76" s="275" t="s">
        <v>436</v>
      </c>
      <c r="J76" s="275" t="s">
        <v>429</v>
      </c>
      <c r="K76" s="275" t="s">
        <v>436</v>
      </c>
      <c r="L76" s="353" t="s">
        <v>429</v>
      </c>
      <c r="M76" s="353" t="s">
        <v>436</v>
      </c>
    </row>
    <row r="77" spans="2:13">
      <c r="B77" s="273" t="s">
        <v>397</v>
      </c>
      <c r="C77" s="274" t="s">
        <v>222</v>
      </c>
      <c r="D77" s="274">
        <v>10</v>
      </c>
      <c r="E77" s="274" t="b">
        <v>1</v>
      </c>
      <c r="F77" s="275" t="s">
        <v>429</v>
      </c>
      <c r="G77" s="275" t="s">
        <v>436</v>
      </c>
      <c r="H77" s="275" t="s">
        <v>429</v>
      </c>
      <c r="I77" s="275" t="s">
        <v>436</v>
      </c>
      <c r="J77" s="275" t="s">
        <v>429</v>
      </c>
      <c r="K77" s="275" t="s">
        <v>436</v>
      </c>
      <c r="L77" s="353" t="s">
        <v>429</v>
      </c>
      <c r="M77" s="353" t="s">
        <v>436</v>
      </c>
    </row>
    <row r="78" spans="2:13">
      <c r="B78" s="273" t="s">
        <v>398</v>
      </c>
      <c r="C78" s="274" t="s">
        <v>222</v>
      </c>
      <c r="D78" s="274">
        <v>11</v>
      </c>
      <c r="E78" s="274" t="b">
        <v>0</v>
      </c>
      <c r="F78" s="275" t="s">
        <v>429</v>
      </c>
      <c r="G78" s="275" t="s">
        <v>436</v>
      </c>
      <c r="H78" s="275" t="s">
        <v>429</v>
      </c>
      <c r="I78" s="275" t="s">
        <v>436</v>
      </c>
      <c r="J78" s="275" t="s">
        <v>429</v>
      </c>
      <c r="K78" s="275" t="s">
        <v>436</v>
      </c>
      <c r="L78" s="353" t="s">
        <v>429</v>
      </c>
      <c r="M78" s="353" t="s">
        <v>436</v>
      </c>
    </row>
    <row r="79" spans="2:13">
      <c r="B79" s="273" t="s">
        <v>399</v>
      </c>
      <c r="C79" s="278" t="s">
        <v>222</v>
      </c>
      <c r="D79" s="278">
        <v>11</v>
      </c>
      <c r="E79" s="278" t="b">
        <v>1</v>
      </c>
      <c r="F79" s="294" t="s">
        <v>429</v>
      </c>
      <c r="G79" s="294" t="s">
        <v>436</v>
      </c>
      <c r="H79" s="294" t="s">
        <v>429</v>
      </c>
      <c r="I79" s="294" t="s">
        <v>436</v>
      </c>
      <c r="J79" s="294" t="s">
        <v>429</v>
      </c>
      <c r="K79" s="294" t="s">
        <v>436</v>
      </c>
      <c r="L79" s="354" t="s">
        <v>429</v>
      </c>
      <c r="M79" s="354" t="s">
        <v>436</v>
      </c>
    </row>
    <row r="80" spans="2:13">
      <c r="B80" s="273" t="s">
        <v>459</v>
      </c>
      <c r="C80" s="278" t="s">
        <v>219</v>
      </c>
      <c r="D80" s="278">
        <v>12</v>
      </c>
      <c r="E80" s="278" t="b">
        <v>0</v>
      </c>
      <c r="F80" s="294" t="s">
        <v>429</v>
      </c>
      <c r="G80" s="294" t="s">
        <v>436</v>
      </c>
      <c r="H80" s="294" t="s">
        <v>429</v>
      </c>
      <c r="I80" s="294" t="s">
        <v>436</v>
      </c>
      <c r="J80" s="294" t="s">
        <v>429</v>
      </c>
      <c r="K80" s="294" t="s">
        <v>436</v>
      </c>
      <c r="L80" s="354" t="s">
        <v>429</v>
      </c>
      <c r="M80" s="354" t="s">
        <v>436</v>
      </c>
    </row>
    <row r="81" spans="2:13">
      <c r="B81" s="273" t="s">
        <v>460</v>
      </c>
      <c r="C81" s="278" t="s">
        <v>219</v>
      </c>
      <c r="D81" s="278">
        <v>12</v>
      </c>
      <c r="E81" s="278" t="b">
        <v>1</v>
      </c>
      <c r="F81" s="294" t="s">
        <v>429</v>
      </c>
      <c r="G81" s="294" t="s">
        <v>436</v>
      </c>
      <c r="H81" s="294" t="s">
        <v>429</v>
      </c>
      <c r="I81" s="294" t="s">
        <v>436</v>
      </c>
      <c r="J81" s="294" t="s">
        <v>429</v>
      </c>
      <c r="K81" s="294" t="s">
        <v>436</v>
      </c>
      <c r="L81" s="354" t="s">
        <v>429</v>
      </c>
      <c r="M81" s="354" t="s">
        <v>436</v>
      </c>
    </row>
    <row r="82" spans="2:13">
      <c r="B82" s="273" t="s">
        <v>461</v>
      </c>
      <c r="C82" s="278" t="s">
        <v>219</v>
      </c>
      <c r="D82" s="278">
        <v>13</v>
      </c>
      <c r="E82" s="278" t="b">
        <v>0</v>
      </c>
      <c r="F82" s="294" t="s">
        <v>429</v>
      </c>
      <c r="G82" s="294" t="s">
        <v>436</v>
      </c>
      <c r="H82" s="294" t="s">
        <v>429</v>
      </c>
      <c r="I82" s="294" t="s">
        <v>436</v>
      </c>
      <c r="J82" s="294" t="s">
        <v>429</v>
      </c>
      <c r="K82" s="294" t="s">
        <v>436</v>
      </c>
      <c r="L82" s="354" t="s">
        <v>429</v>
      </c>
      <c r="M82" s="354" t="s">
        <v>436</v>
      </c>
    </row>
    <row r="83" spans="2:13">
      <c r="B83" s="273" t="s">
        <v>462</v>
      </c>
      <c r="C83" s="278" t="s">
        <v>219</v>
      </c>
      <c r="D83" s="278">
        <v>13</v>
      </c>
      <c r="E83" s="278" t="b">
        <v>1</v>
      </c>
      <c r="F83" s="294" t="s">
        <v>429</v>
      </c>
      <c r="G83" s="294" t="s">
        <v>436</v>
      </c>
      <c r="H83" s="294" t="s">
        <v>429</v>
      </c>
      <c r="I83" s="294" t="s">
        <v>436</v>
      </c>
      <c r="J83" s="294" t="s">
        <v>429</v>
      </c>
      <c r="K83" s="294" t="s">
        <v>436</v>
      </c>
      <c r="L83" s="354" t="s">
        <v>429</v>
      </c>
      <c r="M83" s="354" t="s">
        <v>436</v>
      </c>
    </row>
    <row r="84" spans="2:13">
      <c r="B84" s="273" t="s">
        <v>559</v>
      </c>
      <c r="C84" s="278" t="s">
        <v>219</v>
      </c>
      <c r="D84" s="278">
        <v>14</v>
      </c>
      <c r="E84" s="278" t="b">
        <v>0</v>
      </c>
      <c r="F84" s="294" t="s">
        <v>429</v>
      </c>
      <c r="G84" s="294" t="s">
        <v>436</v>
      </c>
      <c r="H84" s="294" t="s">
        <v>429</v>
      </c>
      <c r="I84" s="294" t="s">
        <v>436</v>
      </c>
      <c r="J84" s="294" t="s">
        <v>429</v>
      </c>
      <c r="K84" s="294" t="s">
        <v>436</v>
      </c>
      <c r="L84" s="354" t="s">
        <v>429</v>
      </c>
      <c r="M84" s="354" t="s">
        <v>436</v>
      </c>
    </row>
    <row r="85" spans="2:13">
      <c r="B85" s="273" t="s">
        <v>560</v>
      </c>
      <c r="C85" s="278" t="s">
        <v>219</v>
      </c>
      <c r="D85" s="278">
        <v>14</v>
      </c>
      <c r="E85" s="278" t="b">
        <v>1</v>
      </c>
      <c r="F85" s="294" t="s">
        <v>429</v>
      </c>
      <c r="G85" s="294" t="s">
        <v>436</v>
      </c>
      <c r="H85" s="294" t="s">
        <v>429</v>
      </c>
      <c r="I85" s="294" t="s">
        <v>436</v>
      </c>
      <c r="J85" s="294" t="s">
        <v>429</v>
      </c>
      <c r="K85" s="294" t="s">
        <v>436</v>
      </c>
      <c r="L85" s="354" t="s">
        <v>429</v>
      </c>
      <c r="M85" s="354" t="s">
        <v>436</v>
      </c>
    </row>
    <row r="86" spans="2:13">
      <c r="B86" s="273" t="s">
        <v>568</v>
      </c>
      <c r="C86" s="278" t="s">
        <v>219</v>
      </c>
      <c r="D86" s="278">
        <v>15</v>
      </c>
      <c r="E86" s="278" t="b">
        <v>0</v>
      </c>
      <c r="F86" s="294" t="s">
        <v>429</v>
      </c>
      <c r="G86" s="294" t="s">
        <v>436</v>
      </c>
      <c r="H86" s="294" t="s">
        <v>429</v>
      </c>
      <c r="I86" s="294" t="s">
        <v>436</v>
      </c>
      <c r="J86" s="294" t="s">
        <v>429</v>
      </c>
      <c r="K86" s="294" t="s">
        <v>436</v>
      </c>
      <c r="L86" s="354" t="s">
        <v>429</v>
      </c>
      <c r="M86" s="354" t="s">
        <v>436</v>
      </c>
    </row>
    <row r="87" spans="2:13">
      <c r="B87" s="273" t="s">
        <v>569</v>
      </c>
      <c r="C87" s="278" t="s">
        <v>219</v>
      </c>
      <c r="D87" s="278">
        <v>15</v>
      </c>
      <c r="E87" s="278" t="b">
        <v>1</v>
      </c>
      <c r="F87" s="294" t="s">
        <v>429</v>
      </c>
      <c r="G87" s="294" t="s">
        <v>436</v>
      </c>
      <c r="H87" s="294" t="s">
        <v>429</v>
      </c>
      <c r="I87" s="294" t="s">
        <v>436</v>
      </c>
      <c r="J87" s="294" t="s">
        <v>429</v>
      </c>
      <c r="K87" s="294" t="s">
        <v>436</v>
      </c>
      <c r="L87" s="354" t="s">
        <v>429</v>
      </c>
      <c r="M87" s="354" t="s">
        <v>436</v>
      </c>
    </row>
    <row r="88" spans="2:13">
      <c r="B88" s="273" t="s">
        <v>570</v>
      </c>
      <c r="C88" s="278" t="s">
        <v>219</v>
      </c>
      <c r="D88" s="278">
        <v>16</v>
      </c>
      <c r="E88" s="278" t="b">
        <v>0</v>
      </c>
      <c r="F88" s="294" t="s">
        <v>429</v>
      </c>
      <c r="G88" s="294" t="s">
        <v>436</v>
      </c>
      <c r="H88" s="294" t="s">
        <v>429</v>
      </c>
      <c r="I88" s="294" t="s">
        <v>436</v>
      </c>
      <c r="J88" s="294" t="s">
        <v>429</v>
      </c>
      <c r="K88" s="294" t="s">
        <v>436</v>
      </c>
      <c r="L88" s="354" t="s">
        <v>429</v>
      </c>
      <c r="M88" s="354" t="s">
        <v>436</v>
      </c>
    </row>
    <row r="89" spans="2:13">
      <c r="B89" s="273" t="s">
        <v>571</v>
      </c>
      <c r="C89" s="278" t="s">
        <v>219</v>
      </c>
      <c r="D89" s="278">
        <v>16</v>
      </c>
      <c r="E89" s="278" t="b">
        <v>1</v>
      </c>
      <c r="F89" s="294" t="s">
        <v>429</v>
      </c>
      <c r="G89" s="294" t="s">
        <v>436</v>
      </c>
      <c r="H89" s="294" t="s">
        <v>429</v>
      </c>
      <c r="I89" s="294" t="s">
        <v>436</v>
      </c>
      <c r="J89" s="294" t="s">
        <v>429</v>
      </c>
      <c r="K89" s="294" t="s">
        <v>436</v>
      </c>
      <c r="L89" s="354" t="s">
        <v>429</v>
      </c>
      <c r="M89" s="354" t="s">
        <v>436</v>
      </c>
    </row>
    <row r="90" spans="2:13">
      <c r="B90" s="273" t="s">
        <v>608</v>
      </c>
      <c r="C90" s="278" t="s">
        <v>219</v>
      </c>
      <c r="D90" s="278">
        <v>17</v>
      </c>
      <c r="E90" s="278" t="b">
        <v>0</v>
      </c>
      <c r="F90" s="294" t="s">
        <v>429</v>
      </c>
      <c r="G90" s="294" t="s">
        <v>436</v>
      </c>
      <c r="H90" s="294" t="s">
        <v>429</v>
      </c>
      <c r="I90" s="294" t="s">
        <v>436</v>
      </c>
      <c r="J90" s="294" t="s">
        <v>429</v>
      </c>
      <c r="K90" s="294" t="s">
        <v>436</v>
      </c>
      <c r="L90" s="354" t="s">
        <v>429</v>
      </c>
      <c r="M90" s="354" t="s">
        <v>436</v>
      </c>
    </row>
    <row r="91" spans="2:13">
      <c r="B91" s="273" t="s">
        <v>609</v>
      </c>
      <c r="C91" s="278" t="s">
        <v>219</v>
      </c>
      <c r="D91" s="278">
        <v>17</v>
      </c>
      <c r="E91" s="278" t="b">
        <v>1</v>
      </c>
      <c r="F91" s="294" t="s">
        <v>429</v>
      </c>
      <c r="G91" s="294" t="s">
        <v>436</v>
      </c>
      <c r="H91" s="294" t="s">
        <v>429</v>
      </c>
      <c r="I91" s="294" t="s">
        <v>436</v>
      </c>
      <c r="J91" s="294" t="s">
        <v>429</v>
      </c>
      <c r="K91" s="294" t="s">
        <v>436</v>
      </c>
      <c r="L91" s="354" t="s">
        <v>429</v>
      </c>
      <c r="M91" s="354" t="s">
        <v>436</v>
      </c>
    </row>
    <row r="92" spans="2:13">
      <c r="B92" s="273" t="s">
        <v>610</v>
      </c>
      <c r="C92" s="278" t="s">
        <v>219</v>
      </c>
      <c r="D92" s="278">
        <v>18</v>
      </c>
      <c r="E92" s="278" t="b">
        <v>0</v>
      </c>
      <c r="F92" s="294" t="s">
        <v>429</v>
      </c>
      <c r="G92" s="294" t="s">
        <v>436</v>
      </c>
      <c r="H92" s="294" t="s">
        <v>429</v>
      </c>
      <c r="I92" s="294" t="s">
        <v>436</v>
      </c>
      <c r="J92" s="294" t="s">
        <v>429</v>
      </c>
      <c r="K92" s="294" t="s">
        <v>436</v>
      </c>
      <c r="L92" s="354" t="s">
        <v>429</v>
      </c>
      <c r="M92" s="354" t="s">
        <v>436</v>
      </c>
    </row>
    <row r="93" spans="2:13">
      <c r="B93" s="273" t="s">
        <v>611</v>
      </c>
      <c r="C93" s="278" t="s">
        <v>219</v>
      </c>
      <c r="D93" s="278">
        <v>18</v>
      </c>
      <c r="E93" s="278" t="b">
        <v>1</v>
      </c>
      <c r="F93" s="294" t="s">
        <v>429</v>
      </c>
      <c r="G93" s="294" t="s">
        <v>436</v>
      </c>
      <c r="H93" s="294" t="s">
        <v>429</v>
      </c>
      <c r="I93" s="294" t="s">
        <v>436</v>
      </c>
      <c r="J93" s="294" t="s">
        <v>429</v>
      </c>
      <c r="K93" s="294" t="s">
        <v>436</v>
      </c>
      <c r="L93" s="354" t="s">
        <v>429</v>
      </c>
      <c r="M93" s="354" t="s">
        <v>436</v>
      </c>
    </row>
    <row r="94" spans="2:13">
      <c r="B94" s="273" t="s">
        <v>612</v>
      </c>
      <c r="C94" s="278" t="s">
        <v>219</v>
      </c>
      <c r="D94" s="278">
        <v>19</v>
      </c>
      <c r="E94" s="278" t="b">
        <v>0</v>
      </c>
      <c r="F94" s="294" t="s">
        <v>429</v>
      </c>
      <c r="G94" s="294" t="s">
        <v>436</v>
      </c>
      <c r="H94" s="294" t="s">
        <v>429</v>
      </c>
      <c r="I94" s="294" t="s">
        <v>436</v>
      </c>
      <c r="J94" s="294" t="s">
        <v>429</v>
      </c>
      <c r="K94" s="294" t="s">
        <v>436</v>
      </c>
      <c r="L94" s="354" t="s">
        <v>429</v>
      </c>
      <c r="M94" s="354" t="s">
        <v>436</v>
      </c>
    </row>
    <row r="95" spans="2:13">
      <c r="B95" s="273" t="s">
        <v>613</v>
      </c>
      <c r="C95" s="278" t="s">
        <v>219</v>
      </c>
      <c r="D95" s="278">
        <v>19</v>
      </c>
      <c r="E95" s="278" t="b">
        <v>1</v>
      </c>
      <c r="F95" s="294" t="s">
        <v>429</v>
      </c>
      <c r="G95" s="294" t="s">
        <v>436</v>
      </c>
      <c r="H95" s="294" t="s">
        <v>429</v>
      </c>
      <c r="I95" s="294" t="s">
        <v>436</v>
      </c>
      <c r="J95" s="294" t="s">
        <v>429</v>
      </c>
      <c r="K95" s="294" t="s">
        <v>436</v>
      </c>
      <c r="L95" s="354" t="s">
        <v>429</v>
      </c>
      <c r="M95" s="354" t="s">
        <v>436</v>
      </c>
    </row>
    <row r="96" spans="2:13">
      <c r="B96" s="273" t="s">
        <v>633</v>
      </c>
      <c r="C96" s="278" t="s">
        <v>219</v>
      </c>
      <c r="D96" s="278">
        <v>18</v>
      </c>
      <c r="E96" s="278" t="b">
        <v>0</v>
      </c>
      <c r="F96" s="294" t="s">
        <v>429</v>
      </c>
      <c r="G96" s="294" t="s">
        <v>436</v>
      </c>
      <c r="H96" s="294" t="s">
        <v>429</v>
      </c>
      <c r="I96" s="294" t="s">
        <v>436</v>
      </c>
      <c r="J96" s="294" t="s">
        <v>429</v>
      </c>
      <c r="K96" s="294" t="s">
        <v>436</v>
      </c>
      <c r="L96" s="354" t="s">
        <v>429</v>
      </c>
      <c r="M96" s="354" t="s">
        <v>436</v>
      </c>
    </row>
    <row r="97" spans="2:13">
      <c r="B97" s="273" t="s">
        <v>634</v>
      </c>
      <c r="C97" s="278" t="s">
        <v>219</v>
      </c>
      <c r="D97" s="278">
        <v>18</v>
      </c>
      <c r="E97" s="278" t="b">
        <v>1</v>
      </c>
      <c r="F97" s="294" t="s">
        <v>429</v>
      </c>
      <c r="G97" s="294" t="s">
        <v>436</v>
      </c>
      <c r="H97" s="294" t="s">
        <v>429</v>
      </c>
      <c r="I97" s="294" t="s">
        <v>436</v>
      </c>
      <c r="J97" s="294" t="s">
        <v>429</v>
      </c>
      <c r="K97" s="294" t="s">
        <v>436</v>
      </c>
      <c r="L97" s="354" t="s">
        <v>429</v>
      </c>
      <c r="M97" s="354" t="s">
        <v>436</v>
      </c>
    </row>
    <row r="98" spans="2:13">
      <c r="B98" s="273" t="s">
        <v>635</v>
      </c>
      <c r="C98" s="278" t="s">
        <v>219</v>
      </c>
      <c r="D98" s="278">
        <v>19</v>
      </c>
      <c r="E98" s="278" t="b">
        <v>0</v>
      </c>
      <c r="F98" s="294" t="s">
        <v>429</v>
      </c>
      <c r="G98" s="294" t="s">
        <v>436</v>
      </c>
      <c r="H98" s="294" t="s">
        <v>429</v>
      </c>
      <c r="I98" s="294" t="s">
        <v>436</v>
      </c>
      <c r="J98" s="294" t="s">
        <v>429</v>
      </c>
      <c r="K98" s="294" t="s">
        <v>436</v>
      </c>
      <c r="L98" s="354" t="s">
        <v>429</v>
      </c>
      <c r="M98" s="354" t="s">
        <v>436</v>
      </c>
    </row>
    <row r="99" spans="2:13">
      <c r="B99" s="273" t="s">
        <v>636</v>
      </c>
      <c r="C99" s="278" t="s">
        <v>219</v>
      </c>
      <c r="D99" s="278">
        <v>19</v>
      </c>
      <c r="E99" s="278" t="b">
        <v>1</v>
      </c>
      <c r="F99" s="294" t="s">
        <v>429</v>
      </c>
      <c r="G99" s="294" t="s">
        <v>436</v>
      </c>
      <c r="H99" s="294" t="s">
        <v>429</v>
      </c>
      <c r="I99" s="294" t="s">
        <v>436</v>
      </c>
      <c r="J99" s="294" t="s">
        <v>429</v>
      </c>
      <c r="K99" s="294" t="s">
        <v>436</v>
      </c>
      <c r="L99" s="354" t="s">
        <v>429</v>
      </c>
      <c r="M99" s="354" t="s">
        <v>436</v>
      </c>
    </row>
    <row r="100" spans="2:13">
      <c r="B100" s="273" t="s">
        <v>374</v>
      </c>
      <c r="C100" s="274" t="s">
        <v>222</v>
      </c>
      <c r="D100" s="274" t="s">
        <v>149</v>
      </c>
      <c r="E100" s="274" t="b">
        <v>0</v>
      </c>
      <c r="F100" s="275" t="s">
        <v>429</v>
      </c>
      <c r="G100" s="275" t="s">
        <v>436</v>
      </c>
      <c r="H100" s="275" t="s">
        <v>429</v>
      </c>
      <c r="I100" s="275" t="s">
        <v>436</v>
      </c>
      <c r="J100" s="275" t="s">
        <v>429</v>
      </c>
      <c r="K100" s="275" t="s">
        <v>436</v>
      </c>
      <c r="L100" s="353" t="s">
        <v>429</v>
      </c>
      <c r="M100" s="353" t="s">
        <v>436</v>
      </c>
    </row>
    <row r="101" spans="2:13">
      <c r="B101" s="273" t="s">
        <v>375</v>
      </c>
      <c r="C101" s="274" t="s">
        <v>222</v>
      </c>
      <c r="D101" s="274" t="s">
        <v>149</v>
      </c>
      <c r="E101" s="274" t="b">
        <v>1</v>
      </c>
      <c r="F101" s="275" t="s">
        <v>429</v>
      </c>
      <c r="G101" s="275" t="s">
        <v>436</v>
      </c>
      <c r="H101" s="275" t="s">
        <v>429</v>
      </c>
      <c r="I101" s="275" t="s">
        <v>436</v>
      </c>
      <c r="J101" s="275" t="s">
        <v>429</v>
      </c>
      <c r="K101" s="275" t="s">
        <v>436</v>
      </c>
      <c r="L101" s="353" t="s">
        <v>429</v>
      </c>
      <c r="M101" s="353" t="s">
        <v>436</v>
      </c>
    </row>
    <row r="102" spans="2:13">
      <c r="B102" s="273" t="s">
        <v>402</v>
      </c>
      <c r="C102" s="276" t="s">
        <v>224</v>
      </c>
      <c r="D102" s="276">
        <v>0</v>
      </c>
      <c r="E102" s="276" t="b">
        <v>0</v>
      </c>
      <c r="F102" s="277" t="s">
        <v>429</v>
      </c>
      <c r="G102" s="277" t="s">
        <v>436</v>
      </c>
      <c r="H102" s="277" t="s">
        <v>429</v>
      </c>
      <c r="I102" s="277" t="s">
        <v>436</v>
      </c>
      <c r="J102" s="277" t="s">
        <v>429</v>
      </c>
      <c r="K102" s="277" t="s">
        <v>436</v>
      </c>
      <c r="L102" s="352" t="s">
        <v>429</v>
      </c>
      <c r="M102" s="352" t="s">
        <v>436</v>
      </c>
    </row>
    <row r="103" spans="2:13">
      <c r="B103" s="273" t="s">
        <v>403</v>
      </c>
      <c r="C103" s="274" t="s">
        <v>224</v>
      </c>
      <c r="D103" s="274">
        <v>0</v>
      </c>
      <c r="E103" s="274" t="b">
        <v>1</v>
      </c>
      <c r="F103" s="275" t="s">
        <v>429</v>
      </c>
      <c r="G103" s="275" t="s">
        <v>436</v>
      </c>
      <c r="H103" s="275" t="s">
        <v>429</v>
      </c>
      <c r="I103" s="275" t="s">
        <v>436</v>
      </c>
      <c r="J103" s="275" t="s">
        <v>429</v>
      </c>
      <c r="K103" s="275" t="s">
        <v>436</v>
      </c>
      <c r="L103" s="353" t="s">
        <v>429</v>
      </c>
      <c r="M103" s="353" t="s">
        <v>436</v>
      </c>
    </row>
    <row r="104" spans="2:13">
      <c r="B104" s="273" t="s">
        <v>404</v>
      </c>
      <c r="C104" s="274" t="s">
        <v>224</v>
      </c>
      <c r="D104" s="274">
        <v>1</v>
      </c>
      <c r="E104" s="274" t="b">
        <v>0</v>
      </c>
      <c r="F104" s="275" t="s">
        <v>429</v>
      </c>
      <c r="G104" s="275" t="s">
        <v>436</v>
      </c>
      <c r="H104" s="275" t="s">
        <v>429</v>
      </c>
      <c r="I104" s="275" t="s">
        <v>436</v>
      </c>
      <c r="J104" s="275" t="s">
        <v>429</v>
      </c>
      <c r="K104" s="275" t="s">
        <v>436</v>
      </c>
      <c r="L104" s="353" t="s">
        <v>429</v>
      </c>
      <c r="M104" s="353" t="s">
        <v>436</v>
      </c>
    </row>
    <row r="105" spans="2:13">
      <c r="B105" s="273" t="s">
        <v>405</v>
      </c>
      <c r="C105" s="274" t="s">
        <v>224</v>
      </c>
      <c r="D105" s="274">
        <v>1</v>
      </c>
      <c r="E105" s="274" t="b">
        <v>1</v>
      </c>
      <c r="F105" s="275" t="s">
        <v>429</v>
      </c>
      <c r="G105" s="275" t="s">
        <v>436</v>
      </c>
      <c r="H105" s="275" t="s">
        <v>429</v>
      </c>
      <c r="I105" s="275" t="s">
        <v>436</v>
      </c>
      <c r="J105" s="275" t="s">
        <v>429</v>
      </c>
      <c r="K105" s="275" t="s">
        <v>436</v>
      </c>
      <c r="L105" s="353" t="s">
        <v>429</v>
      </c>
      <c r="M105" s="353" t="s">
        <v>436</v>
      </c>
    </row>
    <row r="106" spans="2:13">
      <c r="B106" s="273" t="s">
        <v>406</v>
      </c>
      <c r="C106" s="274" t="s">
        <v>224</v>
      </c>
      <c r="D106" s="274">
        <v>2</v>
      </c>
      <c r="E106" s="274" t="b">
        <v>0</v>
      </c>
      <c r="F106" s="277" t="s">
        <v>429</v>
      </c>
      <c r="G106" s="277" t="s">
        <v>436</v>
      </c>
      <c r="H106" s="277" t="s">
        <v>429</v>
      </c>
      <c r="I106" s="277" t="s">
        <v>436</v>
      </c>
      <c r="J106" s="277" t="s">
        <v>429</v>
      </c>
      <c r="K106" s="277" t="s">
        <v>436</v>
      </c>
      <c r="L106" s="352" t="s">
        <v>429</v>
      </c>
      <c r="M106" s="352" t="s">
        <v>436</v>
      </c>
    </row>
    <row r="107" spans="2:13">
      <c r="B107" s="273" t="s">
        <v>407</v>
      </c>
      <c r="C107" s="278" t="s">
        <v>224</v>
      </c>
      <c r="D107" s="274">
        <v>2</v>
      </c>
      <c r="E107" s="278" t="b">
        <v>1</v>
      </c>
      <c r="F107" s="275" t="s">
        <v>429</v>
      </c>
      <c r="G107" s="275" t="s">
        <v>436</v>
      </c>
      <c r="H107" s="275" t="s">
        <v>429</v>
      </c>
      <c r="I107" s="275" t="s">
        <v>436</v>
      </c>
      <c r="J107" s="275" t="s">
        <v>429</v>
      </c>
      <c r="K107" s="275" t="s">
        <v>436</v>
      </c>
      <c r="L107" s="353" t="s">
        <v>429</v>
      </c>
      <c r="M107" s="353" t="s">
        <v>436</v>
      </c>
    </row>
    <row r="108" spans="2:13">
      <c r="B108" s="273" t="s">
        <v>408</v>
      </c>
      <c r="C108" s="274" t="s">
        <v>224</v>
      </c>
      <c r="D108" s="274">
        <v>3</v>
      </c>
      <c r="E108" s="274" t="b">
        <v>0</v>
      </c>
      <c r="F108" s="275" t="s">
        <v>429</v>
      </c>
      <c r="G108" s="275" t="s">
        <v>436</v>
      </c>
      <c r="H108" s="275" t="s">
        <v>429</v>
      </c>
      <c r="I108" s="275" t="s">
        <v>436</v>
      </c>
      <c r="J108" s="275" t="s">
        <v>429</v>
      </c>
      <c r="K108" s="275" t="s">
        <v>436</v>
      </c>
      <c r="L108" s="353" t="s">
        <v>429</v>
      </c>
      <c r="M108" s="353" t="s">
        <v>436</v>
      </c>
    </row>
    <row r="109" spans="2:13">
      <c r="B109" s="273" t="s">
        <v>409</v>
      </c>
      <c r="C109" s="278" t="s">
        <v>224</v>
      </c>
      <c r="D109" s="274">
        <v>3</v>
      </c>
      <c r="E109" s="278" t="b">
        <v>1</v>
      </c>
      <c r="F109" s="275" t="s">
        <v>429</v>
      </c>
      <c r="G109" s="275" t="s">
        <v>436</v>
      </c>
      <c r="H109" s="275" t="s">
        <v>429</v>
      </c>
      <c r="I109" s="275" t="s">
        <v>436</v>
      </c>
      <c r="J109" s="275" t="s">
        <v>429</v>
      </c>
      <c r="K109" s="275" t="s">
        <v>436</v>
      </c>
      <c r="L109" s="353" t="s">
        <v>429</v>
      </c>
      <c r="M109" s="353" t="s">
        <v>436</v>
      </c>
    </row>
    <row r="110" spans="2:13">
      <c r="B110" s="273" t="s">
        <v>410</v>
      </c>
      <c r="C110" s="274" t="s">
        <v>224</v>
      </c>
      <c r="D110" s="274">
        <v>4</v>
      </c>
      <c r="E110" s="274" t="b">
        <v>0</v>
      </c>
      <c r="F110" s="275" t="s">
        <v>429</v>
      </c>
      <c r="G110" s="275" t="s">
        <v>436</v>
      </c>
      <c r="H110" s="275" t="s">
        <v>429</v>
      </c>
      <c r="I110" s="275" t="s">
        <v>436</v>
      </c>
      <c r="J110" s="275" t="s">
        <v>429</v>
      </c>
      <c r="K110" s="275" t="s">
        <v>436</v>
      </c>
      <c r="L110" s="353" t="s">
        <v>429</v>
      </c>
      <c r="M110" s="353" t="s">
        <v>436</v>
      </c>
    </row>
    <row r="111" spans="2:13">
      <c r="B111" s="273" t="s">
        <v>411</v>
      </c>
      <c r="C111" s="274" t="s">
        <v>224</v>
      </c>
      <c r="D111" s="274">
        <v>4</v>
      </c>
      <c r="E111" s="274" t="b">
        <v>1</v>
      </c>
      <c r="F111" s="275" t="s">
        <v>429</v>
      </c>
      <c r="G111" s="275" t="s">
        <v>436</v>
      </c>
      <c r="H111" s="275" t="s">
        <v>429</v>
      </c>
      <c r="I111" s="275" t="s">
        <v>436</v>
      </c>
      <c r="J111" s="275" t="s">
        <v>429</v>
      </c>
      <c r="K111" s="275" t="s">
        <v>436</v>
      </c>
      <c r="L111" s="353" t="s">
        <v>429</v>
      </c>
      <c r="M111" s="353" t="s">
        <v>436</v>
      </c>
    </row>
    <row r="112" spans="2:13">
      <c r="B112" s="273" t="s">
        <v>412</v>
      </c>
      <c r="C112" s="274" t="s">
        <v>224</v>
      </c>
      <c r="D112" s="274">
        <v>5</v>
      </c>
      <c r="E112" s="274" t="b">
        <v>0</v>
      </c>
      <c r="F112" s="275" t="s">
        <v>429</v>
      </c>
      <c r="G112" s="275" t="s">
        <v>436</v>
      </c>
      <c r="H112" s="275" t="s">
        <v>429</v>
      </c>
      <c r="I112" s="275" t="s">
        <v>436</v>
      </c>
      <c r="J112" s="275" t="s">
        <v>429</v>
      </c>
      <c r="K112" s="275" t="s">
        <v>436</v>
      </c>
      <c r="L112" s="353" t="s">
        <v>429</v>
      </c>
      <c r="M112" s="353" t="s">
        <v>436</v>
      </c>
    </row>
    <row r="113" spans="2:13">
      <c r="B113" s="273" t="s">
        <v>413</v>
      </c>
      <c r="C113" s="274" t="s">
        <v>224</v>
      </c>
      <c r="D113" s="274">
        <v>5</v>
      </c>
      <c r="E113" s="274" t="b">
        <v>1</v>
      </c>
      <c r="F113" s="275" t="s">
        <v>429</v>
      </c>
      <c r="G113" s="275" t="s">
        <v>436</v>
      </c>
      <c r="H113" s="275" t="s">
        <v>429</v>
      </c>
      <c r="I113" s="275" t="s">
        <v>436</v>
      </c>
      <c r="J113" s="275" t="s">
        <v>429</v>
      </c>
      <c r="K113" s="275" t="s">
        <v>436</v>
      </c>
      <c r="L113" s="353" t="s">
        <v>429</v>
      </c>
      <c r="M113" s="353" t="s">
        <v>436</v>
      </c>
    </row>
    <row r="114" spans="2:13">
      <c r="B114" s="273" t="s">
        <v>414</v>
      </c>
      <c r="C114" s="274" t="s">
        <v>224</v>
      </c>
      <c r="D114" s="274">
        <v>6</v>
      </c>
      <c r="E114" s="274" t="b">
        <v>0</v>
      </c>
      <c r="F114" s="275" t="s">
        <v>429</v>
      </c>
      <c r="G114" s="275" t="s">
        <v>436</v>
      </c>
      <c r="H114" s="275" t="s">
        <v>429</v>
      </c>
      <c r="I114" s="275" t="s">
        <v>436</v>
      </c>
      <c r="J114" s="275" t="s">
        <v>429</v>
      </c>
      <c r="K114" s="275" t="s">
        <v>436</v>
      </c>
      <c r="L114" s="353" t="s">
        <v>429</v>
      </c>
      <c r="M114" s="353" t="s">
        <v>436</v>
      </c>
    </row>
    <row r="115" spans="2:13">
      <c r="B115" s="273" t="s">
        <v>415</v>
      </c>
      <c r="C115" s="274" t="s">
        <v>224</v>
      </c>
      <c r="D115" s="274">
        <v>6</v>
      </c>
      <c r="E115" s="274" t="b">
        <v>1</v>
      </c>
      <c r="F115" s="275" t="s">
        <v>429</v>
      </c>
      <c r="G115" s="275" t="s">
        <v>436</v>
      </c>
      <c r="H115" s="275" t="s">
        <v>429</v>
      </c>
      <c r="I115" s="275" t="s">
        <v>436</v>
      </c>
      <c r="J115" s="275" t="s">
        <v>429</v>
      </c>
      <c r="K115" s="275" t="s">
        <v>436</v>
      </c>
      <c r="L115" s="353" t="s">
        <v>429</v>
      </c>
      <c r="M115" s="353" t="s">
        <v>436</v>
      </c>
    </row>
    <row r="116" spans="2:13">
      <c r="B116" s="273" t="s">
        <v>416</v>
      </c>
      <c r="C116" s="274" t="s">
        <v>224</v>
      </c>
      <c r="D116" s="274">
        <v>7</v>
      </c>
      <c r="E116" s="274" t="b">
        <v>0</v>
      </c>
      <c r="F116" s="275" t="s">
        <v>429</v>
      </c>
      <c r="G116" s="275" t="s">
        <v>436</v>
      </c>
      <c r="H116" s="275" t="s">
        <v>429</v>
      </c>
      <c r="I116" s="275" t="s">
        <v>436</v>
      </c>
      <c r="J116" s="275" t="s">
        <v>429</v>
      </c>
      <c r="K116" s="275" t="s">
        <v>436</v>
      </c>
      <c r="L116" s="353" t="s">
        <v>429</v>
      </c>
      <c r="M116" s="353" t="s">
        <v>436</v>
      </c>
    </row>
    <row r="117" spans="2:13">
      <c r="B117" s="273" t="s">
        <v>417</v>
      </c>
      <c r="C117" s="274" t="s">
        <v>224</v>
      </c>
      <c r="D117" s="274">
        <v>7</v>
      </c>
      <c r="E117" s="274" t="b">
        <v>1</v>
      </c>
      <c r="F117" s="275" t="s">
        <v>429</v>
      </c>
      <c r="G117" s="275" t="s">
        <v>436</v>
      </c>
      <c r="H117" s="275" t="s">
        <v>429</v>
      </c>
      <c r="I117" s="275" t="s">
        <v>436</v>
      </c>
      <c r="J117" s="275" t="s">
        <v>429</v>
      </c>
      <c r="K117" s="275" t="s">
        <v>436</v>
      </c>
      <c r="L117" s="353" t="s">
        <v>429</v>
      </c>
      <c r="M117" s="353" t="s">
        <v>436</v>
      </c>
    </row>
    <row r="118" spans="2:13">
      <c r="B118" s="273" t="s">
        <v>418</v>
      </c>
      <c r="C118" s="274" t="s">
        <v>220</v>
      </c>
      <c r="D118" s="274">
        <v>8</v>
      </c>
      <c r="E118" s="274" t="b">
        <v>0</v>
      </c>
      <c r="F118" s="275" t="s">
        <v>429</v>
      </c>
      <c r="G118" s="275" t="s">
        <v>436</v>
      </c>
      <c r="H118" s="275" t="s">
        <v>429</v>
      </c>
      <c r="I118" s="275" t="s">
        <v>436</v>
      </c>
      <c r="J118" s="275" t="s">
        <v>429</v>
      </c>
      <c r="K118" s="275" t="s">
        <v>436</v>
      </c>
      <c r="L118" s="353" t="s">
        <v>429</v>
      </c>
      <c r="M118" s="353" t="s">
        <v>436</v>
      </c>
    </row>
    <row r="119" spans="2:13">
      <c r="B119" s="273" t="s">
        <v>419</v>
      </c>
      <c r="C119" s="274" t="s">
        <v>224</v>
      </c>
      <c r="D119" s="274">
        <v>8</v>
      </c>
      <c r="E119" s="274" t="b">
        <v>1</v>
      </c>
      <c r="F119" s="275" t="s">
        <v>429</v>
      </c>
      <c r="G119" s="275" t="s">
        <v>436</v>
      </c>
      <c r="H119" s="275" t="s">
        <v>429</v>
      </c>
      <c r="I119" s="275" t="s">
        <v>436</v>
      </c>
      <c r="J119" s="275" t="s">
        <v>429</v>
      </c>
      <c r="K119" s="275" t="s">
        <v>436</v>
      </c>
      <c r="L119" s="353" t="s">
        <v>429</v>
      </c>
      <c r="M119" s="353" t="s">
        <v>436</v>
      </c>
    </row>
    <row r="120" spans="2:13">
      <c r="B120" s="273" t="s">
        <v>420</v>
      </c>
      <c r="C120" s="274" t="s">
        <v>224</v>
      </c>
      <c r="D120" s="274">
        <v>9</v>
      </c>
      <c r="E120" s="274" t="b">
        <v>0</v>
      </c>
      <c r="F120" s="275" t="s">
        <v>429</v>
      </c>
      <c r="G120" s="275" t="s">
        <v>436</v>
      </c>
      <c r="H120" s="275" t="s">
        <v>429</v>
      </c>
      <c r="I120" s="275" t="s">
        <v>436</v>
      </c>
      <c r="J120" s="275" t="s">
        <v>429</v>
      </c>
      <c r="K120" s="275" t="s">
        <v>436</v>
      </c>
      <c r="L120" s="353" t="s">
        <v>429</v>
      </c>
      <c r="M120" s="353" t="s">
        <v>436</v>
      </c>
    </row>
    <row r="121" spans="2:13">
      <c r="B121" s="273" t="s">
        <v>421</v>
      </c>
      <c r="C121" s="274" t="s">
        <v>224</v>
      </c>
      <c r="D121" s="274">
        <v>9</v>
      </c>
      <c r="E121" s="274" t="b">
        <v>1</v>
      </c>
      <c r="F121" s="275" t="s">
        <v>429</v>
      </c>
      <c r="G121" s="275" t="s">
        <v>436</v>
      </c>
      <c r="H121" s="275" t="s">
        <v>429</v>
      </c>
      <c r="I121" s="275" t="s">
        <v>436</v>
      </c>
      <c r="J121" s="275" t="s">
        <v>429</v>
      </c>
      <c r="K121" s="275" t="s">
        <v>436</v>
      </c>
      <c r="L121" s="353" t="s">
        <v>429</v>
      </c>
      <c r="M121" s="353" t="s">
        <v>436</v>
      </c>
    </row>
    <row r="122" spans="2:13">
      <c r="B122" s="273" t="s">
        <v>422</v>
      </c>
      <c r="C122" s="274" t="s">
        <v>224</v>
      </c>
      <c r="D122" s="274">
        <v>10</v>
      </c>
      <c r="E122" s="274" t="b">
        <v>0</v>
      </c>
      <c r="F122" s="275" t="s">
        <v>429</v>
      </c>
      <c r="G122" s="275" t="s">
        <v>436</v>
      </c>
      <c r="H122" s="275" t="s">
        <v>429</v>
      </c>
      <c r="I122" s="275" t="s">
        <v>436</v>
      </c>
      <c r="J122" s="275" t="s">
        <v>429</v>
      </c>
      <c r="K122" s="275" t="s">
        <v>436</v>
      </c>
      <c r="L122" s="353" t="s">
        <v>429</v>
      </c>
      <c r="M122" s="353" t="s">
        <v>436</v>
      </c>
    </row>
    <row r="123" spans="2:13">
      <c r="B123" s="273" t="s">
        <v>423</v>
      </c>
      <c r="C123" s="274" t="s">
        <v>224</v>
      </c>
      <c r="D123" s="274">
        <v>10</v>
      </c>
      <c r="E123" s="274" t="b">
        <v>1</v>
      </c>
      <c r="F123" s="275" t="s">
        <v>429</v>
      </c>
      <c r="G123" s="275" t="s">
        <v>436</v>
      </c>
      <c r="H123" s="275" t="s">
        <v>429</v>
      </c>
      <c r="I123" s="275" t="s">
        <v>436</v>
      </c>
      <c r="J123" s="275" t="s">
        <v>429</v>
      </c>
      <c r="K123" s="275" t="s">
        <v>436</v>
      </c>
      <c r="L123" s="353" t="s">
        <v>429</v>
      </c>
      <c r="M123" s="353" t="s">
        <v>436</v>
      </c>
    </row>
    <row r="124" spans="2:13">
      <c r="B124" s="273" t="s">
        <v>424</v>
      </c>
      <c r="C124" s="274" t="s">
        <v>224</v>
      </c>
      <c r="D124" s="274">
        <v>11</v>
      </c>
      <c r="E124" s="274" t="b">
        <v>0</v>
      </c>
      <c r="F124" s="275" t="s">
        <v>429</v>
      </c>
      <c r="G124" s="275" t="s">
        <v>436</v>
      </c>
      <c r="H124" s="275" t="s">
        <v>429</v>
      </c>
      <c r="I124" s="275" t="s">
        <v>436</v>
      </c>
      <c r="J124" s="275" t="s">
        <v>429</v>
      </c>
      <c r="K124" s="275" t="s">
        <v>436</v>
      </c>
      <c r="L124" s="353" t="s">
        <v>429</v>
      </c>
      <c r="M124" s="353" t="s">
        <v>436</v>
      </c>
    </row>
    <row r="125" spans="2:13">
      <c r="B125" s="273" t="s">
        <v>425</v>
      </c>
      <c r="C125" s="278" t="s">
        <v>224</v>
      </c>
      <c r="D125" s="278">
        <v>11</v>
      </c>
      <c r="E125" s="278" t="b">
        <v>1</v>
      </c>
      <c r="F125" s="294" t="s">
        <v>429</v>
      </c>
      <c r="G125" s="294" t="s">
        <v>436</v>
      </c>
      <c r="H125" s="294" t="s">
        <v>429</v>
      </c>
      <c r="I125" s="294" t="s">
        <v>436</v>
      </c>
      <c r="J125" s="294" t="s">
        <v>429</v>
      </c>
      <c r="K125" s="294" t="s">
        <v>436</v>
      </c>
      <c r="L125" s="354" t="s">
        <v>429</v>
      </c>
      <c r="M125" s="354" t="s">
        <v>436</v>
      </c>
    </row>
    <row r="126" spans="2:13">
      <c r="B126" s="273" t="s">
        <v>455</v>
      </c>
      <c r="C126" s="278" t="s">
        <v>220</v>
      </c>
      <c r="D126" s="278">
        <v>12</v>
      </c>
      <c r="E126" s="278" t="b">
        <v>0</v>
      </c>
      <c r="F126" s="294" t="s">
        <v>429</v>
      </c>
      <c r="G126" s="294" t="s">
        <v>436</v>
      </c>
      <c r="H126" s="294" t="s">
        <v>429</v>
      </c>
      <c r="I126" s="294" t="s">
        <v>436</v>
      </c>
      <c r="J126" s="294" t="s">
        <v>429</v>
      </c>
      <c r="K126" s="294" t="s">
        <v>436</v>
      </c>
      <c r="L126" s="354" t="s">
        <v>429</v>
      </c>
      <c r="M126" s="354" t="s">
        <v>436</v>
      </c>
    </row>
    <row r="127" spans="2:13">
      <c r="B127" s="273" t="s">
        <v>456</v>
      </c>
      <c r="C127" s="278" t="s">
        <v>220</v>
      </c>
      <c r="D127" s="278">
        <v>12</v>
      </c>
      <c r="E127" s="278" t="b">
        <v>1</v>
      </c>
      <c r="F127" s="294" t="s">
        <v>429</v>
      </c>
      <c r="G127" s="294" t="s">
        <v>436</v>
      </c>
      <c r="H127" s="294" t="s">
        <v>429</v>
      </c>
      <c r="I127" s="294" t="s">
        <v>436</v>
      </c>
      <c r="J127" s="294" t="s">
        <v>429</v>
      </c>
      <c r="K127" s="294" t="s">
        <v>436</v>
      </c>
      <c r="L127" s="354" t="s">
        <v>429</v>
      </c>
      <c r="M127" s="354" t="s">
        <v>436</v>
      </c>
    </row>
    <row r="128" spans="2:13">
      <c r="B128" s="273" t="s">
        <v>457</v>
      </c>
      <c r="C128" s="278" t="s">
        <v>220</v>
      </c>
      <c r="D128" s="278">
        <v>13</v>
      </c>
      <c r="E128" s="278" t="b">
        <v>0</v>
      </c>
      <c r="F128" s="294" t="s">
        <v>429</v>
      </c>
      <c r="G128" s="294" t="s">
        <v>436</v>
      </c>
      <c r="H128" s="294" t="s">
        <v>429</v>
      </c>
      <c r="I128" s="294" t="s">
        <v>436</v>
      </c>
      <c r="J128" s="294" t="s">
        <v>429</v>
      </c>
      <c r="K128" s="294" t="s">
        <v>436</v>
      </c>
      <c r="L128" s="354" t="s">
        <v>429</v>
      </c>
      <c r="M128" s="354" t="s">
        <v>436</v>
      </c>
    </row>
    <row r="129" spans="2:13">
      <c r="B129" s="273" t="s">
        <v>458</v>
      </c>
      <c r="C129" s="278" t="s">
        <v>220</v>
      </c>
      <c r="D129" s="278">
        <v>13</v>
      </c>
      <c r="E129" s="278" t="b">
        <v>1</v>
      </c>
      <c r="F129" s="294" t="s">
        <v>429</v>
      </c>
      <c r="G129" s="294" t="s">
        <v>436</v>
      </c>
      <c r="H129" s="294" t="s">
        <v>429</v>
      </c>
      <c r="I129" s="294" t="s">
        <v>436</v>
      </c>
      <c r="J129" s="294" t="s">
        <v>429</v>
      </c>
      <c r="K129" s="294" t="s">
        <v>436</v>
      </c>
      <c r="L129" s="354" t="s">
        <v>429</v>
      </c>
      <c r="M129" s="354" t="s">
        <v>436</v>
      </c>
    </row>
    <row r="130" spans="2:13">
      <c r="B130" s="273" t="s">
        <v>561</v>
      </c>
      <c r="C130" s="278" t="s">
        <v>220</v>
      </c>
      <c r="D130" s="278">
        <v>14</v>
      </c>
      <c r="E130" s="278" t="b">
        <v>0</v>
      </c>
      <c r="F130" s="294" t="s">
        <v>429</v>
      </c>
      <c r="G130" s="294" t="s">
        <v>436</v>
      </c>
      <c r="H130" s="294" t="s">
        <v>429</v>
      </c>
      <c r="I130" s="294" t="s">
        <v>436</v>
      </c>
      <c r="J130" s="294" t="s">
        <v>429</v>
      </c>
      <c r="K130" s="294" t="s">
        <v>436</v>
      </c>
      <c r="L130" s="354" t="s">
        <v>429</v>
      </c>
      <c r="M130" s="354" t="s">
        <v>436</v>
      </c>
    </row>
    <row r="131" spans="2:13">
      <c r="B131" s="273" t="s">
        <v>562</v>
      </c>
      <c r="C131" s="278" t="s">
        <v>220</v>
      </c>
      <c r="D131" s="278">
        <v>14</v>
      </c>
      <c r="E131" s="278" t="b">
        <v>1</v>
      </c>
      <c r="F131" s="294" t="s">
        <v>429</v>
      </c>
      <c r="G131" s="294" t="s">
        <v>436</v>
      </c>
      <c r="H131" s="294" t="s">
        <v>429</v>
      </c>
      <c r="I131" s="294" t="s">
        <v>436</v>
      </c>
      <c r="J131" s="294" t="s">
        <v>429</v>
      </c>
      <c r="K131" s="294" t="s">
        <v>436</v>
      </c>
      <c r="L131" s="354" t="s">
        <v>429</v>
      </c>
      <c r="M131" s="354" t="s">
        <v>436</v>
      </c>
    </row>
    <row r="132" spans="2:13">
      <c r="B132" s="273" t="s">
        <v>572</v>
      </c>
      <c r="C132" s="278" t="s">
        <v>220</v>
      </c>
      <c r="D132" s="278">
        <v>15</v>
      </c>
      <c r="E132" s="278" t="b">
        <v>0</v>
      </c>
      <c r="F132" s="294" t="s">
        <v>429</v>
      </c>
      <c r="G132" s="294" t="s">
        <v>436</v>
      </c>
      <c r="H132" s="294" t="s">
        <v>429</v>
      </c>
      <c r="I132" s="294" t="s">
        <v>436</v>
      </c>
      <c r="J132" s="294" t="s">
        <v>429</v>
      </c>
      <c r="K132" s="294" t="s">
        <v>436</v>
      </c>
      <c r="L132" s="354" t="s">
        <v>429</v>
      </c>
      <c r="M132" s="354" t="s">
        <v>436</v>
      </c>
    </row>
    <row r="133" spans="2:13">
      <c r="B133" s="273" t="s">
        <v>573</v>
      </c>
      <c r="C133" s="278" t="s">
        <v>220</v>
      </c>
      <c r="D133" s="278">
        <v>15</v>
      </c>
      <c r="E133" s="278" t="b">
        <v>1</v>
      </c>
      <c r="F133" s="294" t="s">
        <v>429</v>
      </c>
      <c r="G133" s="294" t="s">
        <v>436</v>
      </c>
      <c r="H133" s="294" t="s">
        <v>429</v>
      </c>
      <c r="I133" s="294" t="s">
        <v>436</v>
      </c>
      <c r="J133" s="294" t="s">
        <v>429</v>
      </c>
      <c r="K133" s="294" t="s">
        <v>436</v>
      </c>
      <c r="L133" s="354" t="s">
        <v>429</v>
      </c>
      <c r="M133" s="354" t="s">
        <v>436</v>
      </c>
    </row>
    <row r="134" spans="2:13">
      <c r="B134" s="273" t="s">
        <v>574</v>
      </c>
      <c r="C134" s="278" t="s">
        <v>220</v>
      </c>
      <c r="D134" s="278">
        <v>16</v>
      </c>
      <c r="E134" s="278" t="b">
        <v>0</v>
      </c>
      <c r="F134" s="294" t="s">
        <v>429</v>
      </c>
      <c r="G134" s="294" t="s">
        <v>436</v>
      </c>
      <c r="H134" s="294" t="s">
        <v>429</v>
      </c>
      <c r="I134" s="294" t="s">
        <v>436</v>
      </c>
      <c r="J134" s="294" t="s">
        <v>429</v>
      </c>
      <c r="K134" s="294" t="s">
        <v>436</v>
      </c>
      <c r="L134" s="354" t="s">
        <v>429</v>
      </c>
      <c r="M134" s="354" t="s">
        <v>436</v>
      </c>
    </row>
    <row r="135" spans="2:13">
      <c r="B135" s="273" t="s">
        <v>575</v>
      </c>
      <c r="C135" s="278" t="s">
        <v>220</v>
      </c>
      <c r="D135" s="278">
        <v>16</v>
      </c>
      <c r="E135" s="278" t="b">
        <v>1</v>
      </c>
      <c r="F135" s="294" t="s">
        <v>429</v>
      </c>
      <c r="G135" s="294" t="s">
        <v>436</v>
      </c>
      <c r="H135" s="294" t="s">
        <v>429</v>
      </c>
      <c r="I135" s="294" t="s">
        <v>436</v>
      </c>
      <c r="J135" s="294" t="s">
        <v>429</v>
      </c>
      <c r="K135" s="294" t="s">
        <v>436</v>
      </c>
      <c r="L135" s="354" t="s">
        <v>429</v>
      </c>
      <c r="M135" s="354" t="s">
        <v>436</v>
      </c>
    </row>
    <row r="136" spans="2:13">
      <c r="B136" s="273" t="s">
        <v>614</v>
      </c>
      <c r="C136" s="278" t="s">
        <v>220</v>
      </c>
      <c r="D136" s="278">
        <v>17</v>
      </c>
      <c r="E136" s="278" t="b">
        <v>0</v>
      </c>
      <c r="F136" s="294" t="s">
        <v>429</v>
      </c>
      <c r="G136" s="294" t="s">
        <v>436</v>
      </c>
      <c r="H136" s="294" t="s">
        <v>429</v>
      </c>
      <c r="I136" s="294" t="s">
        <v>436</v>
      </c>
      <c r="J136" s="294" t="s">
        <v>429</v>
      </c>
      <c r="K136" s="294" t="s">
        <v>436</v>
      </c>
      <c r="L136" s="354" t="s">
        <v>429</v>
      </c>
      <c r="M136" s="354" t="s">
        <v>436</v>
      </c>
    </row>
    <row r="137" spans="2:13">
      <c r="B137" s="273" t="s">
        <v>615</v>
      </c>
      <c r="C137" s="278" t="s">
        <v>220</v>
      </c>
      <c r="D137" s="278">
        <v>17</v>
      </c>
      <c r="E137" s="278" t="b">
        <v>1</v>
      </c>
      <c r="F137" s="294" t="s">
        <v>429</v>
      </c>
      <c r="G137" s="294" t="s">
        <v>436</v>
      </c>
      <c r="H137" s="294" t="s">
        <v>429</v>
      </c>
      <c r="I137" s="294" t="s">
        <v>436</v>
      </c>
      <c r="J137" s="294" t="s">
        <v>429</v>
      </c>
      <c r="K137" s="294" t="s">
        <v>436</v>
      </c>
      <c r="L137" s="354" t="s">
        <v>429</v>
      </c>
      <c r="M137" s="354" t="s">
        <v>436</v>
      </c>
    </row>
    <row r="138" spans="2:13">
      <c r="B138" s="273" t="s">
        <v>616</v>
      </c>
      <c r="C138" s="278" t="s">
        <v>220</v>
      </c>
      <c r="D138" s="278">
        <v>18</v>
      </c>
      <c r="E138" s="278" t="b">
        <v>0</v>
      </c>
      <c r="F138" s="294" t="s">
        <v>429</v>
      </c>
      <c r="G138" s="294" t="s">
        <v>436</v>
      </c>
      <c r="H138" s="294" t="s">
        <v>429</v>
      </c>
      <c r="I138" s="294" t="s">
        <v>436</v>
      </c>
      <c r="J138" s="294" t="s">
        <v>429</v>
      </c>
      <c r="K138" s="294" t="s">
        <v>436</v>
      </c>
      <c r="L138" s="354" t="s">
        <v>429</v>
      </c>
      <c r="M138" s="354" t="s">
        <v>436</v>
      </c>
    </row>
    <row r="139" spans="2:13">
      <c r="B139" s="273" t="s">
        <v>617</v>
      </c>
      <c r="C139" s="278" t="s">
        <v>220</v>
      </c>
      <c r="D139" s="278">
        <v>18</v>
      </c>
      <c r="E139" s="278" t="b">
        <v>1</v>
      </c>
      <c r="F139" s="294" t="s">
        <v>429</v>
      </c>
      <c r="G139" s="294" t="s">
        <v>436</v>
      </c>
      <c r="H139" s="294" t="s">
        <v>429</v>
      </c>
      <c r="I139" s="294" t="s">
        <v>436</v>
      </c>
      <c r="J139" s="294" t="s">
        <v>429</v>
      </c>
      <c r="K139" s="294" t="s">
        <v>436</v>
      </c>
      <c r="L139" s="354" t="s">
        <v>429</v>
      </c>
      <c r="M139" s="354" t="s">
        <v>436</v>
      </c>
    </row>
    <row r="140" spans="2:13">
      <c r="B140" s="273" t="s">
        <v>618</v>
      </c>
      <c r="C140" s="278" t="s">
        <v>220</v>
      </c>
      <c r="D140" s="278">
        <v>19</v>
      </c>
      <c r="E140" s="278" t="b">
        <v>0</v>
      </c>
      <c r="F140" s="294" t="s">
        <v>429</v>
      </c>
      <c r="G140" s="294" t="s">
        <v>436</v>
      </c>
      <c r="H140" s="294" t="s">
        <v>429</v>
      </c>
      <c r="I140" s="294" t="s">
        <v>436</v>
      </c>
      <c r="J140" s="294" t="s">
        <v>429</v>
      </c>
      <c r="K140" s="294" t="s">
        <v>436</v>
      </c>
      <c r="L140" s="354" t="s">
        <v>429</v>
      </c>
      <c r="M140" s="354" t="s">
        <v>436</v>
      </c>
    </row>
    <row r="141" spans="2:13">
      <c r="B141" s="273" t="s">
        <v>619</v>
      </c>
      <c r="C141" s="278" t="s">
        <v>220</v>
      </c>
      <c r="D141" s="278">
        <v>19</v>
      </c>
      <c r="E141" s="278" t="b">
        <v>1</v>
      </c>
      <c r="F141" s="294" t="s">
        <v>429</v>
      </c>
      <c r="G141" s="294" t="s">
        <v>436</v>
      </c>
      <c r="H141" s="294" t="s">
        <v>429</v>
      </c>
      <c r="I141" s="294" t="s">
        <v>436</v>
      </c>
      <c r="J141" s="294" t="s">
        <v>429</v>
      </c>
      <c r="K141" s="294" t="s">
        <v>436</v>
      </c>
      <c r="L141" s="354" t="s">
        <v>429</v>
      </c>
      <c r="M141" s="354" t="s">
        <v>436</v>
      </c>
    </row>
    <row r="142" spans="2:13">
      <c r="B142" s="273" t="s">
        <v>637</v>
      </c>
      <c r="C142" s="278" t="s">
        <v>220</v>
      </c>
      <c r="D142" s="278">
        <v>18</v>
      </c>
      <c r="E142" s="278" t="b">
        <v>0</v>
      </c>
      <c r="F142" s="294" t="s">
        <v>429</v>
      </c>
      <c r="G142" s="294" t="s">
        <v>436</v>
      </c>
      <c r="H142" s="294" t="s">
        <v>429</v>
      </c>
      <c r="I142" s="294" t="s">
        <v>436</v>
      </c>
      <c r="J142" s="294" t="s">
        <v>429</v>
      </c>
      <c r="K142" s="294" t="s">
        <v>436</v>
      </c>
      <c r="L142" s="354" t="s">
        <v>429</v>
      </c>
      <c r="M142" s="354" t="s">
        <v>436</v>
      </c>
    </row>
    <row r="143" spans="2:13">
      <c r="B143" s="273" t="s">
        <v>638</v>
      </c>
      <c r="C143" s="278" t="s">
        <v>220</v>
      </c>
      <c r="D143" s="278">
        <v>18</v>
      </c>
      <c r="E143" s="278" t="b">
        <v>1</v>
      </c>
      <c r="F143" s="294" t="s">
        <v>429</v>
      </c>
      <c r="G143" s="294" t="s">
        <v>436</v>
      </c>
      <c r="H143" s="294" t="s">
        <v>429</v>
      </c>
      <c r="I143" s="294" t="s">
        <v>436</v>
      </c>
      <c r="J143" s="294" t="s">
        <v>429</v>
      </c>
      <c r="K143" s="294" t="s">
        <v>436</v>
      </c>
      <c r="L143" s="354" t="s">
        <v>429</v>
      </c>
      <c r="M143" s="354" t="s">
        <v>436</v>
      </c>
    </row>
    <row r="144" spans="2:13">
      <c r="B144" s="273" t="s">
        <v>639</v>
      </c>
      <c r="C144" s="278" t="s">
        <v>220</v>
      </c>
      <c r="D144" s="278">
        <v>19</v>
      </c>
      <c r="E144" s="278" t="b">
        <v>0</v>
      </c>
      <c r="F144" s="294" t="s">
        <v>429</v>
      </c>
      <c r="G144" s="294" t="s">
        <v>436</v>
      </c>
      <c r="H144" s="294" t="s">
        <v>429</v>
      </c>
      <c r="I144" s="294" t="s">
        <v>436</v>
      </c>
      <c r="J144" s="294" t="s">
        <v>429</v>
      </c>
      <c r="K144" s="294" t="s">
        <v>436</v>
      </c>
      <c r="L144" s="354" t="s">
        <v>429</v>
      </c>
      <c r="M144" s="354" t="s">
        <v>436</v>
      </c>
    </row>
    <row r="145" spans="2:13">
      <c r="B145" s="273" t="s">
        <v>640</v>
      </c>
      <c r="C145" s="278" t="s">
        <v>220</v>
      </c>
      <c r="D145" s="278">
        <v>19</v>
      </c>
      <c r="E145" s="278" t="b">
        <v>1</v>
      </c>
      <c r="F145" s="294" t="s">
        <v>429</v>
      </c>
      <c r="G145" s="294" t="s">
        <v>436</v>
      </c>
      <c r="H145" s="294" t="s">
        <v>429</v>
      </c>
      <c r="I145" s="294" t="s">
        <v>436</v>
      </c>
      <c r="J145" s="294" t="s">
        <v>429</v>
      </c>
      <c r="K145" s="294" t="s">
        <v>436</v>
      </c>
      <c r="L145" s="354" t="s">
        <v>429</v>
      </c>
      <c r="M145" s="354" t="s">
        <v>436</v>
      </c>
    </row>
    <row r="146" spans="2:13">
      <c r="B146" s="273" t="s">
        <v>400</v>
      </c>
      <c r="C146" s="274" t="s">
        <v>224</v>
      </c>
      <c r="D146" s="274" t="s">
        <v>149</v>
      </c>
      <c r="E146" s="274" t="b">
        <v>0</v>
      </c>
      <c r="F146" s="275" t="s">
        <v>429</v>
      </c>
      <c r="G146" s="275" t="s">
        <v>436</v>
      </c>
      <c r="H146" s="275" t="s">
        <v>429</v>
      </c>
      <c r="I146" s="275" t="s">
        <v>436</v>
      </c>
      <c r="J146" s="275" t="s">
        <v>429</v>
      </c>
      <c r="K146" s="275" t="s">
        <v>436</v>
      </c>
      <c r="L146" s="353" t="s">
        <v>429</v>
      </c>
      <c r="M146" s="353" t="s">
        <v>436</v>
      </c>
    </row>
    <row r="147" spans="2:13" ht="14.25" thickBot="1">
      <c r="B147" s="279" t="s">
        <v>401</v>
      </c>
      <c r="C147" s="280" t="s">
        <v>224</v>
      </c>
      <c r="D147" s="280" t="s">
        <v>149</v>
      </c>
      <c r="E147" s="280" t="b">
        <v>1</v>
      </c>
      <c r="F147" s="281" t="s">
        <v>429</v>
      </c>
      <c r="G147" s="281" t="s">
        <v>436</v>
      </c>
      <c r="H147" s="281" t="s">
        <v>429</v>
      </c>
      <c r="I147" s="281" t="s">
        <v>436</v>
      </c>
      <c r="J147" s="281" t="s">
        <v>429</v>
      </c>
      <c r="K147" s="281" t="s">
        <v>436</v>
      </c>
      <c r="L147" s="357" t="s">
        <v>429</v>
      </c>
      <c r="M147" s="357" t="s">
        <v>436</v>
      </c>
    </row>
    <row r="148" spans="2:13" ht="14.25" thickBot="1">
      <c r="B148" s="282" t="s">
        <v>438</v>
      </c>
      <c r="C148" s="283" t="s">
        <v>218</v>
      </c>
      <c r="D148" s="283" t="s">
        <v>174</v>
      </c>
      <c r="E148" s="283" t="s">
        <v>174</v>
      </c>
      <c r="F148" s="284" t="s">
        <v>429</v>
      </c>
      <c r="G148" s="284" t="s">
        <v>436</v>
      </c>
      <c r="H148" s="284" t="s">
        <v>429</v>
      </c>
      <c r="I148" s="284" t="s">
        <v>436</v>
      </c>
      <c r="J148" s="284" t="s">
        <v>429</v>
      </c>
      <c r="K148" s="284" t="s">
        <v>436</v>
      </c>
      <c r="L148" s="358" t="s">
        <v>429</v>
      </c>
      <c r="M148" s="358" t="s">
        <v>436</v>
      </c>
    </row>
  </sheetData>
  <mergeCells count="16">
    <mergeCell ref="X56:X61"/>
    <mergeCell ref="L3:M3"/>
    <mergeCell ref="F3:G3"/>
    <mergeCell ref="X40:X42"/>
    <mergeCell ref="X43:X45"/>
    <mergeCell ref="X37:X39"/>
    <mergeCell ref="J3:K3"/>
    <mergeCell ref="H3:I3"/>
    <mergeCell ref="AD10:AD11"/>
    <mergeCell ref="X12:X13"/>
    <mergeCell ref="X15:X17"/>
    <mergeCell ref="X19:X27"/>
    <mergeCell ref="X28:X36"/>
    <mergeCell ref="X10:X11"/>
    <mergeCell ref="Y10:Z10"/>
    <mergeCell ref="AA10:AB10"/>
  </mergeCells>
  <phoneticPr fontId="2"/>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3" t="s">
        <v>78</v>
      </c>
      <c r="C2" s="74">
        <f>MAX(B4:B28)</f>
        <v>20</v>
      </c>
      <c r="D2" s="74"/>
    </row>
    <row r="3" spans="2:4" ht="14.25" thickBot="1">
      <c r="B3" s="67" t="s">
        <v>78</v>
      </c>
      <c r="C3" s="75" t="s">
        <v>82</v>
      </c>
      <c r="D3" s="68" t="s">
        <v>79</v>
      </c>
    </row>
    <row r="4" spans="2:4" ht="14.25" thickTop="1">
      <c r="B4" s="11">
        <v>0</v>
      </c>
      <c r="C4" s="76" t="s">
        <v>83</v>
      </c>
      <c r="D4" s="13" t="s">
        <v>19</v>
      </c>
    </row>
    <row r="5" spans="2:4" ht="40.5">
      <c r="B5" s="2">
        <v>1</v>
      </c>
      <c r="C5" s="77" t="s">
        <v>83</v>
      </c>
      <c r="D5" s="79" t="s">
        <v>84</v>
      </c>
    </row>
    <row r="6" spans="2:4" ht="27">
      <c r="B6" s="2">
        <v>2</v>
      </c>
      <c r="C6" s="77" t="s">
        <v>86</v>
      </c>
      <c r="D6" s="79" t="s">
        <v>87</v>
      </c>
    </row>
    <row r="7" spans="2:4" ht="54">
      <c r="B7" s="2">
        <v>3</v>
      </c>
      <c r="C7" s="77" t="s">
        <v>83</v>
      </c>
      <c r="D7" s="79" t="s">
        <v>90</v>
      </c>
    </row>
    <row r="8" spans="2:4" ht="81">
      <c r="B8" s="2">
        <v>4</v>
      </c>
      <c r="C8" s="77" t="s">
        <v>98</v>
      </c>
      <c r="D8" s="79" t="s">
        <v>104</v>
      </c>
    </row>
    <row r="9" spans="2:4" ht="41.25" customHeight="1">
      <c r="B9" s="2">
        <v>5</v>
      </c>
      <c r="C9" s="77" t="s">
        <v>99</v>
      </c>
      <c r="D9" s="79" t="s">
        <v>100</v>
      </c>
    </row>
    <row r="10" spans="2:4" ht="27">
      <c r="B10" s="2">
        <v>6</v>
      </c>
      <c r="C10" s="77" t="s">
        <v>83</v>
      </c>
      <c r="D10" s="79" t="s">
        <v>103</v>
      </c>
    </row>
    <row r="11" spans="2:4" ht="27">
      <c r="B11" s="2">
        <v>7</v>
      </c>
      <c r="C11" s="77" t="s">
        <v>98</v>
      </c>
      <c r="D11" s="79" t="s">
        <v>102</v>
      </c>
    </row>
    <row r="12" spans="2:4" ht="27">
      <c r="B12" s="2">
        <v>8</v>
      </c>
      <c r="C12" s="77" t="s">
        <v>83</v>
      </c>
      <c r="D12" s="79" t="s">
        <v>105</v>
      </c>
    </row>
    <row r="13" spans="2:4" ht="27">
      <c r="B13" s="2">
        <v>9</v>
      </c>
      <c r="C13" s="77" t="s">
        <v>83</v>
      </c>
      <c r="D13" s="79" t="s">
        <v>106</v>
      </c>
    </row>
    <row r="14" spans="2:4" ht="27">
      <c r="B14" s="2">
        <v>10</v>
      </c>
      <c r="C14" s="77" t="s">
        <v>107</v>
      </c>
      <c r="D14" s="79" t="s">
        <v>108</v>
      </c>
    </row>
    <row r="15" spans="2:4" ht="135">
      <c r="B15" s="2">
        <v>11</v>
      </c>
      <c r="C15" s="77" t="s">
        <v>83</v>
      </c>
      <c r="D15" s="79" t="s">
        <v>119</v>
      </c>
    </row>
    <row r="16" spans="2:4" ht="191.25" customHeight="1">
      <c r="B16" s="2">
        <v>12</v>
      </c>
      <c r="C16" s="77" t="s">
        <v>146</v>
      </c>
      <c r="D16" s="79" t="s">
        <v>153</v>
      </c>
    </row>
    <row r="17" spans="2:4" ht="27">
      <c r="B17" s="2">
        <v>13</v>
      </c>
      <c r="C17" s="77" t="s">
        <v>86</v>
      </c>
      <c r="D17" s="79" t="s">
        <v>156</v>
      </c>
    </row>
    <row r="18" spans="2:4" ht="67.5">
      <c r="B18" s="2">
        <v>14</v>
      </c>
      <c r="C18" s="77" t="s">
        <v>86</v>
      </c>
      <c r="D18" s="79" t="s">
        <v>158</v>
      </c>
    </row>
    <row r="19" spans="2:4" ht="40.5">
      <c r="B19" s="2">
        <v>15</v>
      </c>
      <c r="C19" s="77" t="s">
        <v>99</v>
      </c>
      <c r="D19" s="79" t="s">
        <v>162</v>
      </c>
    </row>
    <row r="20" spans="2:4" ht="64.5" customHeight="1">
      <c r="B20" s="2">
        <v>16</v>
      </c>
      <c r="C20" s="77" t="s">
        <v>99</v>
      </c>
      <c r="D20" s="79" t="s">
        <v>164</v>
      </c>
    </row>
    <row r="21" spans="2:4" ht="66.75" customHeight="1">
      <c r="B21" s="2">
        <v>17</v>
      </c>
      <c r="C21" s="77" t="s">
        <v>98</v>
      </c>
      <c r="D21" s="79" t="s">
        <v>197</v>
      </c>
    </row>
    <row r="22" spans="2:4" ht="27">
      <c r="B22" s="2">
        <v>18</v>
      </c>
      <c r="C22" s="77" t="s">
        <v>203</v>
      </c>
      <c r="D22" s="79" t="s">
        <v>204</v>
      </c>
    </row>
    <row r="23" spans="2:4" ht="27">
      <c r="B23" s="2">
        <v>19</v>
      </c>
      <c r="C23" s="77" t="s">
        <v>203</v>
      </c>
      <c r="D23" s="79" t="s">
        <v>205</v>
      </c>
    </row>
    <row r="24" spans="2:4" ht="94.5">
      <c r="B24" s="2">
        <v>20</v>
      </c>
      <c r="C24" s="77" t="s">
        <v>539</v>
      </c>
      <c r="D24" s="79" t="s">
        <v>540</v>
      </c>
    </row>
    <row r="25" spans="2:4">
      <c r="B25" s="2"/>
      <c r="C25" s="77"/>
      <c r="D25" s="63"/>
    </row>
    <row r="26" spans="2:4">
      <c r="B26" s="2"/>
      <c r="C26" s="77"/>
      <c r="D26" s="63"/>
    </row>
    <row r="27" spans="2:4" ht="14.25" thickBot="1">
      <c r="B27" s="3"/>
      <c r="C27" s="78"/>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_表紙</vt:lpstr>
      <vt:lpstr>はじめに</vt:lpstr>
      <vt:lpstr>Matrix</vt:lpstr>
      <vt:lpstr>Config_IF</vt:lpstr>
      <vt:lpstr>CH_Design</vt:lpstr>
      <vt:lpstr>P_OILLEV</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2025-06-11T02:41:53Z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2024-04-03T07:02:39Z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eea81776-ef94-441d-bd3c-ed60b07ee335</vt:lpwstr>
  </property>
  <property fmtid="{D5CDD505-2E9C-101B-9397-08002B2CF9AE}" pid="8" name="MSIP_Label_6add209e-37c4-4e15-ab1b-f9befe71def1_ContentBits">
    <vt:lpwstr>0</vt:lpwstr>
  </property>
</Properties>
</file>