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C)RYO\02_メータ業務\19PFv3\xx_soft\内部結合#2\20240127integ\19PFv3_D1L1_v009_C_DRIMODE\mainline\ren_d1x\src\IpcApplication\Vom\Alert\matrix-CSTD-1-03-A-C0\scc\"/>
    </mc:Choice>
  </mc:AlternateContent>
  <xr:revisionPtr revIDLastSave="0" documentId="13_ncr:1_{555C35E2-D3E7-4D85-AD01-F7CFBB1C5415}" xr6:coauthVersionLast="47" xr6:coauthVersionMax="47" xr10:uidLastSave="{00000000-0000-0000-0000-000000000000}"/>
  <bookViews>
    <workbookView xWindow="-120" yWindow="-120" windowWidth="29040" windowHeight="15840" activeTab="1" xr2:uid="{00000000-000D-0000-FFFF-FFFF00000000}"/>
  </bookViews>
  <sheets>
    <sheet name="はじめに" sheetId="10" r:id="rId1"/>
    <sheet name="表紙" sheetId="1" r:id="rId2"/>
    <sheet name="Matrix" sheetId="4" r:id="rId3"/>
    <sheet name="Config_IF" sheetId="11" r:id="rId4"/>
    <sheet name="CH_Design" sheetId="5" r:id="rId5"/>
    <sheet name="TT" sheetId="8" r:id="rId6"/>
    <sheet name="Reference" sheetId="13" r:id="rId7"/>
    <sheet name="History" sheetId="7" r:id="rId8"/>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71" i="8" l="1"/>
  <c r="AS41" i="8" s="1"/>
  <c r="AQ172" i="8"/>
  <c r="AS42" i="8" s="1"/>
  <c r="AQ132" i="8"/>
  <c r="AR67" i="8" s="1"/>
  <c r="AQ126" i="8"/>
  <c r="AR61" i="8" s="1"/>
  <c r="AQ184" i="8"/>
  <c r="AS54" i="8" s="1"/>
  <c r="AQ170" i="8"/>
  <c r="AS40" i="8" s="1"/>
  <c r="AQ199" i="8"/>
  <c r="AM163" i="8"/>
  <c r="AL182" i="8"/>
  <c r="AQ182" i="8" s="1"/>
  <c r="AS52" i="8" s="1"/>
  <c r="AM121" i="8"/>
  <c r="AN122" i="8"/>
  <c r="AO189" i="8"/>
  <c r="AU11" i="8"/>
  <c r="AU10" i="8"/>
  <c r="AO138" i="8"/>
  <c r="AM138" i="8"/>
  <c r="AM195" i="8"/>
  <c r="AM89" i="8"/>
  <c r="AN130" i="8"/>
  <c r="AN136" i="8"/>
  <c r="AN138" i="8"/>
  <c r="AL138" i="8"/>
  <c r="C110" i="8"/>
  <c r="AO196" i="8"/>
  <c r="AM196" i="8"/>
  <c r="AL196" i="8"/>
  <c r="AQ196" i="8" s="1"/>
  <c r="AS66" i="8" s="1"/>
  <c r="AO170" i="8"/>
  <c r="AN170" i="8"/>
  <c r="AM170" i="8"/>
  <c r="AL170" i="8"/>
  <c r="AO78" i="8"/>
  <c r="AN104" i="8"/>
  <c r="AL192" i="8"/>
  <c r="AQ192" i="8" s="1"/>
  <c r="AS62" i="8" s="1"/>
  <c r="AN71" i="8"/>
  <c r="AM71" i="8"/>
  <c r="AM72" i="8"/>
  <c r="AO88" i="8"/>
  <c r="AO146" i="8"/>
  <c r="AN146" i="8"/>
  <c r="AM146" i="8"/>
  <c r="AL146" i="8"/>
  <c r="AO179" i="8"/>
  <c r="AN179" i="8"/>
  <c r="AM179" i="8"/>
  <c r="AL179" i="8"/>
  <c r="AQ179" i="8" s="1"/>
  <c r="AS49" i="8" s="1"/>
  <c r="AM78" i="8"/>
  <c r="AO104" i="8"/>
  <c r="AL104" i="8"/>
  <c r="AQ104" i="8" s="1"/>
  <c r="AR39" i="8" s="1"/>
  <c r="AM117" i="8"/>
  <c r="AN127" i="8"/>
  <c r="AL127" i="8"/>
  <c r="AQ127" i="8" s="1"/>
  <c r="AR62" i="8" s="1"/>
  <c r="AM159" i="8"/>
  <c r="AN78" i="8"/>
  <c r="C92" i="8"/>
  <c r="AM104" i="8"/>
  <c r="AO192" i="8"/>
  <c r="AO127" i="8"/>
  <c r="AM127" i="8"/>
  <c r="AO87" i="8"/>
  <c r="AO99" i="8"/>
  <c r="AO173" i="8"/>
  <c r="AO95" i="8"/>
  <c r="AM95" i="8"/>
  <c r="AM113" i="8"/>
  <c r="AO141" i="8"/>
  <c r="AN172" i="8"/>
  <c r="AL78" i="8"/>
  <c r="AQ78" i="8" s="1"/>
  <c r="AR13" i="8" s="1"/>
  <c r="AO156" i="8"/>
  <c r="AN156" i="8"/>
  <c r="AM156" i="8"/>
  <c r="AN77" i="8"/>
  <c r="AM77" i="8"/>
  <c r="AO121" i="8"/>
  <c r="AO122" i="8"/>
  <c r="AM122" i="8"/>
  <c r="AN164" i="8"/>
  <c r="AO171" i="8"/>
  <c r="AM171" i="8"/>
  <c r="AN90" i="8"/>
  <c r="AL90" i="8"/>
  <c r="AM97" i="8"/>
  <c r="AN106" i="8"/>
  <c r="AO117" i="8"/>
  <c r="AN117" i="8"/>
  <c r="AL117" i="8"/>
  <c r="AQ117" i="8" s="1"/>
  <c r="AR52" i="8" s="1"/>
  <c r="AL122" i="8"/>
  <c r="AQ122" i="8" s="1"/>
  <c r="AR57" i="8" s="1"/>
  <c r="AM136" i="8"/>
  <c r="AO137" i="8"/>
  <c r="AN137" i="8"/>
  <c r="AM137" i="8"/>
  <c r="AN72" i="8"/>
  <c r="AO96" i="8"/>
  <c r="AN96" i="8"/>
  <c r="AM96" i="8"/>
  <c r="AL96" i="8"/>
  <c r="AQ96" i="8" s="1"/>
  <c r="AR31" i="8" s="1"/>
  <c r="AO107" i="8"/>
  <c r="AO115" i="8"/>
  <c r="C118" i="8"/>
  <c r="AO148" i="8"/>
  <c r="AN148" i="8"/>
  <c r="AM148" i="8"/>
  <c r="AO178" i="8"/>
  <c r="AN178" i="8"/>
  <c r="AM178" i="8"/>
  <c r="AL178" i="8"/>
  <c r="AQ178" i="8" s="1"/>
  <c r="AS48" i="8" s="1"/>
  <c r="AO197" i="8"/>
  <c r="AN197" i="8"/>
  <c r="AM197" i="8"/>
  <c r="AL197" i="8"/>
  <c r="AQ197" i="8" s="1"/>
  <c r="AS6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Q106" i="8" s="1"/>
  <c r="AR41" i="8" s="1"/>
  <c r="AM109" i="8"/>
  <c r="AO110" i="8"/>
  <c r="AL114" i="8"/>
  <c r="AQ114" i="8" s="1"/>
  <c r="AR49" i="8" s="1"/>
  <c r="AM118" i="8"/>
  <c r="AL118" i="8"/>
  <c r="AQ118" i="8" s="1"/>
  <c r="AR53" i="8" s="1"/>
  <c r="AN132" i="8"/>
  <c r="AL132" i="8"/>
  <c r="AO139" i="8"/>
  <c r="AN139" i="8"/>
  <c r="AL139" i="8"/>
  <c r="AM147" i="8"/>
  <c r="AL148" i="8"/>
  <c r="AQ148" i="8" s="1"/>
  <c r="AM151" i="8"/>
  <c r="AO162" i="8"/>
  <c r="AN162" i="8"/>
  <c r="AM162" i="8"/>
  <c r="AL162" i="8"/>
  <c r="AL166" i="8"/>
  <c r="AN189" i="8"/>
  <c r="AM189" i="8"/>
  <c r="AL189" i="8"/>
  <c r="AQ189" i="8" s="1"/>
  <c r="AS59" i="8" s="1"/>
  <c r="AN192" i="8"/>
  <c r="AM192" i="8"/>
  <c r="AO193" i="8"/>
  <c r="AN193" i="8"/>
  <c r="AM193" i="8"/>
  <c r="AL193" i="8"/>
  <c r="AQ193" i="8" s="1"/>
  <c r="AS63" i="8" s="1"/>
  <c r="AN196" i="8"/>
  <c r="AO81" i="8"/>
  <c r="AO84" i="8"/>
  <c r="AN84" i="8"/>
  <c r="AM84" i="8"/>
  <c r="AL84" i="8"/>
  <c r="AN92" i="8"/>
  <c r="AL92" i="8"/>
  <c r="AO102" i="8"/>
  <c r="AQ102" i="8" s="1"/>
  <c r="AM110" i="8"/>
  <c r="AL110" i="8"/>
  <c r="AQ110" i="8" s="1"/>
  <c r="AR45" i="8" s="1"/>
  <c r="AO119" i="8"/>
  <c r="AN119" i="8"/>
  <c r="AM119" i="8"/>
  <c r="AL119" i="8"/>
  <c r="AQ119" i="8" s="1"/>
  <c r="AR54" i="8" s="1"/>
  <c r="AO128" i="8"/>
  <c r="AN128" i="8"/>
  <c r="AM128" i="8"/>
  <c r="AL128" i="8"/>
  <c r="AQ128" i="8" s="1"/>
  <c r="AR63" i="8" s="1"/>
  <c r="AO144" i="8"/>
  <c r="AO153" i="8"/>
  <c r="AN153" i="8"/>
  <c r="AM153" i="8"/>
  <c r="AL153" i="8"/>
  <c r="AO163" i="8"/>
  <c r="AN163" i="8"/>
  <c r="AL163" i="8"/>
  <c r="AO167" i="8"/>
  <c r="AN167" i="8"/>
  <c r="AL167" i="8"/>
  <c r="AN184" i="8"/>
  <c r="AM184" i="8"/>
  <c r="AO185" i="8"/>
  <c r="AN185" i="8"/>
  <c r="AM185" i="8"/>
  <c r="AL185" i="8"/>
  <c r="AQ185" i="8" s="1"/>
  <c r="AS55" i="8" s="1"/>
  <c r="AN194" i="8"/>
  <c r="AM194" i="8"/>
  <c r="AN171" i="8"/>
  <c r="AL174" i="8"/>
  <c r="AQ174" i="8" s="1"/>
  <c r="AS44" i="8" s="1"/>
  <c r="AO74" i="8"/>
  <c r="AN73" i="8"/>
  <c r="AL75" i="8"/>
  <c r="AO98" i="8"/>
  <c r="AL98" i="8"/>
  <c r="AQ98" i="8" s="1"/>
  <c r="AR33" i="8" s="1"/>
  <c r="AM101" i="8"/>
  <c r="AM102" i="8"/>
  <c r="AL102" i="8"/>
  <c r="AO111" i="8"/>
  <c r="AM111" i="8"/>
  <c r="AM143" i="8"/>
  <c r="AM144" i="8"/>
  <c r="AM149" i="8"/>
  <c r="AO165" i="8"/>
  <c r="AO172" i="8"/>
  <c r="AL172" i="8"/>
  <c r="AN181" i="8"/>
  <c r="AL181" i="8"/>
  <c r="AQ181" i="8" s="1"/>
  <c r="AS51" i="8" s="1"/>
  <c r="AM186" i="8"/>
  <c r="AL194" i="8"/>
  <c r="AQ194" i="8" s="1"/>
  <c r="AS64" i="8" s="1"/>
  <c r="AN80" i="8"/>
  <c r="C81" i="8"/>
  <c r="AM85" i="8"/>
  <c r="AL85" i="8"/>
  <c r="AO103" i="8"/>
  <c r="AN103" i="8"/>
  <c r="AM103" i="8"/>
  <c r="AL103" i="8"/>
  <c r="AQ103" i="8" s="1"/>
  <c r="AO120" i="8"/>
  <c r="AN120" i="8"/>
  <c r="AM120" i="8"/>
  <c r="AL120" i="8"/>
  <c r="AQ120" i="8" s="1"/>
  <c r="AR55" i="8" s="1"/>
  <c r="AN124" i="8"/>
  <c r="AL124" i="8"/>
  <c r="AQ124" i="8" s="1"/>
  <c r="AR59" i="8" s="1"/>
  <c r="AO130" i="8"/>
  <c r="AM130" i="8"/>
  <c r="AO145" i="8"/>
  <c r="AN145" i="8"/>
  <c r="AM145" i="8"/>
  <c r="AL145" i="8"/>
  <c r="AO154" i="8"/>
  <c r="AQ154" i="8" s="1"/>
  <c r="AS24" i="8" s="1"/>
  <c r="AN154" i="8"/>
  <c r="AM154" i="8"/>
  <c r="AL154" i="8"/>
  <c r="AO159" i="8"/>
  <c r="AQ159" i="8" s="1"/>
  <c r="AS29" i="8" s="1"/>
  <c r="AN159" i="8"/>
  <c r="AL159" i="8"/>
  <c r="AO164" i="8"/>
  <c r="AM164" i="8"/>
  <c r="AM167" i="8"/>
  <c r="AO177" i="8"/>
  <c r="AN177" i="8"/>
  <c r="AM177" i="8"/>
  <c r="AL177" i="8"/>
  <c r="AQ177" i="8" s="1"/>
  <c r="AS47" i="8" s="1"/>
  <c r="AO186" i="8"/>
  <c r="AL186" i="8"/>
  <c r="AQ186" i="8" s="1"/>
  <c r="AS56" i="8" s="1"/>
  <c r="AL171" i="8"/>
  <c r="AO73" i="8"/>
  <c r="AN85" i="8"/>
  <c r="AM93" i="8"/>
  <c r="AN107" i="8"/>
  <c r="AM107" i="8"/>
  <c r="AL107" i="8"/>
  <c r="AQ107" i="8" s="1"/>
  <c r="AR42" i="8" s="1"/>
  <c r="AN111" i="8"/>
  <c r="AL111" i="8"/>
  <c r="AQ111" i="8" s="1"/>
  <c r="AR46" i="8" s="1"/>
  <c r="AN129" i="8"/>
  <c r="AL129" i="8"/>
  <c r="AQ129" i="8" s="1"/>
  <c r="AR64" i="8" s="1"/>
  <c r="AO131" i="8"/>
  <c r="AM139" i="8"/>
  <c r="AL140" i="8"/>
  <c r="AL144" i="8"/>
  <c r="AN149" i="8"/>
  <c r="AL149" i="8"/>
  <c r="AQ149" i="8" s="1"/>
  <c r="AS19" i="8" s="1"/>
  <c r="AM172" i="8"/>
  <c r="AM181" i="8"/>
  <c r="AN186" i="8"/>
  <c r="AO194" i="8"/>
  <c r="AM76" i="8"/>
  <c r="AL76" i="8"/>
  <c r="AQ76" i="8" s="1"/>
  <c r="AR11" i="8" s="1"/>
  <c r="AO80" i="8"/>
  <c r="AM80" i="8"/>
  <c r="AO86" i="8"/>
  <c r="AN86" i="8"/>
  <c r="AM86" i="8"/>
  <c r="AL86" i="8"/>
  <c r="AN94" i="8"/>
  <c r="AM94" i="8"/>
  <c r="AL94" i="8"/>
  <c r="AN99" i="8"/>
  <c r="AM99" i="8"/>
  <c r="AL99" i="8"/>
  <c r="AQ99" i="8" s="1"/>
  <c r="AR34" i="8" s="1"/>
  <c r="AN102" i="8"/>
  <c r="AO112" i="8"/>
  <c r="AN112" i="8"/>
  <c r="AM112" i="8"/>
  <c r="AL112" i="8"/>
  <c r="AQ112" i="8" s="1"/>
  <c r="AR47" i="8" s="1"/>
  <c r="AN121" i="8"/>
  <c r="AL121" i="8"/>
  <c r="AQ121" i="8" s="1"/>
  <c r="AR56" i="8" s="1"/>
  <c r="AO125" i="8"/>
  <c r="AN125" i="8"/>
  <c r="AL125" i="8"/>
  <c r="AQ125" i="8" s="1"/>
  <c r="AR60" i="8" s="1"/>
  <c r="AO129" i="8"/>
  <c r="AM129" i="8"/>
  <c r="AL130" i="8"/>
  <c r="AQ130" i="8" s="1"/>
  <c r="AR65" i="8" s="1"/>
  <c r="AN141" i="8"/>
  <c r="AM141" i="8"/>
  <c r="AL141" i="8"/>
  <c r="AN144" i="8"/>
  <c r="AO157" i="8"/>
  <c r="AL164" i="8"/>
  <c r="AO169" i="8"/>
  <c r="AN169" i="8"/>
  <c r="AM169" i="8"/>
  <c r="AL169" i="8"/>
  <c r="AQ169" i="8" s="1"/>
  <c r="AS3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Q90" i="8" s="1"/>
  <c r="AR25" i="8" s="1"/>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AQ92" i="8" s="1"/>
  <c r="AR27"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Q94" i="8" s="1"/>
  <c r="AR29" i="8" s="1"/>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S60" i="8" s="1"/>
  <c r="AO100" i="8"/>
  <c r="AM100" i="8"/>
  <c r="AN110" i="8"/>
  <c r="AN115" i="8"/>
  <c r="AM115" i="8"/>
  <c r="AL115" i="8"/>
  <c r="AQ115" i="8" s="1"/>
  <c r="AR50" i="8" s="1"/>
  <c r="AM126" i="8"/>
  <c r="AL126" i="8"/>
  <c r="AM133" i="8"/>
  <c r="AO134" i="8"/>
  <c r="AO142" i="8"/>
  <c r="AN142" i="8"/>
  <c r="AM142" i="8"/>
  <c r="AN152" i="8"/>
  <c r="AN157" i="8"/>
  <c r="AM157" i="8"/>
  <c r="AL157" i="8"/>
  <c r="AM168" i="8"/>
  <c r="AL168" i="8"/>
  <c r="AQ168" i="8" s="1"/>
  <c r="AL175" i="8"/>
  <c r="AQ175" i="8" s="1"/>
  <c r="AS45" i="8" s="1"/>
  <c r="AO183" i="8"/>
  <c r="AN183" i="8"/>
  <c r="C91" i="8"/>
  <c r="AN95" i="8"/>
  <c r="AL95" i="8"/>
  <c r="AN100" i="8"/>
  <c r="AL100" i="8"/>
  <c r="AO108" i="8"/>
  <c r="AN108" i="8"/>
  <c r="AM108" i="8"/>
  <c r="AN118" i="8"/>
  <c r="AN123" i="8"/>
  <c r="AM123" i="8"/>
  <c r="AL123" i="8"/>
  <c r="AQ123" i="8" s="1"/>
  <c r="AR58" i="8" s="1"/>
  <c r="AM134" i="8"/>
  <c r="AL134" i="8"/>
  <c r="AQ134" i="8" s="1"/>
  <c r="AL142" i="8"/>
  <c r="AO150" i="8"/>
  <c r="AN150" i="8"/>
  <c r="AM150" i="8"/>
  <c r="AN160" i="8"/>
  <c r="AN165" i="8"/>
  <c r="AM165" i="8"/>
  <c r="AL165" i="8"/>
  <c r="AM175" i="8"/>
  <c r="AO176" i="8"/>
  <c r="AL176" i="8"/>
  <c r="AQ176" i="8" s="1"/>
  <c r="AS4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O97" i="8"/>
  <c r="AQ97" i="8" s="1"/>
  <c r="AR32" i="8" s="1"/>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Q147" i="8" s="1"/>
  <c r="AS17" i="8" s="1"/>
  <c r="AL150" i="8"/>
  <c r="AQ150" i="8" s="1"/>
  <c r="AS20" i="8" s="1"/>
  <c r="AO158" i="8"/>
  <c r="AQ158" i="8" s="1"/>
  <c r="AS28" i="8" s="1"/>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R48" i="8" s="1"/>
  <c r="AN116" i="8"/>
  <c r="AL116" i="8"/>
  <c r="AQ116" i="8" s="1"/>
  <c r="AR51" i="8" s="1"/>
  <c r="AO124" i="8"/>
  <c r="AM124" i="8"/>
  <c r="AN134" i="8"/>
  <c r="AO136" i="8"/>
  <c r="AO140" i="8"/>
  <c r="AM140" i="8"/>
  <c r="AO151" i="8"/>
  <c r="AN151" i="8"/>
  <c r="AL151" i="8"/>
  <c r="AQ151" i="8" s="1"/>
  <c r="AO155" i="8"/>
  <c r="AN155" i="8"/>
  <c r="AL155" i="8"/>
  <c r="AL158" i="8"/>
  <c r="AO166" i="8"/>
  <c r="AQ166" i="8" s="1"/>
  <c r="AS36" i="8" s="1"/>
  <c r="AN166" i="8"/>
  <c r="AM166" i="8"/>
  <c r="AN173" i="8"/>
  <c r="AM173" i="8"/>
  <c r="AL173" i="8"/>
  <c r="AQ173" i="8" s="1"/>
  <c r="AS43" i="8" s="1"/>
  <c r="AM176" i="8"/>
  <c r="AL180" i="8"/>
  <c r="AQ180" i="8" s="1"/>
  <c r="AS50" i="8" s="1"/>
  <c r="AO188" i="8"/>
  <c r="AM188" i="8"/>
  <c r="AL188" i="8"/>
  <c r="AQ188" i="8" s="1"/>
  <c r="AS58" i="8" s="1"/>
  <c r="AO199" i="8"/>
  <c r="AN199" i="8"/>
  <c r="AM199" i="8"/>
  <c r="AL199" i="8"/>
  <c r="AR70" i="8" l="1"/>
  <c r="AR69" i="8"/>
  <c r="AS70" i="8"/>
  <c r="AS69" i="8"/>
  <c r="AQ164" i="8"/>
  <c r="AS34" i="8" s="1"/>
  <c r="AQ100" i="8"/>
  <c r="AR35" i="8" s="1"/>
  <c r="AQ101" i="8"/>
  <c r="AR36" i="8" s="1"/>
  <c r="AQ89" i="8"/>
  <c r="AR24" i="8" s="1"/>
  <c r="AQ152" i="8"/>
  <c r="AQ153" i="8"/>
  <c r="AS23" i="8" s="1"/>
  <c r="AQ162" i="8"/>
  <c r="AS32" i="8" s="1"/>
  <c r="AQ167" i="8"/>
  <c r="AQ160" i="8"/>
  <c r="AS30" i="8" s="1"/>
  <c r="AQ87" i="8"/>
  <c r="AQ88" i="8"/>
  <c r="AR23" i="8" s="1"/>
  <c r="AQ155" i="8"/>
  <c r="AS25" i="8" s="1"/>
  <c r="AQ93" i="8"/>
  <c r="AR28" i="8" s="1"/>
  <c r="AQ157" i="8"/>
  <c r="AS27" i="8" s="1"/>
  <c r="AQ163" i="8"/>
  <c r="AS33" i="8" s="1"/>
  <c r="AQ165" i="8"/>
  <c r="AS35" i="8" s="1"/>
  <c r="AQ156" i="8"/>
  <c r="AS26" i="8" s="1"/>
  <c r="AQ161" i="8"/>
  <c r="AS31" i="8" s="1"/>
  <c r="AQ95" i="8"/>
  <c r="AR30" i="8" s="1"/>
  <c r="AR37" i="8"/>
  <c r="AR38" i="8"/>
  <c r="AS37" i="8"/>
  <c r="AS38" i="8"/>
  <c r="AQ85" i="8"/>
  <c r="AR20" i="8" s="1"/>
  <c r="AQ82" i="8"/>
  <c r="AR17" i="8" s="1"/>
  <c r="AQ146" i="8"/>
  <c r="AS16" i="8" s="1"/>
  <c r="AQ143" i="8"/>
  <c r="AS13" i="8" s="1"/>
  <c r="AQ140" i="8"/>
  <c r="AS10" i="8" s="1"/>
  <c r="AQ142" i="8"/>
  <c r="AS12" i="8" s="1"/>
  <c r="AQ75" i="8"/>
  <c r="AR10" i="8" s="1"/>
  <c r="AQ81" i="8"/>
  <c r="AR16" i="8" s="1"/>
  <c r="AQ83" i="8"/>
  <c r="AR18" i="8" s="1"/>
  <c r="AQ145" i="8"/>
  <c r="AQ86" i="8"/>
  <c r="AR21" i="8" s="1"/>
  <c r="AQ84" i="8"/>
  <c r="AR19" i="8" s="1"/>
  <c r="AQ77" i="8"/>
  <c r="AR12" i="8" s="1"/>
  <c r="AQ80" i="8"/>
  <c r="AQ141" i="8"/>
  <c r="AS11" i="8" s="1"/>
  <c r="AQ74" i="8"/>
  <c r="AR9" i="8" s="1"/>
  <c r="AQ139" i="8"/>
  <c r="AS9" i="8" s="1"/>
  <c r="AQ138" i="8"/>
  <c r="AS8" i="8" s="1"/>
  <c r="AQ73" i="8"/>
  <c r="AS18" i="8"/>
  <c r="AR22"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10" i="5" l="1"/>
  <c r="M10" i="5" s="1"/>
  <c r="N11" i="5"/>
  <c r="M11" i="5" s="1"/>
  <c r="N13" i="5"/>
  <c r="M13" i="5" s="1"/>
  <c r="N12" i="5"/>
  <c r="M12"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8" i="5"/>
  <c r="N6" i="5"/>
  <c r="N4" i="5"/>
  <c r="N36" i="5"/>
  <c r="N32" i="5"/>
  <c r="N28" i="5"/>
  <c r="N26" i="5"/>
  <c r="N22" i="5"/>
  <c r="N18" i="5"/>
  <c r="N16" i="5"/>
  <c r="N7" i="5"/>
  <c r="M16" i="5" l="1"/>
  <c r="O16" i="5" s="1"/>
  <c r="M28" i="5"/>
  <c r="O28" i="5" s="1"/>
  <c r="M6" i="5"/>
  <c r="O6" i="5" s="1"/>
  <c r="M14" i="5"/>
  <c r="O14" i="5" s="1"/>
  <c r="M25" i="5"/>
  <c r="O25" i="5" s="1"/>
  <c r="M7" i="5"/>
  <c r="O7" i="5" s="1"/>
  <c r="O13" i="5"/>
  <c r="M18" i="5"/>
  <c r="O18" i="5" s="1"/>
  <c r="M26" i="5"/>
  <c r="O26" i="5" s="1"/>
  <c r="M32" i="5"/>
  <c r="O32" i="5" s="1"/>
  <c r="M4" i="5"/>
  <c r="O4" i="5" s="1"/>
  <c r="M8" i="5"/>
  <c r="O8" i="5" s="1"/>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Ryou Oohashi (大橋　諒)</author>
  </authors>
  <commentList>
    <comment ref="AU7" authorId="0" shapeId="0" xr:uid="{2F1939D3-7D38-431C-AA3B-35A76B8FF195}">
      <text>
        <r>
          <rPr>
            <b/>
            <sz val="9"/>
            <color indexed="81"/>
            <rFont val="MS P ゴシック"/>
            <family val="3"/>
            <charset val="128"/>
          </rPr>
          <t>コード上はu4_s_AlertC_drimodTtSrcchk</t>
        </r>
      </text>
    </comment>
    <comment ref="AW14" authorId="0" shapeId="0" xr:uid="{A3D69CA3-86C9-4C25-9C5A-A9D55B7A7ED1}">
      <text>
        <r>
          <rPr>
            <b/>
            <sz val="9"/>
            <color indexed="81"/>
            <rFont val="MS P ゴシック"/>
            <family val="3"/>
            <charset val="128"/>
          </rPr>
          <t>コード上はu4_s_AlertC_drimodTtSrcchk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 authorId="1" shapeId="0" xr:uid="{00000000-0006-0000-0700-000002000000}">
      <text>
        <r>
          <rPr>
            <b/>
            <sz val="9"/>
            <color indexed="81"/>
            <rFont val="MS P ゴシック"/>
            <family val="3"/>
            <charset val="128"/>
          </rPr>
          <t xml:space="preserve">リモート送信条件成立：IG ON 且つ PTS ONが15[s]以上
</t>
        </r>
      </text>
    </comment>
    <comment ref="E19" authorId="1" shapeId="0" xr:uid="{00000000-0006-0000-0700-000003000000}">
      <text>
        <r>
          <rPr>
            <b/>
            <sz val="9"/>
            <color indexed="81"/>
            <rFont val="MS P ゴシック"/>
            <family val="3"/>
            <charset val="128"/>
          </rPr>
          <t xml:space="preserve">IG ON 且つ ST OFF
</t>
        </r>
      </text>
    </comment>
    <comment ref="F19" authorId="1" shapeId="0" xr:uid="{00000000-0006-0000-0700-000004000000}">
      <text>
        <r>
          <rPr>
            <b/>
            <sz val="9"/>
            <color indexed="81"/>
            <rFont val="MS P ゴシック"/>
            <family val="3"/>
            <charset val="128"/>
          </rPr>
          <t>IG ON</t>
        </r>
      </text>
    </comment>
    <comment ref="G19" authorId="1" shapeId="0" xr:uid="{00000000-0006-0000-0700-000005000000}">
      <text>
        <r>
          <rPr>
            <b/>
            <sz val="9"/>
            <color indexed="81"/>
            <rFont val="MS P ゴシック"/>
            <family val="3"/>
            <charset val="128"/>
          </rPr>
          <t xml:space="preserve">IG OFF 且つ IG OFF後25[m]未満
</t>
        </r>
      </text>
    </comment>
    <comment ref="H19" authorId="1" shapeId="0" xr:uid="{00000000-0006-0000-0700-000006000000}">
      <text>
        <r>
          <rPr>
            <b/>
            <sz val="9"/>
            <color indexed="81"/>
            <rFont val="MS P ゴシック"/>
            <family val="3"/>
            <charset val="128"/>
          </rPr>
          <t xml:space="preserve">IG OFF
</t>
        </r>
      </text>
    </comment>
    <comment ref="I19" authorId="1" shapeId="0" xr:uid="{00000000-0006-0000-0700-000007000000}">
      <text>
        <r>
          <rPr>
            <b/>
            <sz val="9"/>
            <color indexed="81"/>
            <rFont val="MS P ゴシック"/>
            <family val="3"/>
            <charset val="128"/>
          </rPr>
          <t xml:space="preserve">IG ON 又は IG OFF後25[m]未満
</t>
        </r>
      </text>
    </comment>
    <comment ref="J19"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<sst xmlns="http://schemas.openxmlformats.org/spreadsheetml/2006/main" count="2451" uniqueCount="308">
  <si>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</si>
  <si>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</si>
  <si>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</si>
  <si>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</si>
  <si>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</si>
  <si>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</si>
  <si>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</si>
  <si>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</si>
  <si>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</si>
  <si>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</si>
  <si>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</si>
  <si>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</si>
  <si>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</si>
  <si>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</si>
  <si>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</si>
  <si>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</si>
  <si>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</si>
  <si>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</si>
  <si>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</si>
  <si>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</si>
  <si>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</si>
  <si>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</si>
  <si>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</si>
  <si>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</si>
  <si>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</si>
  <si>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</si>
  <si>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</si>
  <si>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</si>
  <si>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</si>
  <si>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</si>
  <si>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</si>
  <si>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</si>
  <si>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</si>
  <si>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</si>
  <si>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</si>
  <si>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</si>
  <si>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</si>
  <si>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</si>
  <si>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</si>
  <si>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</si>
  <si>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</si>
  <si>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</si>
  <si>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</si>
  <si>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</si>
  <si>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</si>
  <si>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</si>
  <si>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</si>
  <si>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</si>
  <si>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</si>
  <si>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</si>
  <si>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</si>
  <si>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</si>
  <si>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</si>
  <si>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</si>
  <si>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</si>
  <si>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</si>
  <si>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</si>
  <si>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</si>
  <si>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</si>
  <si>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</si>
  <si>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</si>
  <si>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</si>
  <si>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</si>
  <si>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</si>
  <si>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</si>
  <si>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</si>
  <si>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</si>
  <si>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</si>
  <si>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</si>
  <si>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</si>
  <si>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</si>
  <si>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</si>
  <si>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</si>
  <si>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</si>
  <si>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</si>
  <si>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</si>
  <si>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</si>
  <si>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</si>
  <si>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</si>
  <si>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</si>
  <si>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</si>
  <si>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</si>
  <si>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</si>
  <si>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</si>
  <si>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</si>
  <si>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</si>
  <si>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</si>
  <si>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</si>
  <si>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</si>
  <si>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</si>
  <si>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</si>
  <si>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</si>
  <si>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</si>
  <si>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</si>
  <si>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</si>
  <si>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</si>
  <si>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</si>
  <si>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</si>
  <si>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</si>
  <si>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</si>
  <si>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</si>
  <si>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</si>
  <si>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</si>
  <si>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</si>
  <si>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</si>
  <si>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</si>
  <si>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</si>
  <si>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</si>
  <si>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</si>
  <si>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</si>
  <si>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</si>
  <si>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</si>
  <si>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</si>
  <si>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</si>
  <si>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</si>
  <si>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</si>
  <si>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</si>
  <si>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</si>
  <si>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</si>
  <si>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</si>
  <si>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</si>
  <si>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</si>
  <si>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</si>
  <si>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</si>
  <si>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</si>
  <si>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</si>
  <si>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</si>
  <si>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</si>
  <si>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</si>
  <si>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</si>
  <si>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</si>
  <si>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</si>
  <si>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</si>
  <si>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</si>
  <si>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</si>
  <si>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</si>
  <si>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</si>
  <si>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</si>
  <si>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</si>
  <si>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</si>
  <si>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</si>
  <si>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</si>
  <si>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</si>
  <si>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</si>
  <si>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</si>
  <si>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</si>
  <si>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</si>
  <si>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</si>
  <si>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</si>
  <si>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</si>
  <si>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</si>
  <si>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</si>
  <si>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</si>
  <si>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</si>
  <si>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</si>
  <si>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</si>
  <si>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</si>
  <si>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</si>
  <si>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</si>
  <si>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</si>
  <si>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</si>
  <si>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</si>
  <si>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</si>
  <si>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</si>
  <si>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</si>
  <si>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</si>
  <si>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</si>
  <si>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</si>
  <si>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</si>
  <si>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</si>
  <si>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</si>
  <si>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</si>
  <si>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</si>
  <si>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</si>
  <si>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</si>
  <si>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</si>
  <si>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</si>
  <si>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</si>
  <si>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</si>
  <si>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</si>
  <si>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</si>
  <si>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</si>
  <si>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</si>
  <si>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</si>
  <si>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</si>
  <si>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</si>
  <si>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</si>
  <si>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</si>
  <si>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</si>
  <si>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</si>
  <si>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</si>
  <si>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</si>
  <si>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</si>
  <si>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</si>
  <si>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</si>
  <si>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</si>
  <si>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</si>
  <si>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</si>
  <si>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</si>
  <si>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</si>
  <si>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</si>
  <si>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</si>
  <si>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</si>
  <si>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t>
    <phoneticPr fontId="2"/>
  </si>
  <si>
    <t>5.5.0</t>
    <phoneticPr fontId="2"/>
  </si>
  <si>
    <t>https://aip01.dndev.net/bitbucket/scm/aip_tp/tmcapp_ict1_alert.git</t>
    <phoneticPr fontId="2"/>
  </si>
  <si>
    <t>Index</t>
  </si>
  <si>
    <t>NULL</t>
    <phoneticPr fontId="2"/>
  </si>
  <si>
    <t>IG-ON + 通常 + 未定義</t>
    <rPh sb="8" eb="10">
      <t>ツウジョウ</t>
    </rPh>
    <rPh sb="13" eb="16">
      <t>ミテイギ</t>
    </rPh>
    <phoneticPr fontId="2"/>
  </si>
  <si>
    <t>*b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</si>
  <si>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</si>
  <si>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</si>
  <si>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</si>
  <si>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新規作成(流用元：alert_C_DRIMOD-CSTD-1-03-A-C0.xlsx)
840B CV対応
[Matrix]シート
・対象仕様書変更
・ロケーション変更
[Reference]シート
・各キャプチャ画像を変更</t>
    <rPh sb="0" eb="2">
      <t>シンキ</t>
    </rPh>
    <rPh sb="2" eb="4">
      <t>サクセイ</t>
    </rPh>
    <rPh sb="5" eb="7">
      <t>リュウヨウ</t>
    </rPh>
    <rPh sb="7" eb="8">
      <t>モト</t>
    </rPh>
    <rPh sb="53" eb="55">
      <t>タイオウ</t>
    </rPh>
    <phoneticPr fontId="2"/>
  </si>
  <si>
    <t>伊藤</t>
    <rPh sb="0" eb="2">
      <t>イトウ</t>
    </rPh>
    <phoneticPr fontId="2"/>
  </si>
  <si>
    <t>－</t>
  </si>
  <si>
    <t>SPORT</t>
    <phoneticPr fontId="2"/>
  </si>
  <si>
    <t>ECO</t>
    <phoneticPr fontId="2"/>
  </si>
  <si>
    <t>CUSTOM</t>
    <phoneticPr fontId="2"/>
  </si>
  <si>
    <t>ENG1G90_STS</t>
    <phoneticPr fontId="2"/>
  </si>
  <si>
    <t>B_DMODE_SIG</t>
    <phoneticPr fontId="2"/>
  </si>
  <si>
    <t>SPORT</t>
  </si>
  <si>
    <t>ECO</t>
  </si>
  <si>
    <t>CUSTOM</t>
  </si>
  <si>
    <t>テルテール表示判定</t>
    <rPh sb="5" eb="7">
      <t>ヒョウジ</t>
    </rPh>
    <rPh sb="7" eb="9">
      <t>ハンテイ</t>
    </rPh>
    <phoneticPr fontId="2"/>
  </si>
  <si>
    <t>ALERT_CH_C_DRIMOD_TT</t>
    <phoneticPr fontId="2"/>
  </si>
  <si>
    <t>IG-ON</t>
  </si>
  <si>
    <t>ENG1G90</t>
    <phoneticPr fontId="2"/>
  </si>
  <si>
    <t>0000b</t>
  </si>
  <si>
    <t>-</t>
    <phoneticPr fontId="20"/>
  </si>
  <si>
    <t>0001b</t>
  </si>
  <si>
    <t>0010b</t>
  </si>
  <si>
    <t>0011b</t>
  </si>
  <si>
    <t>0100b</t>
  </si>
  <si>
    <t>0101b</t>
  </si>
  <si>
    <t>IG-ON + 通常 + エコモード</t>
    <rPh sb="8" eb="10">
      <t>ツウジョウ</t>
    </rPh>
    <phoneticPr fontId="2"/>
  </si>
  <si>
    <t>0110b</t>
  </si>
  <si>
    <t>ECO</t>
    <phoneticPr fontId="20"/>
  </si>
  <si>
    <t>点灯(ECO)</t>
    <phoneticPr fontId="20"/>
  </si>
  <si>
    <t>IG-ON + 通常 + カスタムモード</t>
    <rPh sb="8" eb="10">
      <t>ツウジョウ</t>
    </rPh>
    <phoneticPr fontId="2"/>
  </si>
  <si>
    <t>0111b</t>
  </si>
  <si>
    <t>CUSTOM</t>
    <phoneticPr fontId="20"/>
  </si>
  <si>
    <t>点灯(CUSTOM)</t>
  </si>
  <si>
    <t>1000b</t>
  </si>
  <si>
    <t>1010b</t>
  </si>
  <si>
    <t>1100b</t>
  </si>
  <si>
    <t>1101b</t>
  </si>
  <si>
    <t>1110b</t>
  </si>
  <si>
    <t>1111b</t>
  </si>
  <si>
    <t>****b</t>
    <phoneticPr fontId="2"/>
  </si>
  <si>
    <t>IG-OFF + * + *</t>
    <phoneticPr fontId="2"/>
  </si>
  <si>
    <t>IG-ON + 通常 + レンジモード</t>
    <rPh sb="8" eb="10">
      <t>ツウジョウ</t>
    </rPh>
    <phoneticPr fontId="2"/>
  </si>
  <si>
    <t>IG-ON + 通常 + リヤコンフォートモード</t>
    <rPh sb="8" eb="10">
      <t>ツウジョウ</t>
    </rPh>
    <phoneticPr fontId="2"/>
  </si>
  <si>
    <t>1001b</t>
    <phoneticPr fontId="2"/>
  </si>
  <si>
    <t>1011b</t>
    <phoneticPr fontId="2"/>
  </si>
  <si>
    <t>RANGE</t>
  </si>
  <si>
    <t>RANGE</t>
    <phoneticPr fontId="2"/>
  </si>
  <si>
    <t>点灯(RANGE)</t>
  </si>
  <si>
    <t>点灯(REAR COMFORT)</t>
  </si>
  <si>
    <t>REAR_COMF</t>
  </si>
  <si>
    <t>REAR_COMF</t>
    <phoneticPr fontId="2"/>
  </si>
  <si>
    <t>ON(REAR_COMF)</t>
  </si>
  <si>
    <t>ON()</t>
  </si>
  <si>
    <t>1.2.0</t>
    <phoneticPr fontId="2"/>
  </si>
  <si>
    <t>永原</t>
    <rPh sb="0" eb="2">
      <t>ナガハラ</t>
    </rPh>
    <phoneticPr fontId="2"/>
  </si>
  <si>
    <t>面企画#2 CV対応
[Matrix]シート
・対象仕様書変更
・ロケーション変更
[CH_Design, TT]シート
下記REQ追加
・RANGE
・REAR_COMF
[Reference]シート
・各キャプチャ画像を更新
・キャプチャ画像の内容変更箇所に対しコメント追加
・REQ追加に伴い、テルテール表示判定の真理値表を変更</t>
    <rPh sb="0" eb="3">
      <t>メンキカク</t>
    </rPh>
    <rPh sb="8" eb="10">
      <t>タイオウ</t>
    </rPh>
    <rPh sb="61" eb="63">
      <t>カキ</t>
    </rPh>
    <rPh sb="66" eb="68">
      <t>ツイカ</t>
    </rPh>
    <rPh sb="112" eb="114">
      <t>コウシン</t>
    </rPh>
    <rPh sb="121" eb="123">
      <t>ガゾウ</t>
    </rPh>
    <rPh sb="124" eb="126">
      <t>ナイヨウ</t>
    </rPh>
    <rPh sb="126" eb="130">
      <t>ヘンコウカショ</t>
    </rPh>
    <rPh sb="131" eb="132">
      <t>タイ</t>
    </rPh>
    <rPh sb="137" eb="139">
      <t>ツイカ</t>
    </rPh>
    <rPh sb="144" eb="146">
      <t>ツイカ</t>
    </rPh>
    <rPh sb="147" eb="148">
      <t>トモナ</t>
    </rPh>
    <rPh sb="155" eb="157">
      <t>ヒョウジ</t>
    </rPh>
    <rPh sb="157" eb="159">
      <t>ハンテイ</t>
    </rPh>
    <rPh sb="160" eb="163">
      <t>シンリチ</t>
    </rPh>
    <rPh sb="163" eb="164">
      <t>ヒョウ</t>
    </rPh>
    <rPh sb="165" eb="167">
      <t>ヘンコウ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</si>
  <si>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</si>
  <si>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</si>
  <si>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</si>
  <si>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1.3.0</t>
    <phoneticPr fontId="2"/>
  </si>
  <si>
    <t>中西</t>
    <rPh sb="0" eb="2">
      <t>ナカニシ</t>
    </rPh>
    <phoneticPr fontId="2"/>
  </si>
  <si>
    <t>面企画#2 1A対応(流用元:alert_C_DRIMOD-CSTD-1-06-A-C0.xlsx ※面企画#2 CV)
[Matrix]シート
・ロケーション変更
・対象仕様書変更
[Reference]シート
・キャプチャ更新
・Detailed Spec2シートのキャプチャに対するコメントの追加
・定数仕様書のキャプチャを追加
・実施条件が修正された2-8-2.TT要求について、Alert影響が無いことのコメントを追加</t>
    <rPh sb="89" eb="91">
      <t>ヘンコウ</t>
    </rPh>
    <rPh sb="141" eb="142">
      <t>タイ</t>
    </rPh>
    <rPh sb="149" eb="151">
      <t>ツイカ</t>
    </rPh>
    <rPh sb="153" eb="157">
      <t>テイスウシヨウ</t>
    </rPh>
    <rPh sb="157" eb="158">
      <t>ショ</t>
    </rPh>
    <rPh sb="165" eb="167">
      <t>ツイカ</t>
    </rPh>
    <rPh sb="169" eb="173">
      <t>ジッシジョウケン</t>
    </rPh>
    <rPh sb="174" eb="176">
      <t>シュウセイ</t>
    </rPh>
    <rPh sb="187" eb="189">
      <t>ヨウキュウ</t>
    </rPh>
    <rPh sb="199" eb="201">
      <t>エイキョウ</t>
    </rPh>
    <rPh sb="202" eb="203">
      <t>ナ</t>
    </rPh>
    <rPh sb="212" eb="214">
      <t>ツイカ</t>
    </rPh>
    <phoneticPr fontId="2"/>
  </si>
  <si>
    <t>1.4.0</t>
    <phoneticPr fontId="2"/>
  </si>
  <si>
    <t>MET-C_DRIMOD-CSTD-A0-05-A-C0.xlsm</t>
    <phoneticPr fontId="2"/>
  </si>
  <si>
    <t>https://aip01.dndev.net/svn/met/toyota/std/rd/spec/19PFver3/tags/00.Product/v0.6.d/制御仕様</t>
    <phoneticPr fontId="2"/>
  </si>
  <si>
    <r>
      <t>-/
点灯(COMFORT)/
点灯(ECO)/
点灯(CUSTOM)/
点灯(RANGE)/
点灯</t>
    </r>
    <r>
      <rPr>
        <sz val="11"/>
        <color rgb="FFFF0000"/>
        <rFont val="ＭＳ Ｐゴシック"/>
        <family val="3"/>
        <charset val="128"/>
        <scheme val="minor"/>
      </rPr>
      <t>(TRACK</t>
    </r>
    <r>
      <rPr>
        <sz val="11"/>
        <rFont val="ＭＳ Ｐゴシック"/>
        <family val="3"/>
        <charset val="128"/>
        <scheme val="minor"/>
      </rPr>
      <t>)/
点灯(REAR COMFORT)/
点灯</t>
    </r>
    <r>
      <rPr>
        <sz val="11"/>
        <color rgb="FFFF0000"/>
        <rFont val="ＭＳ Ｐゴシック"/>
        <family val="3"/>
        <charset val="128"/>
        <scheme val="minor"/>
      </rPr>
      <t>(SNOW)</t>
    </r>
    <r>
      <rPr>
        <sz val="11"/>
        <rFont val="ＭＳ Ｐゴシック"/>
        <family val="3"/>
        <charset val="128"/>
        <scheme val="minor"/>
      </rPr>
      <t>/</t>
    </r>
    <rPh sb="3" eb="5">
      <t>テントウ</t>
    </rPh>
    <rPh sb="36" eb="38">
      <t>テントウ</t>
    </rPh>
    <rPh sb="58" eb="60">
      <t>テントウ</t>
    </rPh>
    <rPh sb="77" eb="79">
      <t>テントウ</t>
    </rPh>
    <phoneticPr fontId="20"/>
  </si>
  <si>
    <t>TRACK</t>
    <phoneticPr fontId="2"/>
  </si>
  <si>
    <t>SNOW</t>
    <phoneticPr fontId="2"/>
  </si>
  <si>
    <t>点灯(TRACK)</t>
    <phoneticPr fontId="2"/>
  </si>
  <si>
    <t>点灯(SNOW)</t>
    <phoneticPr fontId="2"/>
  </si>
  <si>
    <t xml:space="preserve">IG-ON + 未受信 + * </t>
    <phoneticPr fontId="2"/>
  </si>
  <si>
    <t>通常(00b)/
未受信(01b)/
通信途絶(10b)/
未受信通信途絶(11b)</t>
    <rPh sb="0" eb="2">
      <t>ツウジョウ</t>
    </rPh>
    <rPh sb="9" eb="10">
      <t>ミ</t>
    </rPh>
    <rPh sb="10" eb="12">
      <t>ジュシン</t>
    </rPh>
    <rPh sb="19" eb="21">
      <t>ツウシン</t>
    </rPh>
    <rPh sb="21" eb="23">
      <t>トゼツ</t>
    </rPh>
    <rPh sb="30" eb="31">
      <t>ミ</t>
    </rPh>
    <rPh sb="31" eb="33">
      <t>ジュシン</t>
    </rPh>
    <rPh sb="33" eb="35">
      <t>ツウシン</t>
    </rPh>
    <rPh sb="35" eb="37">
      <t>トゼツ</t>
    </rPh>
    <phoneticPr fontId="2"/>
  </si>
  <si>
    <t>00b</t>
  </si>
  <si>
    <t>00b</t>
    <phoneticPr fontId="2"/>
  </si>
  <si>
    <t>01b</t>
    <phoneticPr fontId="2"/>
  </si>
  <si>
    <t>10b</t>
    <phoneticPr fontId="2"/>
  </si>
  <si>
    <t>11b</t>
    <phoneticPr fontId="2"/>
  </si>
  <si>
    <r>
      <t xml:space="preserve">IG-ON + 通常 + </t>
    </r>
    <r>
      <rPr>
        <sz val="11"/>
        <color rgb="FFFF0000"/>
        <rFont val="ＭＳ Ｐゴシック"/>
        <family val="3"/>
        <charset val="128"/>
        <scheme val="minor"/>
      </rPr>
      <t>未定義</t>
    </r>
    <rPh sb="8" eb="10">
      <t>ツウジョウ</t>
    </rPh>
    <phoneticPr fontId="2"/>
  </si>
  <si>
    <r>
      <t xml:space="preserve">IG-ON + 通常 + </t>
    </r>
    <r>
      <rPr>
        <sz val="11"/>
        <color rgb="FFFF0000"/>
        <rFont val="ＭＳ Ｐゴシック"/>
        <family val="3"/>
        <charset val="128"/>
        <scheme val="minor"/>
      </rPr>
      <t>トラックモード</t>
    </r>
    <rPh sb="8" eb="10">
      <t>ツウジョウ</t>
    </rPh>
    <phoneticPr fontId="2"/>
  </si>
  <si>
    <r>
      <t xml:space="preserve">IG-ON + 通常 + </t>
    </r>
    <r>
      <rPr>
        <sz val="11"/>
        <color rgb="FFFF0000"/>
        <rFont val="ＭＳ Ｐゴシック"/>
        <family val="3"/>
        <charset val="128"/>
        <scheme val="minor"/>
      </rPr>
      <t>スノーモード</t>
    </r>
    <rPh sb="8" eb="10">
      <t>ツウジョウ</t>
    </rPh>
    <phoneticPr fontId="2"/>
  </si>
  <si>
    <r>
      <t xml:space="preserve">IG-ON + </t>
    </r>
    <r>
      <rPr>
        <sz val="11"/>
        <color rgb="FFFF0000"/>
        <rFont val="ＭＳ Ｐゴシック"/>
        <family val="3"/>
        <charset val="128"/>
        <scheme val="minor"/>
      </rPr>
      <t>通信途絶</t>
    </r>
    <r>
      <rPr>
        <sz val="11"/>
        <rFont val="ＭＳ Ｐゴシック"/>
        <family val="3"/>
        <charset val="128"/>
        <scheme val="minor"/>
      </rPr>
      <t xml:space="preserve"> + *</t>
    </r>
    <phoneticPr fontId="2"/>
  </si>
  <si>
    <r>
      <t xml:space="preserve">IG-ON + </t>
    </r>
    <r>
      <rPr>
        <sz val="11"/>
        <color rgb="FFFF0000"/>
        <rFont val="ＭＳ Ｐゴシック"/>
        <family val="3"/>
        <charset val="128"/>
        <scheme val="minor"/>
      </rPr>
      <t>未受信通信途絶</t>
    </r>
    <r>
      <rPr>
        <sz val="11"/>
        <color theme="1"/>
        <rFont val="ＭＳ Ｐゴシック"/>
        <family val="2"/>
        <charset val="128"/>
        <scheme val="minor"/>
      </rPr>
      <t xml:space="preserve"> + *</t>
    </r>
    <phoneticPr fontId="2"/>
  </si>
  <si>
    <t>ALERT_CH_C_DRIMOD</t>
  </si>
  <si>
    <t>TRACK</t>
    <phoneticPr fontId="23"/>
  </si>
  <si>
    <t>SNOW</t>
    <phoneticPr fontId="23"/>
  </si>
  <si>
    <t>REAR COMFORT</t>
    <phoneticPr fontId="2"/>
  </si>
  <si>
    <t>ON(COMFORT)</t>
  </si>
  <si>
    <t>ON(ECO)</t>
  </si>
  <si>
    <t>ON(CUSTOM)</t>
  </si>
  <si>
    <t>ON(RANGE)</t>
  </si>
  <si>
    <t>ON(TRACK)</t>
    <phoneticPr fontId="2"/>
  </si>
  <si>
    <t>ON(SNOW)</t>
    <phoneticPr fontId="2"/>
  </si>
  <si>
    <r>
      <t xml:space="preserve">UNKNOWN/
SPORT/
ECO/
CUSTOM/
RANGE/
</t>
    </r>
    <r>
      <rPr>
        <sz val="11"/>
        <color rgb="FFFF0000"/>
        <rFont val="ＭＳ Ｐゴシック"/>
        <family val="3"/>
        <charset val="128"/>
        <scheme val="minor"/>
      </rPr>
      <t>TRACK</t>
    </r>
    <r>
      <rPr>
        <sz val="11"/>
        <rFont val="ＭＳ Ｐゴシック"/>
        <family val="3"/>
        <charset val="128"/>
        <scheme val="minor"/>
      </rPr>
      <t xml:space="preserve">/
REAR COMFORT/
</t>
    </r>
    <r>
      <rPr>
        <sz val="11"/>
        <color rgb="FFFF0000"/>
        <rFont val="ＭＳ Ｐゴシック"/>
        <family val="3"/>
        <charset val="128"/>
        <scheme val="minor"/>
      </rPr>
      <t>SNOW</t>
    </r>
    <r>
      <rPr>
        <sz val="11"/>
        <rFont val="ＭＳ Ｐゴシック"/>
        <family val="3"/>
        <charset val="128"/>
        <scheme val="minor"/>
      </rPr>
      <t xml:space="preserve">/
</t>
    </r>
    <phoneticPr fontId="2"/>
  </si>
  <si>
    <t>点灯(SPORT)</t>
    <phoneticPr fontId="2"/>
  </si>
  <si>
    <r>
      <t xml:space="preserve">IG-ON + 通常 + </t>
    </r>
    <r>
      <rPr>
        <sz val="11"/>
        <color theme="1"/>
        <rFont val="ＭＳ Ｐゴシック"/>
        <family val="3"/>
        <charset val="128"/>
        <scheme val="minor"/>
      </rPr>
      <t>スポーツモード</t>
    </r>
    <rPh sb="8" eb="10">
      <t>ツウジョウ</t>
    </rPh>
    <phoneticPr fontId="2"/>
  </si>
  <si>
    <t>19PFv3 対応(流用元alert_C_DRIMOD-CSTD-1-07-A-C1.c)
[Matrix]シート
・CH削除
[CH_Design]シート
・REQ削除
[Reference]シート
・キャプチャ更新
・真理値表更新</t>
    <rPh sb="7" eb="9">
      <t>タイオウ</t>
    </rPh>
    <rPh sb="10" eb="13">
      <t>リュウヨウモト</t>
    </rPh>
    <rPh sb="61" eb="63">
      <t>サクジョ</t>
    </rPh>
    <rPh sb="83" eb="85">
      <t>サクジョ</t>
    </rPh>
    <rPh sb="107" eb="109">
      <t>コウシン</t>
    </rPh>
    <rPh sb="111" eb="115">
      <t>シンリチヒョウ</t>
    </rPh>
    <rPh sb="115" eb="117">
      <t>コウシン</t>
    </rPh>
    <phoneticPr fontId="2"/>
  </si>
  <si>
    <t>KSE 大橋諒</t>
    <rPh sb="4" eb="7">
      <t>オオハシリョウ</t>
    </rPh>
    <phoneticPr fontId="2"/>
  </si>
  <si>
    <r>
      <t xml:space="preserve">未定義(0000b)/
未定義(0001b)/
スポーツモード(0010b)/
</t>
    </r>
    <r>
      <rPr>
        <sz val="11"/>
        <color rgb="FFFF0000"/>
        <rFont val="ＭＳ Ｐゴシック"/>
        <family val="3"/>
        <charset val="128"/>
        <scheme val="minor"/>
      </rPr>
      <t>未定義(0011b～0101b)</t>
    </r>
    <r>
      <rPr>
        <sz val="11"/>
        <rFont val="ＭＳ Ｐゴシック"/>
        <family val="3"/>
        <charset val="128"/>
        <scheme val="minor"/>
      </rPr>
      <t xml:space="preserve">/
エコモード(0110b)/
カスタムモード(0111b)/
未定義(1000b)/
レンジモード(1001b)/
</t>
    </r>
    <r>
      <rPr>
        <sz val="11"/>
        <color rgb="FFFF0000"/>
        <rFont val="ＭＳ Ｐゴシック"/>
        <family val="3"/>
        <charset val="128"/>
        <scheme val="minor"/>
      </rPr>
      <t>トラックモード(1010b)</t>
    </r>
    <r>
      <rPr>
        <sz val="11"/>
        <rFont val="ＭＳ Ｐゴシック"/>
        <family val="3"/>
        <charset val="128"/>
        <scheme val="minor"/>
      </rPr>
      <t xml:space="preserve">/
リヤコンフォートモード(1011b)/
</t>
    </r>
    <r>
      <rPr>
        <sz val="11"/>
        <color rgb="FFFF0000"/>
        <rFont val="ＭＳ Ｐゴシック"/>
        <family val="3"/>
        <charset val="128"/>
        <scheme val="minor"/>
      </rPr>
      <t>スノーモード(1100b)</t>
    </r>
    <r>
      <rPr>
        <sz val="11"/>
        <rFont val="ＭＳ Ｐゴシック"/>
        <family val="3"/>
        <charset val="128"/>
        <scheme val="minor"/>
      </rPr>
      <t>/
未定義(1101b～1111b)</t>
    </r>
    <rPh sb="166" eb="169">
      <t>ミテイギ</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</si>
</sst>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ゴシック"/>
      <family val="3"/>
      <charset val="128"/>
    </font>
    <font>
      <b/>
      <sz val="11"/>
      <color rgb="FFFF0000"/>
      <name val="ＭＳ Ｐゴシック"/>
      <family val="3"/>
      <charset val="128"/>
      <scheme val="minor"/>
    </font>
    <font>
      <sz val="11"/>
      <color rgb="FFFF0000"/>
      <name val="ＭＳ Ｐゴシック"/>
      <family val="2"/>
      <scheme val="minor"/>
    </font>
    <font>
      <sz val="6"/>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auto="1"/>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9"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14" fontId="0" fillId="0" borderId="14" xfId="0" applyNumberFormat="1" applyBorder="1">
      <alignment vertical="center"/>
    </xf>
    <xf numFmtId="0" fontId="16" fillId="7" borderId="61" xfId="0" applyFont="1" applyFill="1" applyBorder="1" applyAlignment="1">
      <alignment vertical="center"/>
    </xf>
    <xf numFmtId="0" fontId="0" fillId="0" borderId="2" xfId="0" applyBorder="1" applyAlignment="1">
      <alignment vertical="center" wrapText="1"/>
    </xf>
    <xf numFmtId="0" fontId="0" fillId="0" borderId="14" xfId="0" applyBorder="1" applyAlignment="1">
      <alignment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30" xfId="0" applyFill="1" applyBorder="1">
      <alignment vertical="center"/>
    </xf>
    <xf numFmtId="0" fontId="0" fillId="0" borderId="2" xfId="0" quotePrefix="1" applyBorder="1">
      <alignment vertical="center"/>
    </xf>
    <xf numFmtId="0" fontId="0" fillId="23" borderId="30" xfId="0" applyFill="1" applyBorder="1">
      <alignment vertical="center"/>
    </xf>
    <xf numFmtId="0" fontId="0" fillId="15" borderId="7" xfId="0" applyFill="1" applyBorder="1" applyAlignment="1">
      <alignment vertical="center" wrapText="1"/>
    </xf>
    <xf numFmtId="0" fontId="0" fillId="0" borderId="27" xfId="0" applyBorder="1" applyAlignment="1">
      <alignment vertical="center" wrapText="1"/>
    </xf>
    <xf numFmtId="0" fontId="0" fillId="15" borderId="16"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12" borderId="10" xfId="0" applyFill="1" applyBorder="1" applyProtection="1">
      <alignment vertical="center"/>
    </xf>
    <xf numFmtId="0" fontId="0" fillId="0" borderId="2" xfId="0" applyBorder="1" applyAlignment="1">
      <alignment vertical="top" wrapText="1"/>
    </xf>
    <xf numFmtId="14" fontId="0" fillId="0" borderId="7" xfId="0" applyNumberFormat="1" applyBorder="1">
      <alignment vertical="center"/>
    </xf>
    <xf numFmtId="0" fontId="19" fillId="0" borderId="48" xfId="0" applyFont="1" applyBorder="1">
      <alignment vertical="center"/>
    </xf>
    <xf numFmtId="0" fontId="19" fillId="15" borderId="25" xfId="0" applyFont="1" applyFill="1" applyBorder="1" applyAlignment="1">
      <alignment horizontal="center" vertical="center"/>
    </xf>
    <xf numFmtId="0" fontId="19" fillId="0" borderId="28"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Fill="1" applyBorder="1" applyAlignment="1">
      <alignment horizontal="center" vertical="center"/>
    </xf>
    <xf numFmtId="0" fontId="19" fillId="0" borderId="19" xfId="0" applyFont="1" applyBorder="1">
      <alignment vertical="center"/>
    </xf>
    <xf numFmtId="0" fontId="19" fillId="15" borderId="30" xfId="0" applyFont="1" applyFill="1" applyBorder="1" applyAlignment="1">
      <alignment horizontal="center" vertical="center"/>
    </xf>
    <xf numFmtId="0" fontId="19" fillId="0" borderId="27" xfId="0" applyFont="1" applyBorder="1" applyAlignment="1">
      <alignment horizontal="center" vertical="center"/>
    </xf>
    <xf numFmtId="0" fontId="19" fillId="0" borderId="32" xfId="0" applyFont="1" applyBorder="1" applyAlignment="1">
      <alignment horizontal="center" vertical="center"/>
    </xf>
    <xf numFmtId="0" fontId="19" fillId="0" borderId="30" xfId="0" applyFont="1" applyFill="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29" xfId="0" applyFont="1" applyBorder="1" applyAlignment="1">
      <alignment horizontal="center" vertical="center"/>
    </xf>
    <xf numFmtId="0" fontId="19" fillId="0" borderId="34" xfId="0" applyFont="1" applyBorder="1" applyAlignment="1">
      <alignment horizontal="center" vertical="center"/>
    </xf>
    <xf numFmtId="0" fontId="19" fillId="0" borderId="26" xfId="0" applyFont="1" applyFill="1" applyBorder="1" applyAlignment="1">
      <alignment horizontal="center" vertical="center"/>
    </xf>
    <xf numFmtId="0" fontId="19" fillId="0" borderId="2" xfId="0" applyFont="1" applyBorder="1" applyAlignment="1">
      <alignment vertical="center" wrapText="1"/>
    </xf>
    <xf numFmtId="0" fontId="19" fillId="0" borderId="27" xfId="0" applyFont="1" applyBorder="1">
      <alignment vertical="center"/>
    </xf>
    <xf numFmtId="0" fontId="19" fillId="0" borderId="32" xfId="0" applyFont="1" applyBorder="1">
      <alignment vertical="center"/>
    </xf>
    <xf numFmtId="0" fontId="19" fillId="23" borderId="30" xfId="0" applyFont="1" applyFill="1" applyBorder="1">
      <alignment vertical="center"/>
    </xf>
    <xf numFmtId="0" fontId="19" fillId="0" borderId="76" xfId="0" applyFont="1" applyBorder="1" applyAlignment="1">
      <alignment vertical="center" wrapText="1"/>
    </xf>
    <xf numFmtId="0" fontId="19" fillId="0" borderId="33" xfId="0" applyFont="1" applyBorder="1" applyAlignment="1">
      <alignment vertical="center" wrapText="1"/>
    </xf>
    <xf numFmtId="0" fontId="19" fillId="0" borderId="31" xfId="0" quotePrefix="1" applyFont="1" applyFill="1" applyBorder="1" applyAlignment="1">
      <alignment vertical="center" wrapText="1"/>
    </xf>
    <xf numFmtId="0" fontId="21" fillId="0" borderId="0" xfId="0" applyFont="1">
      <alignment vertical="center"/>
    </xf>
    <xf numFmtId="0" fontId="0" fillId="0" borderId="2" xfId="0" applyBorder="1" applyAlignment="1">
      <alignment horizontal="center" vertical="center"/>
    </xf>
    <xf numFmtId="0" fontId="18" fillId="0" borderId="32" xfId="0" applyFont="1" applyBorder="1" applyAlignment="1">
      <alignment horizontal="center" vertical="center"/>
    </xf>
    <xf numFmtId="0" fontId="18" fillId="0" borderId="30" xfId="0" applyFont="1" applyFill="1" applyBorder="1" applyAlignment="1">
      <alignment horizontal="center" vertical="center"/>
    </xf>
    <xf numFmtId="0" fontId="16" fillId="0" borderId="48" xfId="0" applyFont="1" applyBorder="1">
      <alignment vertical="center"/>
    </xf>
    <xf numFmtId="0" fontId="18" fillId="0" borderId="16" xfId="0" applyFont="1" applyBorder="1" applyAlignment="1">
      <alignment vertical="center" wrapText="1"/>
    </xf>
    <xf numFmtId="0" fontId="18" fillId="0" borderId="14" xfId="0" applyFont="1" applyBorder="1" applyAlignment="1">
      <alignment horizontal="center" vertical="center"/>
    </xf>
    <xf numFmtId="0" fontId="18" fillId="0" borderId="2" xfId="0" applyFont="1" applyBorder="1" applyAlignment="1">
      <alignment horizontal="center" vertical="center"/>
    </xf>
    <xf numFmtId="0" fontId="22" fillId="12" borderId="2" xfId="0" applyFont="1" applyFill="1" applyBorder="1">
      <alignment vertical="center"/>
    </xf>
    <xf numFmtId="0" fontId="18" fillId="12" borderId="2" xfId="0" applyFont="1" applyFill="1" applyBorder="1">
      <alignment vertical="center"/>
    </xf>
    <xf numFmtId="0" fontId="11" fillId="12" borderId="2" xfId="0" applyFont="1" applyFill="1" applyBorder="1">
      <alignment vertical="center"/>
    </xf>
    <xf numFmtId="14"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0" fillId="22" borderId="30" xfId="0" applyFill="1" applyBorder="1" applyAlignment="1">
      <alignment horizontal="center" vertical="center" textRotation="90" wrapText="1"/>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2">
    <cellStyle name="ハイパーリンク" xfId="1" builtinId="8"/>
    <cellStyle name="標準" xfId="0" builtinId="0"/>
  </cellStyles>
  <dxfs count="2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tmp"/><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tmp"/><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tmp"/><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14</xdr:col>
      <xdr:colOff>9525</xdr:colOff>
      <xdr:row>7</xdr:row>
      <xdr:rowOff>19050</xdr:rowOff>
    </xdr:from>
    <xdr:to>
      <xdr:col>18</xdr:col>
      <xdr:colOff>191061</xdr:colOff>
      <xdr:row>11</xdr:row>
      <xdr:rowOff>95250</xdr:rowOff>
    </xdr:to>
    <xdr:sp macro="" textlink="">
      <xdr:nvSpPr>
        <xdr:cNvPr id="2" name="吹き出し: 四角形 1">
          <a:extLst>
            <a:ext uri="{FF2B5EF4-FFF2-40B4-BE49-F238E27FC236}">
              <a16:creationId xmlns:a16="http://schemas.microsoft.com/office/drawing/2014/main" id="{00757837-4EA8-4438-A436-4F32140BC2C3}"/>
            </a:ext>
          </a:extLst>
        </xdr:cNvPr>
        <xdr:cNvSpPr/>
      </xdr:nvSpPr>
      <xdr:spPr>
        <a:xfrm>
          <a:off x="9934575" y="1238250"/>
          <a:ext cx="2924736" cy="781050"/>
        </a:xfrm>
        <a:prstGeom prst="wedgeRectCallout">
          <a:avLst>
            <a:gd name="adj1" fmla="val -47538"/>
            <a:gd name="adj2" fmla="val 70612"/>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ja-JP" altLang="en-US" sz="1100">
              <a:solidFill>
                <a:schemeClr val="dk1"/>
              </a:solidFill>
              <a:effectLst/>
              <a:latin typeface="+mn-lt"/>
              <a:ea typeface="+mn-ea"/>
              <a:cs typeface="+mn-cs"/>
            </a:rPr>
            <a:t>コードは</a:t>
          </a:r>
          <a:r>
            <a:rPr lang="en-US" altLang="ja-JP" sz="1100">
              <a:solidFill>
                <a:schemeClr val="dk1"/>
              </a:solidFill>
              <a:effectLst/>
              <a:latin typeface="+mn-lt"/>
              <a:ea typeface="+mn-ea"/>
              <a:cs typeface="+mn-cs"/>
            </a:rPr>
            <a:t>CH</a:t>
          </a:r>
          <a:r>
            <a:rPr lang="ja-JP" altLang="en-US" sz="1100">
              <a:solidFill>
                <a:schemeClr val="dk1"/>
              </a:solidFill>
              <a:effectLst/>
              <a:latin typeface="+mn-lt"/>
              <a:ea typeface="+mn-ea"/>
              <a:cs typeface="+mn-cs"/>
            </a:rPr>
            <a:t>名はベースの</a:t>
          </a:r>
          <a:r>
            <a:rPr lang="en-US" altLang="ja-JP" sz="1100">
              <a:solidFill>
                <a:schemeClr val="dk1"/>
              </a:solidFill>
              <a:effectLst/>
              <a:latin typeface="+mn-lt"/>
              <a:ea typeface="+mn-ea"/>
              <a:cs typeface="+mn-cs"/>
            </a:rPr>
            <a:t>ALERT_CH_C_DRIMOD_TT</a:t>
          </a:r>
          <a:r>
            <a:rPr lang="ja-JP" altLang="en-US" sz="1100">
              <a:solidFill>
                <a:schemeClr val="dk1"/>
              </a:solidFill>
              <a:effectLst/>
              <a:latin typeface="+mn-lt"/>
              <a:ea typeface="+mn-ea"/>
              <a:cs typeface="+mn-cs"/>
            </a:rPr>
            <a:t>にしておく事。</a:t>
          </a:r>
        </a:p>
        <a:p>
          <a:r>
            <a:rPr lang="ja-JP" altLang="en-US" sz="1100">
              <a:solidFill>
                <a:schemeClr val="dk1"/>
              </a:solidFill>
              <a:effectLst/>
              <a:latin typeface="+mn-lt"/>
              <a:ea typeface="+mn-ea"/>
              <a:cs typeface="+mn-cs"/>
            </a:rPr>
            <a:t>ソフト変更しないため</a:t>
          </a:r>
        </a:p>
      </xdr:txBody>
    </xdr:sp>
    <xdr:clientData/>
  </xdr:twoCellAnchor>
  <xdr:twoCellAnchor>
    <xdr:from>
      <xdr:col>3</xdr:col>
      <xdr:colOff>923925</xdr:colOff>
      <xdr:row>14</xdr:row>
      <xdr:rowOff>76200</xdr:rowOff>
    </xdr:from>
    <xdr:to>
      <xdr:col>5</xdr:col>
      <xdr:colOff>1705536</xdr:colOff>
      <xdr:row>19</xdr:row>
      <xdr:rowOff>0</xdr:rowOff>
    </xdr:to>
    <xdr:sp macro="" textlink="">
      <xdr:nvSpPr>
        <xdr:cNvPr id="3" name="吹き出し: 四角形 2">
          <a:extLst>
            <a:ext uri="{FF2B5EF4-FFF2-40B4-BE49-F238E27FC236}">
              <a16:creationId xmlns:a16="http://schemas.microsoft.com/office/drawing/2014/main" id="{BAD72F6A-E36F-43A6-B95E-1E905C059B3D}"/>
            </a:ext>
          </a:extLst>
        </xdr:cNvPr>
        <xdr:cNvSpPr/>
      </xdr:nvSpPr>
      <xdr:spPr>
        <a:xfrm>
          <a:off x="2590800" y="2533650"/>
          <a:ext cx="2924736" cy="781050"/>
        </a:xfrm>
        <a:prstGeom prst="wedgeRectCallout">
          <a:avLst>
            <a:gd name="adj1" fmla="val 15316"/>
            <a:gd name="adj2" fmla="val -76949"/>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ja-JP" altLang="en-US" sz="1100">
              <a:solidFill>
                <a:schemeClr val="dk1"/>
              </a:solidFill>
              <a:effectLst/>
              <a:latin typeface="+mn-lt"/>
              <a:ea typeface="+mn-ea"/>
              <a:cs typeface="+mn-cs"/>
            </a:rPr>
            <a:t>コード上の関数名はベースの</a:t>
          </a:r>
          <a:r>
            <a:rPr lang="en-US" altLang="ja-JP" sz="1100">
              <a:solidFill>
                <a:schemeClr val="dk1"/>
              </a:solidFill>
              <a:effectLst/>
              <a:latin typeface="+mn-lt"/>
              <a:ea typeface="+mn-ea"/>
              <a:cs typeface="+mn-cs"/>
            </a:rPr>
            <a:t>u4_s_AlertC_drimodTtSrcchk</a:t>
          </a:r>
          <a:r>
            <a:rPr lang="ja-JP" altLang="en-US" sz="1100">
              <a:solidFill>
                <a:schemeClr val="dk1"/>
              </a:solidFill>
              <a:effectLst/>
              <a:latin typeface="+mn-lt"/>
              <a:ea typeface="+mn-ea"/>
              <a:cs typeface="+mn-cs"/>
            </a:rPr>
            <a:t>にしておく事。</a:t>
          </a:r>
        </a:p>
        <a:p>
          <a:r>
            <a:rPr lang="ja-JP" altLang="en-US" sz="1100">
              <a:solidFill>
                <a:schemeClr val="dk1"/>
              </a:solidFill>
              <a:effectLst/>
              <a:latin typeface="+mn-lt"/>
              <a:ea typeface="+mn-ea"/>
              <a:cs typeface="+mn-cs"/>
            </a:rPr>
            <a:t>ソフト変更しないため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448234</xdr:colOff>
      <xdr:row>11</xdr:row>
      <xdr:rowOff>22412</xdr:rowOff>
    </xdr:from>
    <xdr:to>
      <xdr:col>2</xdr:col>
      <xdr:colOff>526676</xdr:colOff>
      <xdr:row>16</xdr:row>
      <xdr:rowOff>56029</xdr:rowOff>
    </xdr:to>
    <xdr:sp macro="" textlink="">
      <xdr:nvSpPr>
        <xdr:cNvPr id="2" name="吹き出し: 四角形 1">
          <a:extLst>
            <a:ext uri="{FF2B5EF4-FFF2-40B4-BE49-F238E27FC236}">
              <a16:creationId xmlns:a16="http://schemas.microsoft.com/office/drawing/2014/main" id="{9C6C317A-A5BB-4D91-B09D-8C86F8A10604}"/>
            </a:ext>
          </a:extLst>
        </xdr:cNvPr>
        <xdr:cNvSpPr/>
      </xdr:nvSpPr>
      <xdr:spPr>
        <a:xfrm>
          <a:off x="448234" y="1736912"/>
          <a:ext cx="2924736" cy="885264"/>
        </a:xfrm>
        <a:prstGeom prst="wedgeRectCallout">
          <a:avLst>
            <a:gd name="adj1" fmla="val 14933"/>
            <a:gd name="adj2" fmla="val -18345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en-US" altLang="ja-JP" sz="1100">
              <a:solidFill>
                <a:schemeClr val="dk1"/>
              </a:solidFill>
              <a:effectLst/>
              <a:latin typeface="+mn-lt"/>
              <a:ea typeface="+mn-ea"/>
              <a:cs typeface="+mn-cs"/>
            </a:rPr>
            <a:t>4~10</a:t>
          </a:r>
          <a:r>
            <a:rPr lang="ja-JP" altLang="en-US" sz="1100">
              <a:solidFill>
                <a:schemeClr val="dk1"/>
              </a:solidFill>
              <a:effectLst/>
              <a:latin typeface="+mn-lt"/>
              <a:ea typeface="+mn-ea"/>
              <a:cs typeface="+mn-cs"/>
            </a:rPr>
            <a:t>行目</a:t>
          </a:r>
        </a:p>
        <a:p>
          <a:r>
            <a:rPr lang="ja-JP" altLang="en-US" sz="1100">
              <a:solidFill>
                <a:schemeClr val="dk1"/>
              </a:solidFill>
              <a:effectLst/>
              <a:latin typeface="+mn-lt"/>
              <a:ea typeface="+mn-ea"/>
              <a:cs typeface="+mn-cs"/>
            </a:rPr>
            <a:t>コードは</a:t>
          </a:r>
          <a:r>
            <a:rPr lang="en-US" altLang="ja-JP" sz="1100">
              <a:solidFill>
                <a:schemeClr val="dk1"/>
              </a:solidFill>
              <a:effectLst/>
              <a:latin typeface="+mn-lt"/>
              <a:ea typeface="+mn-ea"/>
              <a:cs typeface="+mn-cs"/>
            </a:rPr>
            <a:t>CH</a:t>
          </a:r>
          <a:r>
            <a:rPr lang="ja-JP" altLang="en-US" sz="1100">
              <a:solidFill>
                <a:schemeClr val="dk1"/>
              </a:solidFill>
              <a:effectLst/>
              <a:latin typeface="+mn-lt"/>
              <a:ea typeface="+mn-ea"/>
              <a:cs typeface="+mn-cs"/>
            </a:rPr>
            <a:t>名はベースの</a:t>
          </a:r>
          <a:r>
            <a:rPr lang="en-US" altLang="ja-JP" sz="1100">
              <a:solidFill>
                <a:schemeClr val="dk1"/>
              </a:solidFill>
              <a:effectLst/>
              <a:latin typeface="+mn-lt"/>
              <a:ea typeface="+mn-ea"/>
              <a:cs typeface="+mn-cs"/>
            </a:rPr>
            <a:t>ALERT_CH_C_DRIMOD_TT</a:t>
          </a:r>
          <a:r>
            <a:rPr lang="ja-JP" altLang="en-US" sz="1100">
              <a:solidFill>
                <a:schemeClr val="dk1"/>
              </a:solidFill>
              <a:effectLst/>
              <a:latin typeface="+mn-lt"/>
              <a:ea typeface="+mn-ea"/>
              <a:cs typeface="+mn-cs"/>
            </a:rPr>
            <a:t>にしておく事。</a:t>
          </a:r>
        </a:p>
        <a:p>
          <a:r>
            <a:rPr lang="ja-JP" altLang="en-US" sz="1100">
              <a:solidFill>
                <a:schemeClr val="dk1"/>
              </a:solidFill>
              <a:effectLst/>
              <a:latin typeface="+mn-lt"/>
              <a:ea typeface="+mn-ea"/>
              <a:cs typeface="+mn-cs"/>
            </a:rPr>
            <a:t>ソフト変更しないため</a:t>
          </a:r>
        </a:p>
      </xdr:txBody>
    </xdr:sp>
    <xdr:clientData/>
  </xdr:twoCellAnchor>
  <xdr:twoCellAnchor>
    <xdr:from>
      <xdr:col>15</xdr:col>
      <xdr:colOff>598714</xdr:colOff>
      <xdr:row>3</xdr:row>
      <xdr:rowOff>136071</xdr:rowOff>
    </xdr:from>
    <xdr:to>
      <xdr:col>21</xdr:col>
      <xdr:colOff>108858</xdr:colOff>
      <xdr:row>8</xdr:row>
      <xdr:rowOff>169688</xdr:rowOff>
    </xdr:to>
    <xdr:sp macro="" textlink="">
      <xdr:nvSpPr>
        <xdr:cNvPr id="3" name="吹き出し: 四角形 2">
          <a:extLst>
            <a:ext uri="{FF2B5EF4-FFF2-40B4-BE49-F238E27FC236}">
              <a16:creationId xmlns:a16="http://schemas.microsoft.com/office/drawing/2014/main" id="{DD98E0CB-FAB9-4248-A238-1AA021C87E2D}"/>
            </a:ext>
          </a:extLst>
        </xdr:cNvPr>
        <xdr:cNvSpPr/>
      </xdr:nvSpPr>
      <xdr:spPr>
        <a:xfrm>
          <a:off x="18873107" y="489857"/>
          <a:ext cx="2911930" cy="918081"/>
        </a:xfrm>
        <a:prstGeom prst="wedgeRectCallout">
          <a:avLst>
            <a:gd name="adj1" fmla="val -70581"/>
            <a:gd name="adj2" fmla="val -7081"/>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en-US" altLang="ja-JP" sz="1100">
              <a:solidFill>
                <a:schemeClr val="dk1"/>
              </a:solidFill>
              <a:effectLst/>
              <a:latin typeface="+mn-lt"/>
              <a:ea typeface="+mn-ea"/>
              <a:cs typeface="+mn-cs"/>
            </a:rPr>
            <a:t>4~10</a:t>
          </a:r>
          <a:r>
            <a:rPr lang="ja-JP" altLang="en-US" sz="1100">
              <a:solidFill>
                <a:schemeClr val="dk1"/>
              </a:solidFill>
              <a:effectLst/>
              <a:latin typeface="+mn-lt"/>
              <a:ea typeface="+mn-ea"/>
              <a:cs typeface="+mn-cs"/>
            </a:rPr>
            <a:t>行目</a:t>
          </a:r>
        </a:p>
        <a:p>
          <a:r>
            <a:rPr lang="ja-JP" altLang="en-US" sz="1100">
              <a:solidFill>
                <a:schemeClr val="dk1"/>
              </a:solidFill>
              <a:effectLst/>
              <a:latin typeface="+mn-lt"/>
              <a:ea typeface="+mn-ea"/>
              <a:cs typeface="+mn-cs"/>
            </a:rPr>
            <a:t>コードの</a:t>
          </a:r>
          <a:r>
            <a:rPr lang="en-US" altLang="ja-JP" sz="1100">
              <a:solidFill>
                <a:schemeClr val="dk1"/>
              </a:solidFill>
              <a:effectLst/>
              <a:latin typeface="+mn-lt"/>
              <a:ea typeface="+mn-ea"/>
              <a:cs typeface="+mn-cs"/>
            </a:rPr>
            <a:t>REQ</a:t>
          </a:r>
          <a:r>
            <a:rPr lang="ja-JP" altLang="en-US" sz="1100">
              <a:solidFill>
                <a:schemeClr val="dk1"/>
              </a:solidFill>
              <a:effectLst/>
              <a:latin typeface="+mn-lt"/>
              <a:ea typeface="+mn-ea"/>
              <a:cs typeface="+mn-cs"/>
            </a:rPr>
            <a:t>名はベースの</a:t>
          </a:r>
          <a:r>
            <a:rPr lang="en-US" altLang="ja-JP" sz="1100">
              <a:solidFill>
                <a:schemeClr val="dk1"/>
              </a:solidFill>
              <a:effectLst/>
              <a:latin typeface="+mn-lt"/>
              <a:ea typeface="+mn-ea"/>
              <a:cs typeface="+mn-cs"/>
            </a:rPr>
            <a:t>ALERT_REQ_C_DRIMOD_TT_***</a:t>
          </a:r>
          <a:r>
            <a:rPr lang="ja-JP" altLang="en-US" sz="1100">
              <a:solidFill>
                <a:schemeClr val="dk1"/>
              </a:solidFill>
              <a:effectLst/>
              <a:latin typeface="+mn-lt"/>
              <a:ea typeface="+mn-ea"/>
              <a:cs typeface="+mn-cs"/>
            </a:rPr>
            <a:t>にしておく事。</a:t>
          </a:r>
        </a:p>
        <a:p>
          <a:r>
            <a:rPr lang="ja-JP" altLang="en-US" sz="1100">
              <a:solidFill>
                <a:schemeClr val="dk1"/>
              </a:solidFill>
              <a:effectLst/>
              <a:latin typeface="+mn-lt"/>
              <a:ea typeface="+mn-ea"/>
              <a:cs typeface="+mn-cs"/>
            </a:rPr>
            <a:t>ソフト変更しないため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twoCellAnchor>
    <xdr:from>
      <xdr:col>44</xdr:col>
      <xdr:colOff>2891118</xdr:colOff>
      <xdr:row>2</xdr:row>
      <xdr:rowOff>1680883</xdr:rowOff>
    </xdr:from>
    <xdr:to>
      <xdr:col>45</xdr:col>
      <xdr:colOff>2678207</xdr:colOff>
      <xdr:row>2</xdr:row>
      <xdr:rowOff>2286001</xdr:rowOff>
    </xdr:to>
    <xdr:sp macro="" textlink="">
      <xdr:nvSpPr>
        <xdr:cNvPr id="3" name="吹き出し: 四角形 2">
          <a:extLst>
            <a:ext uri="{FF2B5EF4-FFF2-40B4-BE49-F238E27FC236}">
              <a16:creationId xmlns:a16="http://schemas.microsoft.com/office/drawing/2014/main" id="{9F9C5CC9-0E6C-479A-BFC3-529BF51B7134}"/>
            </a:ext>
          </a:extLst>
        </xdr:cNvPr>
        <xdr:cNvSpPr/>
      </xdr:nvSpPr>
      <xdr:spPr>
        <a:xfrm>
          <a:off x="18243177" y="2017059"/>
          <a:ext cx="2924736" cy="605118"/>
        </a:xfrm>
        <a:prstGeom prst="wedge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TT</a:t>
          </a:r>
          <a:r>
            <a:rPr kumimoji="1" lang="ja-JP" altLang="en-US" sz="1100"/>
            <a:t>削除により</a:t>
          </a:r>
          <a:r>
            <a:rPr kumimoji="1" lang="en-US" altLang="ja-JP" sz="1100"/>
            <a:t>1CH</a:t>
          </a:r>
          <a:r>
            <a:rPr kumimoji="1" lang="ja-JP" altLang="en-US" sz="1100"/>
            <a:t>になるが、ベースのシート名をそのまま使用する</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295</xdr:row>
      <xdr:rowOff>0</xdr:rowOff>
    </xdr:from>
    <xdr:to>
      <xdr:col>43</xdr:col>
      <xdr:colOff>0</xdr:colOff>
      <xdr:row>316</xdr:row>
      <xdr:rowOff>13942</xdr:rowOff>
    </xdr:to>
    <xdr:pic>
      <xdr:nvPicPr>
        <xdr:cNvPr id="169" name="図 168">
          <a:extLst>
            <a:ext uri="{FF2B5EF4-FFF2-40B4-BE49-F238E27FC236}">
              <a16:creationId xmlns:a16="http://schemas.microsoft.com/office/drawing/2014/main" id="{7107EAA6-DEC7-9F62-77DF-BCBEE28D600C}"/>
            </a:ext>
          </a:extLst>
        </xdr:cNvPr>
        <xdr:cNvPicPr>
          <a:picLocks noChangeAspect="1"/>
        </xdr:cNvPicPr>
      </xdr:nvPicPr>
      <xdr:blipFill>
        <a:blip xmlns:r="http://schemas.openxmlformats.org/officeDocument/2006/relationships" r:embed="rId1"/>
        <a:stretch>
          <a:fillRect/>
        </a:stretch>
      </xdr:blipFill>
      <xdr:spPr>
        <a:xfrm>
          <a:off x="17817353" y="53933912"/>
          <a:ext cx="17088971" cy="3543795"/>
        </a:xfrm>
        <a:prstGeom prst="rect">
          <a:avLst/>
        </a:prstGeom>
      </xdr:spPr>
    </xdr:pic>
    <xdr:clientData/>
  </xdr:twoCellAnchor>
  <xdr:twoCellAnchor editAs="oneCell">
    <xdr:from>
      <xdr:col>18</xdr:col>
      <xdr:colOff>0</xdr:colOff>
      <xdr:row>256</xdr:row>
      <xdr:rowOff>0</xdr:rowOff>
    </xdr:from>
    <xdr:to>
      <xdr:col>43</xdr:col>
      <xdr:colOff>0</xdr:colOff>
      <xdr:row>295</xdr:row>
      <xdr:rowOff>0</xdr:rowOff>
    </xdr:to>
    <xdr:pic>
      <xdr:nvPicPr>
        <xdr:cNvPr id="167" name="図 166">
          <a:extLst>
            <a:ext uri="{FF2B5EF4-FFF2-40B4-BE49-F238E27FC236}">
              <a16:creationId xmlns:a16="http://schemas.microsoft.com/office/drawing/2014/main" id="{E48181C4-AD4A-AF98-6822-6DE6ECC0C2DB}"/>
            </a:ext>
          </a:extLst>
        </xdr:cNvPr>
        <xdr:cNvPicPr>
          <a:picLocks noChangeAspect="1"/>
        </xdr:cNvPicPr>
      </xdr:nvPicPr>
      <xdr:blipFill>
        <a:blip xmlns:r="http://schemas.openxmlformats.org/officeDocument/2006/relationships" r:embed="rId2"/>
        <a:stretch>
          <a:fillRect/>
        </a:stretch>
      </xdr:blipFill>
      <xdr:spPr>
        <a:xfrm>
          <a:off x="17855045" y="48612136"/>
          <a:ext cx="17318182" cy="6754091"/>
        </a:xfrm>
        <a:prstGeom prst="rect">
          <a:avLst/>
        </a:prstGeom>
      </xdr:spPr>
    </xdr:pic>
    <xdr:clientData/>
  </xdr:twoCellAnchor>
  <xdr:twoCellAnchor editAs="oneCell">
    <xdr:from>
      <xdr:col>18</xdr:col>
      <xdr:colOff>0</xdr:colOff>
      <xdr:row>222</xdr:row>
      <xdr:rowOff>0</xdr:rowOff>
    </xdr:from>
    <xdr:to>
      <xdr:col>43</xdr:col>
      <xdr:colOff>0</xdr:colOff>
      <xdr:row>250</xdr:row>
      <xdr:rowOff>168087</xdr:rowOff>
    </xdr:to>
    <xdr:pic>
      <xdr:nvPicPr>
        <xdr:cNvPr id="166" name="図 165">
          <a:extLst>
            <a:ext uri="{FF2B5EF4-FFF2-40B4-BE49-F238E27FC236}">
              <a16:creationId xmlns:a16="http://schemas.microsoft.com/office/drawing/2014/main" id="{459441FD-F94C-016B-D942-5E3BA01C75DB}"/>
            </a:ext>
          </a:extLst>
        </xdr:cNvPr>
        <xdr:cNvPicPr>
          <a:picLocks noChangeAspect="1"/>
        </xdr:cNvPicPr>
      </xdr:nvPicPr>
      <xdr:blipFill>
        <a:blip xmlns:r="http://schemas.openxmlformats.org/officeDocument/2006/relationships" r:embed="rId3"/>
        <a:stretch>
          <a:fillRect/>
        </a:stretch>
      </xdr:blipFill>
      <xdr:spPr>
        <a:xfrm>
          <a:off x="17817353" y="41663471"/>
          <a:ext cx="17088971" cy="4874558"/>
        </a:xfrm>
        <a:prstGeom prst="rect">
          <a:avLst/>
        </a:prstGeom>
      </xdr:spPr>
    </xdr:pic>
    <xdr:clientData/>
  </xdr:twoCellAnchor>
  <xdr:twoCellAnchor editAs="oneCell">
    <xdr:from>
      <xdr:col>18</xdr:col>
      <xdr:colOff>0</xdr:colOff>
      <xdr:row>193</xdr:row>
      <xdr:rowOff>0</xdr:rowOff>
    </xdr:from>
    <xdr:to>
      <xdr:col>43</xdr:col>
      <xdr:colOff>0</xdr:colOff>
      <xdr:row>220</xdr:row>
      <xdr:rowOff>168087</xdr:rowOff>
    </xdr:to>
    <xdr:pic>
      <xdr:nvPicPr>
        <xdr:cNvPr id="165" name="図 164">
          <a:extLst>
            <a:ext uri="{FF2B5EF4-FFF2-40B4-BE49-F238E27FC236}">
              <a16:creationId xmlns:a16="http://schemas.microsoft.com/office/drawing/2014/main" id="{18BB32A7-6E54-972B-C1ED-76F67EE84236}"/>
            </a:ext>
          </a:extLst>
        </xdr:cNvPr>
        <xdr:cNvPicPr>
          <a:picLocks noChangeAspect="1"/>
        </xdr:cNvPicPr>
      </xdr:nvPicPr>
      <xdr:blipFill>
        <a:blip xmlns:r="http://schemas.openxmlformats.org/officeDocument/2006/relationships" r:embed="rId4"/>
        <a:stretch>
          <a:fillRect/>
        </a:stretch>
      </xdr:blipFill>
      <xdr:spPr>
        <a:xfrm>
          <a:off x="17817353" y="36788912"/>
          <a:ext cx="17088971" cy="4706470"/>
        </a:xfrm>
        <a:prstGeom prst="rect">
          <a:avLst/>
        </a:prstGeom>
      </xdr:spPr>
    </xdr:pic>
    <xdr:clientData/>
  </xdr:twoCellAnchor>
  <xdr:twoCellAnchor editAs="oneCell">
    <xdr:from>
      <xdr:col>18</xdr:col>
      <xdr:colOff>0</xdr:colOff>
      <xdr:row>164</xdr:row>
      <xdr:rowOff>0</xdr:rowOff>
    </xdr:from>
    <xdr:to>
      <xdr:col>42</xdr:col>
      <xdr:colOff>389507</xdr:colOff>
      <xdr:row>191</xdr:row>
      <xdr:rowOff>129518</xdr:rowOff>
    </xdr:to>
    <xdr:pic>
      <xdr:nvPicPr>
        <xdr:cNvPr id="162" name="図 161">
          <a:extLst>
            <a:ext uri="{FF2B5EF4-FFF2-40B4-BE49-F238E27FC236}">
              <a16:creationId xmlns:a16="http://schemas.microsoft.com/office/drawing/2014/main" id="{F46D987B-3CF7-2A1A-A3A4-D57767CDFDBE}"/>
            </a:ext>
          </a:extLst>
        </xdr:cNvPr>
        <xdr:cNvPicPr>
          <a:picLocks noChangeAspect="1"/>
        </xdr:cNvPicPr>
      </xdr:nvPicPr>
      <xdr:blipFill>
        <a:blip xmlns:r="http://schemas.openxmlformats.org/officeDocument/2006/relationships" r:embed="rId5"/>
        <a:stretch>
          <a:fillRect/>
        </a:stretch>
      </xdr:blipFill>
      <xdr:spPr>
        <a:xfrm>
          <a:off x="17817353" y="31914353"/>
          <a:ext cx="16794919" cy="4667901"/>
        </a:xfrm>
        <a:prstGeom prst="rect">
          <a:avLst/>
        </a:prstGeom>
      </xdr:spPr>
    </xdr:pic>
    <xdr:clientData/>
  </xdr:twoCellAnchor>
  <xdr:twoCellAnchor editAs="oneCell">
    <xdr:from>
      <xdr:col>18</xdr:col>
      <xdr:colOff>0</xdr:colOff>
      <xdr:row>131</xdr:row>
      <xdr:rowOff>0</xdr:rowOff>
    </xdr:from>
    <xdr:to>
      <xdr:col>42</xdr:col>
      <xdr:colOff>389507</xdr:colOff>
      <xdr:row>162</xdr:row>
      <xdr:rowOff>9694</xdr:rowOff>
    </xdr:to>
    <xdr:pic>
      <xdr:nvPicPr>
        <xdr:cNvPr id="161" name="図 160">
          <a:extLst>
            <a:ext uri="{FF2B5EF4-FFF2-40B4-BE49-F238E27FC236}">
              <a16:creationId xmlns:a16="http://schemas.microsoft.com/office/drawing/2014/main" id="{4B0A1297-3618-3042-6FB6-71E2FC026334}"/>
            </a:ext>
          </a:extLst>
        </xdr:cNvPr>
        <xdr:cNvPicPr>
          <a:picLocks noChangeAspect="1"/>
        </xdr:cNvPicPr>
      </xdr:nvPicPr>
      <xdr:blipFill>
        <a:blip xmlns:r="http://schemas.openxmlformats.org/officeDocument/2006/relationships" r:embed="rId6"/>
        <a:stretch>
          <a:fillRect/>
        </a:stretch>
      </xdr:blipFill>
      <xdr:spPr>
        <a:xfrm>
          <a:off x="17817353" y="26367441"/>
          <a:ext cx="16794919" cy="5220429"/>
        </a:xfrm>
        <a:prstGeom prst="rect">
          <a:avLst/>
        </a:prstGeom>
      </xdr:spPr>
    </xdr:pic>
    <xdr:clientData/>
  </xdr:twoCellAnchor>
  <xdr:twoCellAnchor editAs="oneCell">
    <xdr:from>
      <xdr:col>17</xdr:col>
      <xdr:colOff>683558</xdr:colOff>
      <xdr:row>98</xdr:row>
      <xdr:rowOff>0</xdr:rowOff>
    </xdr:from>
    <xdr:to>
      <xdr:col>43</xdr:col>
      <xdr:colOff>-1</xdr:colOff>
      <xdr:row>129</xdr:row>
      <xdr:rowOff>76378</xdr:rowOff>
    </xdr:to>
    <xdr:pic>
      <xdr:nvPicPr>
        <xdr:cNvPr id="141" name="図 140">
          <a:extLst>
            <a:ext uri="{FF2B5EF4-FFF2-40B4-BE49-F238E27FC236}">
              <a16:creationId xmlns:a16="http://schemas.microsoft.com/office/drawing/2014/main" id="{F311C7A7-A41E-386E-F93D-4A6950D3A5E2}"/>
            </a:ext>
          </a:extLst>
        </xdr:cNvPr>
        <xdr:cNvPicPr>
          <a:picLocks noChangeAspect="1"/>
        </xdr:cNvPicPr>
      </xdr:nvPicPr>
      <xdr:blipFill>
        <a:blip xmlns:r="http://schemas.openxmlformats.org/officeDocument/2006/relationships" r:embed="rId7"/>
        <a:stretch>
          <a:fillRect/>
        </a:stretch>
      </xdr:blipFill>
      <xdr:spPr>
        <a:xfrm>
          <a:off x="17817352" y="20820529"/>
          <a:ext cx="17088971" cy="5287113"/>
        </a:xfrm>
        <a:prstGeom prst="rect">
          <a:avLst/>
        </a:prstGeom>
      </xdr:spPr>
    </xdr:pic>
    <xdr:clientData/>
  </xdr:twoCellAnchor>
  <xdr:twoCellAnchor editAs="oneCell">
    <xdr:from>
      <xdr:col>18</xdr:col>
      <xdr:colOff>0</xdr:colOff>
      <xdr:row>65</xdr:row>
      <xdr:rowOff>167921</xdr:rowOff>
    </xdr:from>
    <xdr:to>
      <xdr:col>43</xdr:col>
      <xdr:colOff>0</xdr:colOff>
      <xdr:row>96</xdr:row>
      <xdr:rowOff>168088</xdr:rowOff>
    </xdr:to>
    <xdr:pic>
      <xdr:nvPicPr>
        <xdr:cNvPr id="124" name="図 123">
          <a:extLst>
            <a:ext uri="{FF2B5EF4-FFF2-40B4-BE49-F238E27FC236}">
              <a16:creationId xmlns:a16="http://schemas.microsoft.com/office/drawing/2014/main" id="{A30F324A-1E12-70A8-2DA7-F7D30AF3FB73}"/>
            </a:ext>
          </a:extLst>
        </xdr:cNvPr>
        <xdr:cNvPicPr>
          <a:picLocks noChangeAspect="1"/>
        </xdr:cNvPicPr>
      </xdr:nvPicPr>
      <xdr:blipFill>
        <a:blip xmlns:r="http://schemas.openxmlformats.org/officeDocument/2006/relationships" r:embed="rId8"/>
        <a:stretch>
          <a:fillRect/>
        </a:stretch>
      </xdr:blipFill>
      <xdr:spPr>
        <a:xfrm>
          <a:off x="17817353" y="15441539"/>
          <a:ext cx="17088971" cy="5210902"/>
        </a:xfrm>
        <a:prstGeom prst="rect">
          <a:avLst/>
        </a:prstGeom>
      </xdr:spPr>
    </xdr:pic>
    <xdr:clientData/>
  </xdr:twoCellAnchor>
  <xdr:twoCellAnchor editAs="oneCell">
    <xdr:from>
      <xdr:col>18</xdr:col>
      <xdr:colOff>0</xdr:colOff>
      <xdr:row>28</xdr:row>
      <xdr:rowOff>0</xdr:rowOff>
    </xdr:from>
    <xdr:to>
      <xdr:col>43</xdr:col>
      <xdr:colOff>0</xdr:colOff>
      <xdr:row>62</xdr:row>
      <xdr:rowOff>0</xdr:rowOff>
    </xdr:to>
    <xdr:pic>
      <xdr:nvPicPr>
        <xdr:cNvPr id="120" name="図 119">
          <a:extLst>
            <a:ext uri="{FF2B5EF4-FFF2-40B4-BE49-F238E27FC236}">
              <a16:creationId xmlns:a16="http://schemas.microsoft.com/office/drawing/2014/main" id="{BF03B4C0-ED48-CD56-CD1A-9AB5B1382BCB}"/>
            </a:ext>
          </a:extLst>
        </xdr:cNvPr>
        <xdr:cNvPicPr>
          <a:picLocks noChangeAspect="1"/>
        </xdr:cNvPicPr>
      </xdr:nvPicPr>
      <xdr:blipFill>
        <a:blip xmlns:r="http://schemas.openxmlformats.org/officeDocument/2006/relationships" r:embed="rId9"/>
        <a:stretch>
          <a:fillRect/>
        </a:stretch>
      </xdr:blipFill>
      <xdr:spPr>
        <a:xfrm>
          <a:off x="17817353" y="9323294"/>
          <a:ext cx="17088971" cy="5782235"/>
        </a:xfrm>
        <a:prstGeom prst="rect">
          <a:avLst/>
        </a:prstGeom>
      </xdr:spPr>
    </xdr:pic>
    <xdr:clientData/>
  </xdr:twoCellAnchor>
  <xdr:twoCellAnchor>
    <xdr:from>
      <xdr:col>26</xdr:col>
      <xdr:colOff>415258</xdr:colOff>
      <xdr:row>45</xdr:row>
      <xdr:rowOff>24176</xdr:rowOff>
    </xdr:from>
    <xdr:to>
      <xdr:col>28</xdr:col>
      <xdr:colOff>347383</xdr:colOff>
      <xdr:row>53</xdr:row>
      <xdr:rowOff>112058</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3701082" y="12216176"/>
          <a:ext cx="1299242" cy="14886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432068</xdr:colOff>
      <xdr:row>40</xdr:row>
      <xdr:rowOff>68197</xdr:rowOff>
    </xdr:from>
    <xdr:to>
      <xdr:col>27</xdr:col>
      <xdr:colOff>510509</xdr:colOff>
      <xdr:row>42</xdr:row>
      <xdr:rowOff>95816</xdr:rowOff>
    </xdr:to>
    <xdr:sp macro="" textlink="">
      <xdr:nvSpPr>
        <xdr:cNvPr id="16" name="線吹き出し 1 (枠付き) 15">
          <a:extLst>
            <a:ext uri="{FF2B5EF4-FFF2-40B4-BE49-F238E27FC236}">
              <a16:creationId xmlns:a16="http://schemas.microsoft.com/office/drawing/2014/main" id="{00000000-0008-0000-0700-000010000000}"/>
            </a:ext>
          </a:extLst>
        </xdr:cNvPr>
        <xdr:cNvSpPr/>
      </xdr:nvSpPr>
      <xdr:spPr>
        <a:xfrm>
          <a:off x="22350774" y="11419756"/>
          <a:ext cx="2129117" cy="363795"/>
        </a:xfrm>
        <a:prstGeom prst="borderCallout1">
          <a:avLst>
            <a:gd name="adj1" fmla="val 46152"/>
            <a:gd name="adj2" fmla="val 96320"/>
            <a:gd name="adj3" fmla="val 232361"/>
            <a:gd name="adj4" fmla="val 1048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35</xdr:col>
      <xdr:colOff>668831</xdr:colOff>
      <xdr:row>45</xdr:row>
      <xdr:rowOff>18094</xdr:rowOff>
    </xdr:from>
    <xdr:to>
      <xdr:col>37</xdr:col>
      <xdr:colOff>313764</xdr:colOff>
      <xdr:row>53</xdr:row>
      <xdr:rowOff>100853</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30106684" y="12210094"/>
          <a:ext cx="1012051" cy="14834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185214</xdr:colOff>
      <xdr:row>41</xdr:row>
      <xdr:rowOff>148560</xdr:rowOff>
    </xdr:from>
    <xdr:to>
      <xdr:col>40</xdr:col>
      <xdr:colOff>263656</xdr:colOff>
      <xdr:row>44</xdr:row>
      <xdr:rowOff>28096</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30990185" y="11668207"/>
          <a:ext cx="2129118" cy="383801"/>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36</xdr:col>
      <xdr:colOff>29775</xdr:colOff>
      <xdr:row>76</xdr:row>
      <xdr:rowOff>117184</xdr:rowOff>
    </xdr:from>
    <xdr:to>
      <xdr:col>37</xdr:col>
      <xdr:colOff>302558</xdr:colOff>
      <xdr:row>88</xdr:row>
      <xdr:rowOff>112058</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30151187" y="17239772"/>
          <a:ext cx="956342" cy="20119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400529</xdr:colOff>
      <xdr:row>73</xdr:row>
      <xdr:rowOff>97012</xdr:rowOff>
    </xdr:from>
    <xdr:to>
      <xdr:col>40</xdr:col>
      <xdr:colOff>478971</xdr:colOff>
      <xdr:row>75</xdr:row>
      <xdr:rowOff>103816</xdr:rowOff>
    </xdr:to>
    <xdr:sp macro="" textlink="">
      <xdr:nvSpPr>
        <xdr:cNvPr id="22" name="線吹き出し 1 (枠付き) 21">
          <a:extLst>
            <a:ext uri="{FF2B5EF4-FFF2-40B4-BE49-F238E27FC236}">
              <a16:creationId xmlns:a16="http://schemas.microsoft.com/office/drawing/2014/main" id="{00000000-0008-0000-0700-000016000000}"/>
            </a:ext>
          </a:extLst>
        </xdr:cNvPr>
        <xdr:cNvSpPr/>
      </xdr:nvSpPr>
      <xdr:spPr>
        <a:xfrm>
          <a:off x="31205500" y="16715336"/>
          <a:ext cx="2129118" cy="342980"/>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35</xdr:col>
      <xdr:colOff>668509</xdr:colOff>
      <xdr:row>109</xdr:row>
      <xdr:rowOff>24978</xdr:rowOff>
    </xdr:from>
    <xdr:to>
      <xdr:col>37</xdr:col>
      <xdr:colOff>280146</xdr:colOff>
      <xdr:row>121</xdr:row>
      <xdr:rowOff>44823</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30106362" y="22694478"/>
          <a:ext cx="978755" cy="203690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3201</xdr:colOff>
      <xdr:row>105</xdr:row>
      <xdr:rowOff>102136</xdr:rowOff>
    </xdr:from>
    <xdr:to>
      <xdr:col>40</xdr:col>
      <xdr:colOff>81643</xdr:colOff>
      <xdr:row>107</xdr:row>
      <xdr:rowOff>165448</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30808172" y="22099283"/>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414938</xdr:colOff>
      <xdr:row>78</xdr:row>
      <xdr:rowOff>92049</xdr:rowOff>
    </xdr:from>
    <xdr:to>
      <xdr:col>28</xdr:col>
      <xdr:colOff>336177</xdr:colOff>
      <xdr:row>88</xdr:row>
      <xdr:rowOff>145676</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23700762" y="17550814"/>
          <a:ext cx="1288356" cy="173450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395344</xdr:colOff>
      <xdr:row>109</xdr:row>
      <xdr:rowOff>15048</xdr:rowOff>
    </xdr:from>
    <xdr:to>
      <xdr:col>28</xdr:col>
      <xdr:colOff>324971</xdr:colOff>
      <xdr:row>121</xdr:row>
      <xdr:rowOff>44823</xdr:rowOff>
    </xdr:to>
    <xdr:sp macro="" textlink="">
      <xdr:nvSpPr>
        <xdr:cNvPr id="26" name="正方形/長方形 25">
          <a:extLst>
            <a:ext uri="{FF2B5EF4-FFF2-40B4-BE49-F238E27FC236}">
              <a16:creationId xmlns:a16="http://schemas.microsoft.com/office/drawing/2014/main" id="{00000000-0008-0000-0700-00001A000000}"/>
            </a:ext>
          </a:extLst>
        </xdr:cNvPr>
        <xdr:cNvSpPr/>
      </xdr:nvSpPr>
      <xdr:spPr>
        <a:xfrm>
          <a:off x="23681168" y="22684548"/>
          <a:ext cx="1296744" cy="20468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614723</xdr:colOff>
      <xdr:row>45</xdr:row>
      <xdr:rowOff>43225</xdr:rowOff>
    </xdr:from>
    <xdr:to>
      <xdr:col>34</xdr:col>
      <xdr:colOff>224118</xdr:colOff>
      <xdr:row>53</xdr:row>
      <xdr:rowOff>112059</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27318341" y="12235225"/>
          <a:ext cx="1660071" cy="146956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429984</xdr:colOff>
      <xdr:row>42</xdr:row>
      <xdr:rowOff>92849</xdr:rowOff>
    </xdr:from>
    <xdr:to>
      <xdr:col>36</xdr:col>
      <xdr:colOff>508425</xdr:colOff>
      <xdr:row>44</xdr:row>
      <xdr:rowOff>140473</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28500719" y="11780584"/>
          <a:ext cx="2129118" cy="383801"/>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636814</xdr:colOff>
      <xdr:row>76</xdr:row>
      <xdr:rowOff>133834</xdr:rowOff>
    </xdr:from>
    <xdr:to>
      <xdr:col>34</xdr:col>
      <xdr:colOff>235324</xdr:colOff>
      <xdr:row>89</xdr:row>
      <xdr:rowOff>0</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7340432" y="17256422"/>
          <a:ext cx="1649186" cy="20513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460240</xdr:colOff>
      <xdr:row>74</xdr:row>
      <xdr:rowOff>21613</xdr:rowOff>
    </xdr:from>
    <xdr:to>
      <xdr:col>36</xdr:col>
      <xdr:colOff>538681</xdr:colOff>
      <xdr:row>76</xdr:row>
      <xdr:rowOff>34403</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28530975" y="16808025"/>
          <a:ext cx="2129118" cy="348966"/>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614403</xdr:colOff>
      <xdr:row>109</xdr:row>
      <xdr:rowOff>8328</xdr:rowOff>
    </xdr:from>
    <xdr:to>
      <xdr:col>34</xdr:col>
      <xdr:colOff>224118</xdr:colOff>
      <xdr:row>121</xdr:row>
      <xdr:rowOff>33617</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27318021" y="22677828"/>
          <a:ext cx="1660391" cy="204234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230999</xdr:colOff>
      <xdr:row>106</xdr:row>
      <xdr:rowOff>27056</xdr:rowOff>
    </xdr:from>
    <xdr:to>
      <xdr:col>36</xdr:col>
      <xdr:colOff>309440</xdr:colOff>
      <xdr:row>108</xdr:row>
      <xdr:rowOff>90368</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28301734" y="22192291"/>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24</xdr:col>
      <xdr:colOff>396529</xdr:colOff>
      <xdr:row>73</xdr:row>
      <xdr:rowOff>82282</xdr:rowOff>
    </xdr:from>
    <xdr:to>
      <xdr:col>27</xdr:col>
      <xdr:colOff>474970</xdr:colOff>
      <xdr:row>75</xdr:row>
      <xdr:rowOff>45226</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22315235" y="16700606"/>
          <a:ext cx="2129117" cy="299120"/>
        </a:xfrm>
        <a:prstGeom prst="borderCallout1">
          <a:avLst>
            <a:gd name="adj1" fmla="val 46152"/>
            <a:gd name="adj2" fmla="val 96320"/>
            <a:gd name="adj3" fmla="val 263580"/>
            <a:gd name="adj4" fmla="val 104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25</xdr:col>
      <xdr:colOff>60994</xdr:colOff>
      <xdr:row>104</xdr:row>
      <xdr:rowOff>45624</xdr:rowOff>
    </xdr:from>
    <xdr:to>
      <xdr:col>28</xdr:col>
      <xdr:colOff>139435</xdr:colOff>
      <xdr:row>106</xdr:row>
      <xdr:rowOff>60275</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22663259" y="21874683"/>
          <a:ext cx="2129117" cy="350827"/>
        </a:xfrm>
        <a:prstGeom prst="borderCallout1">
          <a:avLst>
            <a:gd name="adj1" fmla="val 46152"/>
            <a:gd name="adj2" fmla="val 96320"/>
            <a:gd name="adj3" fmla="val 251748"/>
            <a:gd name="adj4" fmla="val 979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31</xdr:col>
      <xdr:colOff>6853</xdr:colOff>
      <xdr:row>54</xdr:row>
      <xdr:rowOff>92851</xdr:rowOff>
    </xdr:from>
    <xdr:to>
      <xdr:col>31</xdr:col>
      <xdr:colOff>395407</xdr:colOff>
      <xdr:row>57</xdr:row>
      <xdr:rowOff>68878</xdr:rowOff>
    </xdr:to>
    <xdr:cxnSp macro="">
      <xdr:nvCxnSpPr>
        <xdr:cNvPr id="36" name="直線コネクタ 35">
          <a:extLst>
            <a:ext uri="{FF2B5EF4-FFF2-40B4-BE49-F238E27FC236}">
              <a16:creationId xmlns:a16="http://schemas.microsoft.com/office/drawing/2014/main" id="{00000000-0008-0000-0700-000024000000}"/>
            </a:ext>
          </a:extLst>
        </xdr:cNvPr>
        <xdr:cNvCxnSpPr>
          <a:cxnSpLocks/>
        </xdr:cNvCxnSpPr>
      </xdr:nvCxnSpPr>
      <xdr:spPr>
        <a:xfrm flipH="1" flipV="1">
          <a:off x="26710471" y="13517498"/>
          <a:ext cx="388554" cy="480292"/>
        </a:xfrm>
        <a:prstGeom prst="line">
          <a:avLst/>
        </a:prstGeom>
        <a:ln w="2222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348982</xdr:colOff>
      <xdr:row>80</xdr:row>
      <xdr:rowOff>103814</xdr:rowOff>
    </xdr:from>
    <xdr:to>
      <xdr:col>31</xdr:col>
      <xdr:colOff>627528</xdr:colOff>
      <xdr:row>84</xdr:row>
      <xdr:rowOff>100852</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25001923" y="17898755"/>
          <a:ext cx="2329223" cy="6693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xdr:col>
      <xdr:colOff>557894</xdr:colOff>
      <xdr:row>39</xdr:row>
      <xdr:rowOff>149680</xdr:rowOff>
    </xdr:from>
    <xdr:to>
      <xdr:col>4</xdr:col>
      <xdr:colOff>217015</xdr:colOff>
      <xdr:row>43</xdr:row>
      <xdr:rowOff>167889</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1167494" y="8036380"/>
          <a:ext cx="2539481" cy="688769"/>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476251</xdr:colOff>
      <xdr:row>10</xdr:row>
      <xdr:rowOff>68036</xdr:rowOff>
    </xdr:from>
    <xdr:to>
      <xdr:col>12</xdr:col>
      <xdr:colOff>95905</xdr:colOff>
      <xdr:row>12</xdr:row>
      <xdr:rowOff>87648</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5337811" y="68036"/>
          <a:ext cx="3262014" cy="377752"/>
        </a:xfrm>
        <a:prstGeom prst="borderCallout1">
          <a:avLst>
            <a:gd name="adj1" fmla="val 45327"/>
            <a:gd name="adj2" fmla="val -261"/>
            <a:gd name="adj3" fmla="val 107716"/>
            <a:gd name="adj4" fmla="val -350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884465</xdr:colOff>
      <xdr:row>39</xdr:row>
      <xdr:rowOff>149679</xdr:rowOff>
    </xdr:from>
    <xdr:to>
      <xdr:col>12</xdr:col>
      <xdr:colOff>1129393</xdr:colOff>
      <xdr:row>42</xdr:row>
      <xdr:rowOff>100853</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6330524" y="11333150"/>
          <a:ext cx="4290251" cy="455438"/>
        </a:xfrm>
        <a:prstGeom prst="borderCallout1">
          <a:avLst>
            <a:gd name="adj1" fmla="val 4575"/>
            <a:gd name="adj2" fmla="val 6965"/>
            <a:gd name="adj3" fmla="val -33336"/>
            <a:gd name="adj4" fmla="val 1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を更新するため、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をセットする。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315686</xdr:colOff>
      <xdr:row>113</xdr:row>
      <xdr:rowOff>10727</xdr:rowOff>
    </xdr:from>
    <xdr:to>
      <xdr:col>31</xdr:col>
      <xdr:colOff>638735</xdr:colOff>
      <xdr:row>117</xdr:row>
      <xdr:rowOff>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4968627" y="23352580"/>
          <a:ext cx="2373726" cy="6616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312964</xdr:colOff>
      <xdr:row>117</xdr:row>
      <xdr:rowOff>15690</xdr:rowOff>
    </xdr:from>
    <xdr:to>
      <xdr:col>31</xdr:col>
      <xdr:colOff>605117</xdr:colOff>
      <xdr:row>121</xdr:row>
      <xdr:rowOff>33616</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24965905" y="24029896"/>
          <a:ext cx="2342830" cy="6902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488895</xdr:colOff>
      <xdr:row>141</xdr:row>
      <xdr:rowOff>147923</xdr:rowOff>
    </xdr:from>
    <xdr:to>
      <xdr:col>37</xdr:col>
      <xdr:colOff>78440</xdr:colOff>
      <xdr:row>153</xdr:row>
      <xdr:rowOff>156883</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29926748" y="28196247"/>
          <a:ext cx="956663" cy="20260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664027</xdr:colOff>
      <xdr:row>139</xdr:row>
      <xdr:rowOff>12167</xdr:rowOff>
    </xdr:from>
    <xdr:to>
      <xdr:col>40</xdr:col>
      <xdr:colOff>268941</xdr:colOff>
      <xdr:row>141</xdr:row>
      <xdr:rowOff>56029</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30785439" y="27724314"/>
          <a:ext cx="2339149" cy="38003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327789</xdr:colOff>
      <xdr:row>141</xdr:row>
      <xdr:rowOff>137991</xdr:rowOff>
    </xdr:from>
    <xdr:to>
      <xdr:col>28</xdr:col>
      <xdr:colOff>212912</xdr:colOff>
      <xdr:row>153</xdr:row>
      <xdr:rowOff>145676</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23613613" y="28186315"/>
          <a:ext cx="1252240" cy="20247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468407</xdr:colOff>
      <xdr:row>141</xdr:row>
      <xdr:rowOff>120067</xdr:rowOff>
    </xdr:from>
    <xdr:to>
      <xdr:col>34</xdr:col>
      <xdr:colOff>56030</xdr:colOff>
      <xdr:row>153</xdr:row>
      <xdr:rowOff>123265</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27172025" y="28168391"/>
          <a:ext cx="1638299" cy="20202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197061</xdr:colOff>
      <xdr:row>138</xdr:row>
      <xdr:rowOff>127588</xdr:rowOff>
    </xdr:from>
    <xdr:to>
      <xdr:col>36</xdr:col>
      <xdr:colOff>275502</xdr:colOff>
      <xdr:row>141</xdr:row>
      <xdr:rowOff>22813</xdr:rowOff>
    </xdr:to>
    <xdr:sp macro="" textlink="">
      <xdr:nvSpPr>
        <xdr:cNvPr id="67" name="線吹き出し 1 (枠付き) 66">
          <a:extLst>
            <a:ext uri="{FF2B5EF4-FFF2-40B4-BE49-F238E27FC236}">
              <a16:creationId xmlns:a16="http://schemas.microsoft.com/office/drawing/2014/main" id="{00000000-0008-0000-0700-000043000000}"/>
            </a:ext>
          </a:extLst>
        </xdr:cNvPr>
        <xdr:cNvSpPr/>
      </xdr:nvSpPr>
      <xdr:spPr>
        <a:xfrm>
          <a:off x="28267796" y="27671647"/>
          <a:ext cx="2129118" cy="399490"/>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24</xdr:col>
      <xdr:colOff>70920</xdr:colOff>
      <xdr:row>137</xdr:row>
      <xdr:rowOff>135591</xdr:rowOff>
    </xdr:from>
    <xdr:to>
      <xdr:col>27</xdr:col>
      <xdr:colOff>223320</xdr:colOff>
      <xdr:row>139</xdr:row>
      <xdr:rowOff>150242</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21989626" y="27511562"/>
          <a:ext cx="2203076" cy="350827"/>
        </a:xfrm>
        <a:prstGeom prst="borderCallout1">
          <a:avLst>
            <a:gd name="adj1" fmla="val 46152"/>
            <a:gd name="adj2" fmla="val 96320"/>
            <a:gd name="adj3" fmla="val 171894"/>
            <a:gd name="adj4" fmla="val 110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35</xdr:col>
      <xdr:colOff>477689</xdr:colOff>
      <xdr:row>175</xdr:row>
      <xdr:rowOff>39386</xdr:rowOff>
    </xdr:from>
    <xdr:to>
      <xdr:col>37</xdr:col>
      <xdr:colOff>33616</xdr:colOff>
      <xdr:row>183</xdr:row>
      <xdr:rowOff>67237</xdr:rowOff>
    </xdr:to>
    <xdr:sp macro="" textlink="">
      <xdr:nvSpPr>
        <xdr:cNvPr id="74" name="正方形/長方形 73">
          <a:extLst>
            <a:ext uri="{FF2B5EF4-FFF2-40B4-BE49-F238E27FC236}">
              <a16:creationId xmlns:a16="http://schemas.microsoft.com/office/drawing/2014/main" id="{00000000-0008-0000-0700-00004A000000}"/>
            </a:ext>
          </a:extLst>
        </xdr:cNvPr>
        <xdr:cNvSpPr/>
      </xdr:nvSpPr>
      <xdr:spPr>
        <a:xfrm>
          <a:off x="29915542" y="33802710"/>
          <a:ext cx="923045" cy="13725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14087</xdr:colOff>
      <xdr:row>171</xdr:row>
      <xdr:rowOff>116542</xdr:rowOff>
    </xdr:from>
    <xdr:to>
      <xdr:col>40</xdr:col>
      <xdr:colOff>92529</xdr:colOff>
      <xdr:row>174</xdr:row>
      <xdr:rowOff>6965</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0819058" y="33207513"/>
          <a:ext cx="2129118" cy="394687"/>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271759</xdr:colOff>
      <xdr:row>175</xdr:row>
      <xdr:rowOff>35858</xdr:rowOff>
    </xdr:from>
    <xdr:to>
      <xdr:col>28</xdr:col>
      <xdr:colOff>168088</xdr:colOff>
      <xdr:row>183</xdr:row>
      <xdr:rowOff>89647</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23557583" y="33799182"/>
          <a:ext cx="1263446" cy="13984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339860</xdr:colOff>
      <xdr:row>170</xdr:row>
      <xdr:rowOff>134310</xdr:rowOff>
    </xdr:from>
    <xdr:to>
      <xdr:col>27</xdr:col>
      <xdr:colOff>492260</xdr:colOff>
      <xdr:row>172</xdr:row>
      <xdr:rowOff>148960</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22258566" y="33057192"/>
          <a:ext cx="2203076" cy="350827"/>
        </a:xfrm>
        <a:prstGeom prst="borderCallout1">
          <a:avLst>
            <a:gd name="adj1" fmla="val 46152"/>
            <a:gd name="adj2" fmla="val 96320"/>
            <a:gd name="adj3" fmla="val 175089"/>
            <a:gd name="adj4" fmla="val 107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17</xdr:col>
      <xdr:colOff>683239</xdr:colOff>
      <xdr:row>60</xdr:row>
      <xdr:rowOff>88687</xdr:rowOff>
    </xdr:from>
    <xdr:to>
      <xdr:col>37</xdr:col>
      <xdr:colOff>302559</xdr:colOff>
      <xdr:row>62</xdr:row>
      <xdr:rowOff>1</xdr:rowOff>
    </xdr:to>
    <xdr:sp macro="" textlink="">
      <xdr:nvSpPr>
        <xdr:cNvPr id="84" name="正方形/長方形 83">
          <a:extLst>
            <a:ext uri="{FF2B5EF4-FFF2-40B4-BE49-F238E27FC236}">
              <a16:creationId xmlns:a16="http://schemas.microsoft.com/office/drawing/2014/main" id="{00000000-0008-0000-0700-000054000000}"/>
            </a:ext>
          </a:extLst>
        </xdr:cNvPr>
        <xdr:cNvSpPr/>
      </xdr:nvSpPr>
      <xdr:spPr>
        <a:xfrm>
          <a:off x="17817033" y="14858040"/>
          <a:ext cx="13290497" cy="247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473051</xdr:colOff>
      <xdr:row>57</xdr:row>
      <xdr:rowOff>115899</xdr:rowOff>
    </xdr:from>
    <xdr:to>
      <xdr:col>42</xdr:col>
      <xdr:colOff>504264</xdr:colOff>
      <xdr:row>60</xdr:row>
      <xdr:rowOff>145676</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31278022" y="14380987"/>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668191</xdr:colOff>
      <xdr:row>204</xdr:row>
      <xdr:rowOff>35863</xdr:rowOff>
    </xdr:from>
    <xdr:to>
      <xdr:col>37</xdr:col>
      <xdr:colOff>257735</xdr:colOff>
      <xdr:row>212</xdr:row>
      <xdr:rowOff>89647</xdr:rowOff>
    </xdr:to>
    <xdr:sp macro="" textlink="">
      <xdr:nvSpPr>
        <xdr:cNvPr id="95" name="正方形/長方形 94">
          <a:extLst>
            <a:ext uri="{FF2B5EF4-FFF2-40B4-BE49-F238E27FC236}">
              <a16:creationId xmlns:a16="http://schemas.microsoft.com/office/drawing/2014/main" id="{00000000-0008-0000-0700-00005F000000}"/>
            </a:ext>
          </a:extLst>
        </xdr:cNvPr>
        <xdr:cNvSpPr/>
      </xdr:nvSpPr>
      <xdr:spPr>
        <a:xfrm>
          <a:off x="30106044" y="38673745"/>
          <a:ext cx="956662" cy="1398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159764</xdr:colOff>
      <xdr:row>201</xdr:row>
      <xdr:rowOff>68196</xdr:rowOff>
    </xdr:from>
    <xdr:to>
      <xdr:col>40</xdr:col>
      <xdr:colOff>238206</xdr:colOff>
      <xdr:row>203</xdr:row>
      <xdr:rowOff>131509</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30964735" y="38201814"/>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417434</xdr:colOff>
      <xdr:row>204</xdr:row>
      <xdr:rowOff>48345</xdr:rowOff>
    </xdr:from>
    <xdr:to>
      <xdr:col>28</xdr:col>
      <xdr:colOff>324970</xdr:colOff>
      <xdr:row>212</xdr:row>
      <xdr:rowOff>100853</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23703258" y="38686227"/>
          <a:ext cx="1274653" cy="13972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569260</xdr:colOff>
      <xdr:row>204</xdr:row>
      <xdr:rowOff>52832</xdr:rowOff>
    </xdr:from>
    <xdr:to>
      <xdr:col>34</xdr:col>
      <xdr:colOff>201706</xdr:colOff>
      <xdr:row>212</xdr:row>
      <xdr:rowOff>89648</xdr:rowOff>
    </xdr:to>
    <xdr:sp macro="" textlink="">
      <xdr:nvSpPr>
        <xdr:cNvPr id="98" name="正方形/長方形 97">
          <a:extLst>
            <a:ext uri="{FF2B5EF4-FFF2-40B4-BE49-F238E27FC236}">
              <a16:creationId xmlns:a16="http://schemas.microsoft.com/office/drawing/2014/main" id="{00000000-0008-0000-0700-000062000000}"/>
            </a:ext>
          </a:extLst>
        </xdr:cNvPr>
        <xdr:cNvSpPr/>
      </xdr:nvSpPr>
      <xdr:spPr>
        <a:xfrm>
          <a:off x="27272878" y="38690714"/>
          <a:ext cx="1683122" cy="13815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253092</xdr:colOff>
      <xdr:row>201</xdr:row>
      <xdr:rowOff>15529</xdr:rowOff>
    </xdr:from>
    <xdr:to>
      <xdr:col>36</xdr:col>
      <xdr:colOff>331533</xdr:colOff>
      <xdr:row>203</xdr:row>
      <xdr:rowOff>78842</xdr:rowOff>
    </xdr:to>
    <xdr:sp macro="" textlink="">
      <xdr:nvSpPr>
        <xdr:cNvPr id="99" name="線吹き出し 1 (枠付き) 98">
          <a:extLst>
            <a:ext uri="{FF2B5EF4-FFF2-40B4-BE49-F238E27FC236}">
              <a16:creationId xmlns:a16="http://schemas.microsoft.com/office/drawing/2014/main" id="{00000000-0008-0000-0700-000063000000}"/>
            </a:ext>
          </a:extLst>
        </xdr:cNvPr>
        <xdr:cNvSpPr/>
      </xdr:nvSpPr>
      <xdr:spPr>
        <a:xfrm>
          <a:off x="28323827" y="38149147"/>
          <a:ext cx="2129118" cy="399489"/>
        </a:xfrm>
        <a:prstGeom prst="borderCallout1">
          <a:avLst>
            <a:gd name="adj1" fmla="val 46152"/>
            <a:gd name="adj2" fmla="val 1947"/>
            <a:gd name="adj3" fmla="val 160955"/>
            <a:gd name="adj4" fmla="val -10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0</xdr:colOff>
      <xdr:row>320</xdr:row>
      <xdr:rowOff>0</xdr:rowOff>
    </xdr:from>
    <xdr:to>
      <xdr:col>35</xdr:col>
      <xdr:colOff>104899</xdr:colOff>
      <xdr:row>330</xdr:row>
      <xdr:rowOff>99702</xdr:rowOff>
    </xdr:to>
    <xdr:sp macro="" textlink="">
      <xdr:nvSpPr>
        <xdr:cNvPr id="111" name="正方形/長方形 110">
          <a:extLst>
            <a:ext uri="{FF2B5EF4-FFF2-40B4-BE49-F238E27FC236}">
              <a16:creationId xmlns:a16="http://schemas.microsoft.com/office/drawing/2014/main" id="{00000000-0008-0000-0700-00006F000000}"/>
            </a:ext>
          </a:extLst>
        </xdr:cNvPr>
        <xdr:cNvSpPr/>
      </xdr:nvSpPr>
      <xdr:spPr>
        <a:xfrm>
          <a:off x="17855045" y="59695773"/>
          <a:ext cx="11881263" cy="183152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409699</xdr:colOff>
      <xdr:row>319</xdr:row>
      <xdr:rowOff>118753</xdr:rowOff>
    </xdr:from>
    <xdr:to>
      <xdr:col>37</xdr:col>
      <xdr:colOff>279070</xdr:colOff>
      <xdr:row>322</xdr:row>
      <xdr:rowOff>43543</xdr:rowOff>
    </xdr:to>
    <xdr:sp macro="" textlink="">
      <xdr:nvSpPr>
        <xdr:cNvPr id="112" name="線吹き出し 1 (枠付き) 111">
          <a:extLst>
            <a:ext uri="{FF2B5EF4-FFF2-40B4-BE49-F238E27FC236}">
              <a16:creationId xmlns:a16="http://schemas.microsoft.com/office/drawing/2014/main" id="{00000000-0008-0000-0700-000070000000}"/>
            </a:ext>
          </a:extLst>
        </xdr:cNvPr>
        <xdr:cNvSpPr/>
      </xdr:nvSpPr>
      <xdr:spPr>
        <a:xfrm>
          <a:off x="30041108" y="59641344"/>
          <a:ext cx="1254826" cy="444335"/>
        </a:xfrm>
        <a:prstGeom prst="borderCallout1">
          <a:avLst>
            <a:gd name="adj1" fmla="val 46152"/>
            <a:gd name="adj2" fmla="val 1947"/>
            <a:gd name="adj3" fmla="val 113587"/>
            <a:gd name="adj4" fmla="val -43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26</xdr:col>
      <xdr:colOff>402642</xdr:colOff>
      <xdr:row>233</xdr:row>
      <xdr:rowOff>97394</xdr:rowOff>
    </xdr:from>
    <xdr:to>
      <xdr:col>28</xdr:col>
      <xdr:colOff>336176</xdr:colOff>
      <xdr:row>242</xdr:row>
      <xdr:rowOff>78441</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23688466" y="43609835"/>
          <a:ext cx="1300651" cy="14938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604734</xdr:colOff>
      <xdr:row>233</xdr:row>
      <xdr:rowOff>90356</xdr:rowOff>
    </xdr:from>
    <xdr:to>
      <xdr:col>34</xdr:col>
      <xdr:colOff>212912</xdr:colOff>
      <xdr:row>242</xdr:row>
      <xdr:rowOff>89647</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27308352" y="43602797"/>
          <a:ext cx="1658854" cy="151208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672287</xdr:colOff>
      <xdr:row>233</xdr:row>
      <xdr:rowOff>107325</xdr:rowOff>
    </xdr:from>
    <xdr:to>
      <xdr:col>37</xdr:col>
      <xdr:colOff>268940</xdr:colOff>
      <xdr:row>242</xdr:row>
      <xdr:rowOff>89647</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30110140" y="43619766"/>
          <a:ext cx="963771" cy="14951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252071</xdr:colOff>
      <xdr:row>229</xdr:row>
      <xdr:rowOff>28015</xdr:rowOff>
    </xdr:from>
    <xdr:to>
      <xdr:col>27</xdr:col>
      <xdr:colOff>404471</xdr:colOff>
      <xdr:row>231</xdr:row>
      <xdr:rowOff>42665</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22170777" y="42868103"/>
          <a:ext cx="2203076" cy="350827"/>
        </a:xfrm>
        <a:prstGeom prst="borderCallout1">
          <a:avLst>
            <a:gd name="adj1" fmla="val 46152"/>
            <a:gd name="adj2" fmla="val 96320"/>
            <a:gd name="adj3" fmla="val 139953"/>
            <a:gd name="adj4" fmla="val 1174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33</xdr:col>
      <xdr:colOff>306495</xdr:colOff>
      <xdr:row>230</xdr:row>
      <xdr:rowOff>141485</xdr:rowOff>
    </xdr:from>
    <xdr:to>
      <xdr:col>36</xdr:col>
      <xdr:colOff>384936</xdr:colOff>
      <xdr:row>233</xdr:row>
      <xdr:rowOff>31907</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8377230" y="43149661"/>
          <a:ext cx="2129118" cy="394687"/>
        </a:xfrm>
        <a:prstGeom prst="borderCallout1">
          <a:avLst>
            <a:gd name="adj1" fmla="val 46152"/>
            <a:gd name="adj2" fmla="val 1947"/>
            <a:gd name="adj3" fmla="val 132687"/>
            <a:gd name="adj4" fmla="val -7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147532</xdr:colOff>
      <xdr:row>231</xdr:row>
      <xdr:rowOff>2691</xdr:rowOff>
    </xdr:from>
    <xdr:to>
      <xdr:col>40</xdr:col>
      <xdr:colOff>225974</xdr:colOff>
      <xdr:row>233</xdr:row>
      <xdr:rowOff>66004</xdr:rowOff>
    </xdr:to>
    <xdr:sp macro="" textlink="">
      <xdr:nvSpPr>
        <xdr:cNvPr id="127" name="線吹き出し 1 (枠付き) 126">
          <a:extLst>
            <a:ext uri="{FF2B5EF4-FFF2-40B4-BE49-F238E27FC236}">
              <a16:creationId xmlns:a16="http://schemas.microsoft.com/office/drawing/2014/main" id="{00000000-0008-0000-0700-00007F000000}"/>
            </a:ext>
          </a:extLst>
        </xdr:cNvPr>
        <xdr:cNvSpPr/>
      </xdr:nvSpPr>
      <xdr:spPr>
        <a:xfrm>
          <a:off x="30952503" y="43178956"/>
          <a:ext cx="2129118" cy="399489"/>
        </a:xfrm>
        <a:prstGeom prst="borderCallout1">
          <a:avLst>
            <a:gd name="adj1" fmla="val 46152"/>
            <a:gd name="adj2" fmla="val 1947"/>
            <a:gd name="adj3" fmla="val 118552"/>
            <a:gd name="adj4" fmla="val -9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0</xdr:col>
      <xdr:colOff>598714</xdr:colOff>
      <xdr:row>2</xdr:row>
      <xdr:rowOff>141515</xdr:rowOff>
    </xdr:from>
    <xdr:to>
      <xdr:col>9</xdr:col>
      <xdr:colOff>129115</xdr:colOff>
      <xdr:row>7</xdr:row>
      <xdr:rowOff>15061</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598714" y="468086"/>
          <a:ext cx="4167715" cy="689975"/>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19PFv3</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からの変更箇所を赤字で記載</a:t>
          </a:r>
          <a:endParaRPr kumimoji="1" lang="en-US" altLang="ja-JP"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18</xdr:col>
      <xdr:colOff>0</xdr:colOff>
      <xdr:row>6</xdr:row>
      <xdr:rowOff>0</xdr:rowOff>
    </xdr:from>
    <xdr:to>
      <xdr:col>39</xdr:col>
      <xdr:colOff>0</xdr:colOff>
      <xdr:row>19</xdr:row>
      <xdr:rowOff>24091</xdr:rowOff>
    </xdr:to>
    <xdr:pic>
      <xdr:nvPicPr>
        <xdr:cNvPr id="10" name="図 9">
          <a:extLst>
            <a:ext uri="{FF2B5EF4-FFF2-40B4-BE49-F238E27FC236}">
              <a16:creationId xmlns:a16="http://schemas.microsoft.com/office/drawing/2014/main" id="{93AA0F5D-DFF1-D727-EA6C-E99C3E0C195C}"/>
            </a:ext>
          </a:extLst>
        </xdr:cNvPr>
        <xdr:cNvPicPr>
          <a:picLocks noChangeAspect="1"/>
        </xdr:cNvPicPr>
      </xdr:nvPicPr>
      <xdr:blipFill>
        <a:blip xmlns:r="http://schemas.openxmlformats.org/officeDocument/2006/relationships" r:embed="rId10"/>
        <a:stretch>
          <a:fillRect/>
        </a:stretch>
      </xdr:blipFill>
      <xdr:spPr>
        <a:xfrm>
          <a:off x="17811750" y="1061357"/>
          <a:ext cx="14287500" cy="6868484"/>
        </a:xfrm>
        <a:prstGeom prst="rect">
          <a:avLst/>
        </a:prstGeom>
      </xdr:spPr>
    </xdr:pic>
    <xdr:clientData/>
  </xdr:twoCellAnchor>
  <xdr:twoCellAnchor>
    <xdr:from>
      <xdr:col>28</xdr:col>
      <xdr:colOff>348982</xdr:colOff>
      <xdr:row>84</xdr:row>
      <xdr:rowOff>103814</xdr:rowOff>
    </xdr:from>
    <xdr:to>
      <xdr:col>31</xdr:col>
      <xdr:colOff>627528</xdr:colOff>
      <xdr:row>88</xdr:row>
      <xdr:rowOff>100852</xdr:rowOff>
    </xdr:to>
    <xdr:sp macro="" textlink="">
      <xdr:nvSpPr>
        <xdr:cNvPr id="135" name="正方形/長方形 134">
          <a:extLst>
            <a:ext uri="{FF2B5EF4-FFF2-40B4-BE49-F238E27FC236}">
              <a16:creationId xmlns:a16="http://schemas.microsoft.com/office/drawing/2014/main" id="{73A57394-5AC3-83D2-6C20-6109089B736E}"/>
            </a:ext>
          </a:extLst>
        </xdr:cNvPr>
        <xdr:cNvSpPr/>
      </xdr:nvSpPr>
      <xdr:spPr>
        <a:xfrm>
          <a:off x="25001923" y="18571108"/>
          <a:ext cx="2329223" cy="6693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446793</xdr:colOff>
      <xdr:row>175</xdr:row>
      <xdr:rowOff>29807</xdr:rowOff>
    </xdr:from>
    <xdr:to>
      <xdr:col>34</xdr:col>
      <xdr:colOff>33618</xdr:colOff>
      <xdr:row>183</xdr:row>
      <xdr:rowOff>123266</xdr:rowOff>
    </xdr:to>
    <xdr:sp macro="" textlink="">
      <xdr:nvSpPr>
        <xdr:cNvPr id="163" name="正方形/長方形 162">
          <a:extLst>
            <a:ext uri="{FF2B5EF4-FFF2-40B4-BE49-F238E27FC236}">
              <a16:creationId xmlns:a16="http://schemas.microsoft.com/office/drawing/2014/main" id="{57FBB1D9-4049-497F-8D96-D7E8AB21E4C1}"/>
            </a:ext>
          </a:extLst>
        </xdr:cNvPr>
        <xdr:cNvSpPr/>
      </xdr:nvSpPr>
      <xdr:spPr>
        <a:xfrm>
          <a:off x="27150411" y="33793131"/>
          <a:ext cx="1637501" cy="143816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448235</xdr:colOff>
      <xdr:row>172</xdr:row>
      <xdr:rowOff>112059</xdr:rowOff>
    </xdr:from>
    <xdr:to>
      <xdr:col>32</xdr:col>
      <xdr:colOff>203306</xdr:colOff>
      <xdr:row>174</xdr:row>
      <xdr:rowOff>161765</xdr:rowOff>
    </xdr:to>
    <xdr:sp macro="" textlink="">
      <xdr:nvSpPr>
        <xdr:cNvPr id="164" name="線吹き出し 1 (枠付き) 131">
          <a:extLst>
            <a:ext uri="{FF2B5EF4-FFF2-40B4-BE49-F238E27FC236}">
              <a16:creationId xmlns:a16="http://schemas.microsoft.com/office/drawing/2014/main" id="{8FE7FE01-C9EE-4794-8212-98A59104F76E}"/>
            </a:ext>
          </a:extLst>
        </xdr:cNvPr>
        <xdr:cNvSpPr/>
      </xdr:nvSpPr>
      <xdr:spPr>
        <a:xfrm>
          <a:off x="25101176" y="33371118"/>
          <a:ext cx="2489306" cy="385882"/>
        </a:xfrm>
        <a:prstGeom prst="borderCallout1">
          <a:avLst>
            <a:gd name="adj1" fmla="val 104610"/>
            <a:gd name="adj2" fmla="val 47796"/>
            <a:gd name="adj3" fmla="val 219428"/>
            <a:gd name="adj4" fmla="val 824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33618</xdr:colOff>
      <xdr:row>266</xdr:row>
      <xdr:rowOff>56029</xdr:rowOff>
    </xdr:from>
    <xdr:to>
      <xdr:col>42</xdr:col>
      <xdr:colOff>675409</xdr:colOff>
      <xdr:row>305</xdr:row>
      <xdr:rowOff>51955</xdr:rowOff>
    </xdr:to>
    <xdr:sp macro="" textlink="">
      <xdr:nvSpPr>
        <xdr:cNvPr id="168" name="正方形/長方形 167">
          <a:extLst>
            <a:ext uri="{FF2B5EF4-FFF2-40B4-BE49-F238E27FC236}">
              <a16:creationId xmlns:a16="http://schemas.microsoft.com/office/drawing/2014/main" id="{C2C8C270-8605-4171-B4A9-38B9F6AF2DDD}"/>
            </a:ext>
          </a:extLst>
        </xdr:cNvPr>
        <xdr:cNvSpPr/>
      </xdr:nvSpPr>
      <xdr:spPr>
        <a:xfrm>
          <a:off x="17888663" y="50399984"/>
          <a:ext cx="17267246" cy="67500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14</xdr:col>
      <xdr:colOff>2295525</xdr:colOff>
      <xdr:row>260</xdr:row>
      <xdr:rowOff>68036</xdr:rowOff>
    </xdr:from>
    <xdr:to>
      <xdr:col>17</xdr:col>
      <xdr:colOff>530678</xdr:colOff>
      <xdr:row>264</xdr:row>
      <xdr:rowOff>57150</xdr:rowOff>
    </xdr:to>
    <xdr:sp macro="" textlink="">
      <xdr:nvSpPr>
        <xdr:cNvPr id="170" name="線吹き出し 1 (枠付き) 124">
          <a:extLst>
            <a:ext uri="{FF2B5EF4-FFF2-40B4-BE49-F238E27FC236}">
              <a16:creationId xmlns:a16="http://schemas.microsoft.com/office/drawing/2014/main" id="{F66C8844-1B54-47B5-AF56-C4A508597991}"/>
            </a:ext>
          </a:extLst>
        </xdr:cNvPr>
        <xdr:cNvSpPr/>
      </xdr:nvSpPr>
      <xdr:spPr>
        <a:xfrm>
          <a:off x="15078075" y="48950336"/>
          <a:ext cx="2578553" cy="674914"/>
        </a:xfrm>
        <a:prstGeom prst="borderCallout1">
          <a:avLst>
            <a:gd name="adj1" fmla="val 46152"/>
            <a:gd name="adj2" fmla="val 96320"/>
            <a:gd name="adj3" fmla="val 187937"/>
            <a:gd name="adj4" fmla="val 1200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シート：</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VariableMID</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は</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SoC</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にて実現するため、</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の処理は削除する。</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189511</xdr:colOff>
      <xdr:row>322</xdr:row>
      <xdr:rowOff>136071</xdr:rowOff>
    </xdr:from>
    <xdr:to>
      <xdr:col>23</xdr:col>
      <xdr:colOff>383427</xdr:colOff>
      <xdr:row>327</xdr:row>
      <xdr:rowOff>146957</xdr:rowOff>
    </xdr:to>
    <xdr:pic>
      <xdr:nvPicPr>
        <xdr:cNvPr id="171" name="図 170" descr="画面の領域">
          <a:extLst>
            <a:ext uri="{FF2B5EF4-FFF2-40B4-BE49-F238E27FC236}">
              <a16:creationId xmlns:a16="http://schemas.microsoft.com/office/drawing/2014/main" id="{E1A54C9C-77E6-25E8-9A08-AEB4BBCCC20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044556" y="60178207"/>
          <a:ext cx="3657553" cy="876795"/>
        </a:xfrm>
        <a:prstGeom prst="rect">
          <a:avLst/>
        </a:prstGeom>
      </xdr:spPr>
    </xdr:pic>
    <xdr:clientData/>
  </xdr:twoCellAnchor>
  <xdr:twoCellAnchor editAs="oneCell">
    <xdr:from>
      <xdr:col>24</xdr:col>
      <xdr:colOff>189511</xdr:colOff>
      <xdr:row>322</xdr:row>
      <xdr:rowOff>136071</xdr:rowOff>
    </xdr:from>
    <xdr:to>
      <xdr:col>29</xdr:col>
      <xdr:colOff>387912</xdr:colOff>
      <xdr:row>327</xdr:row>
      <xdr:rowOff>102294</xdr:rowOff>
    </xdr:to>
    <xdr:pic>
      <xdr:nvPicPr>
        <xdr:cNvPr id="172" name="図 171" descr="画面の領域">
          <a:extLst>
            <a:ext uri="{FF2B5EF4-FFF2-40B4-BE49-F238E27FC236}">
              <a16:creationId xmlns:a16="http://schemas.microsoft.com/office/drawing/2014/main" id="{38817714-F46C-5CFA-04F9-CB762716EA8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2200920" y="60178207"/>
          <a:ext cx="3662037" cy="832132"/>
        </a:xfrm>
        <a:prstGeom prst="rect">
          <a:avLst/>
        </a:prstGeom>
      </xdr:spPr>
    </xdr:pic>
    <xdr:clientData/>
  </xdr:twoCellAnchor>
  <xdr:twoCellAnchor editAs="oneCell">
    <xdr:from>
      <xdr:col>30</xdr:col>
      <xdr:colOff>189511</xdr:colOff>
      <xdr:row>322</xdr:row>
      <xdr:rowOff>136071</xdr:rowOff>
    </xdr:from>
    <xdr:to>
      <xdr:col>35</xdr:col>
      <xdr:colOff>53304</xdr:colOff>
      <xdr:row>329</xdr:row>
      <xdr:rowOff>65306</xdr:rowOff>
    </xdr:to>
    <xdr:pic>
      <xdr:nvPicPr>
        <xdr:cNvPr id="173" name="図 172" descr="画面の領域">
          <a:extLst>
            <a:ext uri="{FF2B5EF4-FFF2-40B4-BE49-F238E27FC236}">
              <a16:creationId xmlns:a16="http://schemas.microsoft.com/office/drawing/2014/main" id="{B2D79241-1EF6-37EE-3C81-728DBF2EC53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6357284" y="60178207"/>
          <a:ext cx="3327429" cy="1141507"/>
        </a:xfrm>
        <a:prstGeom prst="rect">
          <a:avLst/>
        </a:prstGeom>
      </xdr:spPr>
    </xdr:pic>
    <xdr:clientData/>
  </xdr:twoCellAnchor>
  <xdr:twoCellAnchor editAs="oneCell">
    <xdr:from>
      <xdr:col>47</xdr:col>
      <xdr:colOff>0</xdr:colOff>
      <xdr:row>28</xdr:row>
      <xdr:rowOff>0</xdr:rowOff>
    </xdr:from>
    <xdr:to>
      <xdr:col>71</xdr:col>
      <xdr:colOff>255201</xdr:colOff>
      <xdr:row>63</xdr:row>
      <xdr:rowOff>12112</xdr:rowOff>
    </xdr:to>
    <xdr:pic>
      <xdr:nvPicPr>
        <xdr:cNvPr id="175" name="図 174">
          <a:extLst>
            <a:ext uri="{FF2B5EF4-FFF2-40B4-BE49-F238E27FC236}">
              <a16:creationId xmlns:a16="http://schemas.microsoft.com/office/drawing/2014/main" id="{AB611CFB-2F3F-FACF-4875-E24A7034BF0A}"/>
            </a:ext>
          </a:extLst>
        </xdr:cNvPr>
        <xdr:cNvPicPr>
          <a:picLocks noChangeAspect="1"/>
        </xdr:cNvPicPr>
      </xdr:nvPicPr>
      <xdr:blipFill>
        <a:blip xmlns:r="http://schemas.openxmlformats.org/officeDocument/2006/relationships" r:embed="rId14"/>
        <a:stretch>
          <a:fillRect/>
        </a:stretch>
      </xdr:blipFill>
      <xdr:spPr>
        <a:xfrm>
          <a:off x="37944136" y="9421091"/>
          <a:ext cx="16880656" cy="6125430"/>
        </a:xfrm>
        <a:prstGeom prst="rect">
          <a:avLst/>
        </a:prstGeom>
      </xdr:spPr>
    </xdr:pic>
    <xdr:clientData/>
  </xdr:twoCellAnchor>
  <xdr:twoCellAnchor editAs="oneCell">
    <xdr:from>
      <xdr:col>47</xdr:col>
      <xdr:colOff>0</xdr:colOff>
      <xdr:row>65</xdr:row>
      <xdr:rowOff>0</xdr:rowOff>
    </xdr:from>
    <xdr:to>
      <xdr:col>71</xdr:col>
      <xdr:colOff>245674</xdr:colOff>
      <xdr:row>81</xdr:row>
      <xdr:rowOff>153673</xdr:rowOff>
    </xdr:to>
    <xdr:pic>
      <xdr:nvPicPr>
        <xdr:cNvPr id="176" name="図 175">
          <a:extLst>
            <a:ext uri="{FF2B5EF4-FFF2-40B4-BE49-F238E27FC236}">
              <a16:creationId xmlns:a16="http://schemas.microsoft.com/office/drawing/2014/main" id="{BE7956E3-DA64-720A-71AB-D34525167BC9}"/>
            </a:ext>
          </a:extLst>
        </xdr:cNvPr>
        <xdr:cNvPicPr>
          <a:picLocks noChangeAspect="1"/>
        </xdr:cNvPicPr>
      </xdr:nvPicPr>
      <xdr:blipFill>
        <a:blip xmlns:r="http://schemas.openxmlformats.org/officeDocument/2006/relationships" r:embed="rId15"/>
        <a:stretch>
          <a:fillRect/>
        </a:stretch>
      </xdr:blipFill>
      <xdr:spPr>
        <a:xfrm>
          <a:off x="37944136" y="15534409"/>
          <a:ext cx="16871129" cy="2924583"/>
        </a:xfrm>
        <a:prstGeom prst="rect">
          <a:avLst/>
        </a:prstGeom>
      </xdr:spPr>
    </xdr:pic>
    <xdr:clientData/>
  </xdr:twoCellAnchor>
  <xdr:twoCellAnchor editAs="oneCell">
    <xdr:from>
      <xdr:col>47</xdr:col>
      <xdr:colOff>0</xdr:colOff>
      <xdr:row>85</xdr:row>
      <xdr:rowOff>0</xdr:rowOff>
    </xdr:from>
    <xdr:to>
      <xdr:col>71</xdr:col>
      <xdr:colOff>245674</xdr:colOff>
      <xdr:row>119</xdr:row>
      <xdr:rowOff>4184</xdr:rowOff>
    </xdr:to>
    <xdr:pic>
      <xdr:nvPicPr>
        <xdr:cNvPr id="177" name="図 176">
          <a:extLst>
            <a:ext uri="{FF2B5EF4-FFF2-40B4-BE49-F238E27FC236}">
              <a16:creationId xmlns:a16="http://schemas.microsoft.com/office/drawing/2014/main" id="{7D99218B-EA85-C35D-195C-913409737DED}"/>
            </a:ext>
          </a:extLst>
        </xdr:cNvPr>
        <xdr:cNvPicPr>
          <a:picLocks noChangeAspect="1"/>
        </xdr:cNvPicPr>
      </xdr:nvPicPr>
      <xdr:blipFill>
        <a:blip xmlns:r="http://schemas.openxmlformats.org/officeDocument/2006/relationships" r:embed="rId16"/>
        <a:stretch>
          <a:fillRect/>
        </a:stretch>
      </xdr:blipFill>
      <xdr:spPr>
        <a:xfrm>
          <a:off x="37944136" y="18998045"/>
          <a:ext cx="16871129" cy="5887272"/>
        </a:xfrm>
        <a:prstGeom prst="rect">
          <a:avLst/>
        </a:prstGeom>
      </xdr:spPr>
    </xdr:pic>
    <xdr:clientData/>
  </xdr:twoCellAnchor>
  <xdr:twoCellAnchor editAs="oneCell">
    <xdr:from>
      <xdr:col>47</xdr:col>
      <xdr:colOff>0</xdr:colOff>
      <xdr:row>119</xdr:row>
      <xdr:rowOff>0</xdr:rowOff>
    </xdr:from>
    <xdr:to>
      <xdr:col>71</xdr:col>
      <xdr:colOff>236148</xdr:colOff>
      <xdr:row>135</xdr:row>
      <xdr:rowOff>163200</xdr:rowOff>
    </xdr:to>
    <xdr:pic>
      <xdr:nvPicPr>
        <xdr:cNvPr id="178" name="図 177">
          <a:extLst>
            <a:ext uri="{FF2B5EF4-FFF2-40B4-BE49-F238E27FC236}">
              <a16:creationId xmlns:a16="http://schemas.microsoft.com/office/drawing/2014/main" id="{9B4597FF-A4F2-DB1E-5C7C-61B0B4EE2F8B}"/>
            </a:ext>
          </a:extLst>
        </xdr:cNvPr>
        <xdr:cNvPicPr>
          <a:picLocks noChangeAspect="1"/>
        </xdr:cNvPicPr>
      </xdr:nvPicPr>
      <xdr:blipFill>
        <a:blip xmlns:r="http://schemas.openxmlformats.org/officeDocument/2006/relationships" r:embed="rId17"/>
        <a:stretch>
          <a:fillRect/>
        </a:stretch>
      </xdr:blipFill>
      <xdr:spPr>
        <a:xfrm>
          <a:off x="37944136" y="24886227"/>
          <a:ext cx="16861603" cy="2934109"/>
        </a:xfrm>
        <a:prstGeom prst="rect">
          <a:avLst/>
        </a:prstGeom>
      </xdr:spPr>
    </xdr:pic>
    <xdr:clientData/>
  </xdr:twoCellAnchor>
  <xdr:twoCellAnchor editAs="oneCell">
    <xdr:from>
      <xdr:col>47</xdr:col>
      <xdr:colOff>0</xdr:colOff>
      <xdr:row>140</xdr:row>
      <xdr:rowOff>0</xdr:rowOff>
    </xdr:from>
    <xdr:to>
      <xdr:col>71</xdr:col>
      <xdr:colOff>236148</xdr:colOff>
      <xdr:row>173</xdr:row>
      <xdr:rowOff>162745</xdr:rowOff>
    </xdr:to>
    <xdr:pic>
      <xdr:nvPicPr>
        <xdr:cNvPr id="179" name="図 178">
          <a:extLst>
            <a:ext uri="{FF2B5EF4-FFF2-40B4-BE49-F238E27FC236}">
              <a16:creationId xmlns:a16="http://schemas.microsoft.com/office/drawing/2014/main" id="{C242C0D3-06F4-7B64-BC95-5C2CDFAE1A44}"/>
            </a:ext>
          </a:extLst>
        </xdr:cNvPr>
        <xdr:cNvPicPr>
          <a:picLocks noChangeAspect="1"/>
        </xdr:cNvPicPr>
      </xdr:nvPicPr>
      <xdr:blipFill>
        <a:blip xmlns:r="http://schemas.openxmlformats.org/officeDocument/2006/relationships" r:embed="rId18"/>
        <a:stretch>
          <a:fillRect/>
        </a:stretch>
      </xdr:blipFill>
      <xdr:spPr>
        <a:xfrm>
          <a:off x="37944136" y="28523045"/>
          <a:ext cx="16861603" cy="5877745"/>
        </a:xfrm>
        <a:prstGeom prst="rect">
          <a:avLst/>
        </a:prstGeom>
      </xdr:spPr>
    </xdr:pic>
    <xdr:clientData/>
  </xdr:twoCellAnchor>
  <xdr:twoCellAnchor editAs="oneCell">
    <xdr:from>
      <xdr:col>47</xdr:col>
      <xdr:colOff>0</xdr:colOff>
      <xdr:row>174</xdr:row>
      <xdr:rowOff>0</xdr:rowOff>
    </xdr:from>
    <xdr:to>
      <xdr:col>71</xdr:col>
      <xdr:colOff>274253</xdr:colOff>
      <xdr:row>191</xdr:row>
      <xdr:rowOff>4639</xdr:rowOff>
    </xdr:to>
    <xdr:pic>
      <xdr:nvPicPr>
        <xdr:cNvPr id="180" name="図 179">
          <a:extLst>
            <a:ext uri="{FF2B5EF4-FFF2-40B4-BE49-F238E27FC236}">
              <a16:creationId xmlns:a16="http://schemas.microsoft.com/office/drawing/2014/main" id="{0A09EAD0-371B-92B7-B6D2-A7FF87D0FF8F}"/>
            </a:ext>
          </a:extLst>
        </xdr:cNvPr>
        <xdr:cNvPicPr>
          <a:picLocks noChangeAspect="1"/>
        </xdr:cNvPicPr>
      </xdr:nvPicPr>
      <xdr:blipFill>
        <a:blip xmlns:r="http://schemas.openxmlformats.org/officeDocument/2006/relationships" r:embed="rId19"/>
        <a:stretch>
          <a:fillRect/>
        </a:stretch>
      </xdr:blipFill>
      <xdr:spPr>
        <a:xfrm>
          <a:off x="37944136" y="34411227"/>
          <a:ext cx="16899708" cy="2943636"/>
        </a:xfrm>
        <a:prstGeom prst="rect">
          <a:avLst/>
        </a:prstGeom>
      </xdr:spPr>
    </xdr:pic>
    <xdr:clientData/>
  </xdr:twoCellAnchor>
  <xdr:twoCellAnchor editAs="oneCell">
    <xdr:from>
      <xdr:col>47</xdr:col>
      <xdr:colOff>0</xdr:colOff>
      <xdr:row>194</xdr:row>
      <xdr:rowOff>0</xdr:rowOff>
    </xdr:from>
    <xdr:to>
      <xdr:col>71</xdr:col>
      <xdr:colOff>217095</xdr:colOff>
      <xdr:row>228</xdr:row>
      <xdr:rowOff>18143</xdr:rowOff>
    </xdr:to>
    <xdr:pic>
      <xdr:nvPicPr>
        <xdr:cNvPr id="181" name="図 180">
          <a:extLst>
            <a:ext uri="{FF2B5EF4-FFF2-40B4-BE49-F238E27FC236}">
              <a16:creationId xmlns:a16="http://schemas.microsoft.com/office/drawing/2014/main" id="{3E94D46D-8F32-7F10-CF5A-A2FC26723F7A}"/>
            </a:ext>
          </a:extLst>
        </xdr:cNvPr>
        <xdr:cNvPicPr>
          <a:picLocks noChangeAspect="1"/>
        </xdr:cNvPicPr>
      </xdr:nvPicPr>
      <xdr:blipFill>
        <a:blip xmlns:r="http://schemas.openxmlformats.org/officeDocument/2006/relationships" r:embed="rId20"/>
        <a:stretch>
          <a:fillRect/>
        </a:stretch>
      </xdr:blipFill>
      <xdr:spPr>
        <a:xfrm>
          <a:off x="37944136" y="37874864"/>
          <a:ext cx="16842550" cy="5906324"/>
        </a:xfrm>
        <a:prstGeom prst="rect">
          <a:avLst/>
        </a:prstGeom>
      </xdr:spPr>
    </xdr:pic>
    <xdr:clientData/>
  </xdr:twoCellAnchor>
  <xdr:twoCellAnchor editAs="oneCell">
    <xdr:from>
      <xdr:col>47</xdr:col>
      <xdr:colOff>0</xdr:colOff>
      <xdr:row>228</xdr:row>
      <xdr:rowOff>29034</xdr:rowOff>
    </xdr:from>
    <xdr:to>
      <xdr:col>71</xdr:col>
      <xdr:colOff>283780</xdr:colOff>
      <xdr:row>245</xdr:row>
      <xdr:rowOff>0</xdr:rowOff>
    </xdr:to>
    <xdr:pic>
      <xdr:nvPicPr>
        <xdr:cNvPr id="182" name="図 181">
          <a:extLst>
            <a:ext uri="{FF2B5EF4-FFF2-40B4-BE49-F238E27FC236}">
              <a16:creationId xmlns:a16="http://schemas.microsoft.com/office/drawing/2014/main" id="{148BBA43-C24D-387B-12E5-CFC5C6916775}"/>
            </a:ext>
          </a:extLst>
        </xdr:cNvPr>
        <xdr:cNvPicPr>
          <a:picLocks noChangeAspect="1"/>
        </xdr:cNvPicPr>
      </xdr:nvPicPr>
      <xdr:blipFill>
        <a:blip xmlns:r="http://schemas.openxmlformats.org/officeDocument/2006/relationships" r:embed="rId21"/>
        <a:stretch>
          <a:fillRect/>
        </a:stretch>
      </xdr:blipFill>
      <xdr:spPr>
        <a:xfrm>
          <a:off x="37944136" y="43792079"/>
          <a:ext cx="16909235" cy="2915057"/>
        </a:xfrm>
        <a:prstGeom prst="rect">
          <a:avLst/>
        </a:prstGeom>
      </xdr:spPr>
    </xdr:pic>
    <xdr:clientData/>
  </xdr:twoCellAnchor>
  <xdr:twoCellAnchor editAs="oneCell">
    <xdr:from>
      <xdr:col>47</xdr:col>
      <xdr:colOff>0</xdr:colOff>
      <xdr:row>249</xdr:row>
      <xdr:rowOff>0</xdr:rowOff>
    </xdr:from>
    <xdr:to>
      <xdr:col>71</xdr:col>
      <xdr:colOff>207569</xdr:colOff>
      <xdr:row>283</xdr:row>
      <xdr:rowOff>27670</xdr:rowOff>
    </xdr:to>
    <xdr:pic>
      <xdr:nvPicPr>
        <xdr:cNvPr id="183" name="図 182">
          <a:extLst>
            <a:ext uri="{FF2B5EF4-FFF2-40B4-BE49-F238E27FC236}">
              <a16:creationId xmlns:a16="http://schemas.microsoft.com/office/drawing/2014/main" id="{FEDCC744-7C89-9C22-3E20-2D8D6BE76467}"/>
            </a:ext>
          </a:extLst>
        </xdr:cNvPr>
        <xdr:cNvPicPr>
          <a:picLocks noChangeAspect="1"/>
        </xdr:cNvPicPr>
      </xdr:nvPicPr>
      <xdr:blipFill>
        <a:blip xmlns:r="http://schemas.openxmlformats.org/officeDocument/2006/relationships" r:embed="rId22"/>
        <a:stretch>
          <a:fillRect/>
        </a:stretch>
      </xdr:blipFill>
      <xdr:spPr>
        <a:xfrm>
          <a:off x="37944136" y="47399864"/>
          <a:ext cx="16833024" cy="5915851"/>
        </a:xfrm>
        <a:prstGeom prst="rect">
          <a:avLst/>
        </a:prstGeom>
      </xdr:spPr>
    </xdr:pic>
    <xdr:clientData/>
  </xdr:twoCellAnchor>
  <xdr:twoCellAnchor editAs="oneCell">
    <xdr:from>
      <xdr:col>47</xdr:col>
      <xdr:colOff>0</xdr:colOff>
      <xdr:row>283</xdr:row>
      <xdr:rowOff>0</xdr:rowOff>
    </xdr:from>
    <xdr:to>
      <xdr:col>71</xdr:col>
      <xdr:colOff>236148</xdr:colOff>
      <xdr:row>301</xdr:row>
      <xdr:rowOff>26415</xdr:rowOff>
    </xdr:to>
    <xdr:pic>
      <xdr:nvPicPr>
        <xdr:cNvPr id="184" name="図 183">
          <a:extLst>
            <a:ext uri="{FF2B5EF4-FFF2-40B4-BE49-F238E27FC236}">
              <a16:creationId xmlns:a16="http://schemas.microsoft.com/office/drawing/2014/main" id="{DC491383-C39E-4F29-B035-4AE40DA92E20}"/>
            </a:ext>
          </a:extLst>
        </xdr:cNvPr>
        <xdr:cNvPicPr>
          <a:picLocks noChangeAspect="1"/>
        </xdr:cNvPicPr>
      </xdr:nvPicPr>
      <xdr:blipFill>
        <a:blip xmlns:r="http://schemas.openxmlformats.org/officeDocument/2006/relationships" r:embed="rId23"/>
        <a:stretch>
          <a:fillRect/>
        </a:stretch>
      </xdr:blipFill>
      <xdr:spPr>
        <a:xfrm>
          <a:off x="37944136" y="53288045"/>
          <a:ext cx="16861603" cy="3143689"/>
        </a:xfrm>
        <a:prstGeom prst="rect">
          <a:avLst/>
        </a:prstGeom>
      </xdr:spPr>
    </xdr:pic>
    <xdr:clientData/>
  </xdr:twoCellAnchor>
  <xdr:twoCellAnchor>
    <xdr:from>
      <xdr:col>58</xdr:col>
      <xdr:colOff>542925</xdr:colOff>
      <xdr:row>298</xdr:row>
      <xdr:rowOff>95250</xdr:rowOff>
    </xdr:from>
    <xdr:to>
      <xdr:col>71</xdr:col>
      <xdr:colOff>269616</xdr:colOff>
      <xdr:row>301</xdr:row>
      <xdr:rowOff>9525</xdr:rowOff>
    </xdr:to>
    <xdr:sp macro="" textlink="">
      <xdr:nvSpPr>
        <xdr:cNvPr id="185" name="正方形/長方形 184">
          <a:extLst>
            <a:ext uri="{FF2B5EF4-FFF2-40B4-BE49-F238E27FC236}">
              <a16:creationId xmlns:a16="http://schemas.microsoft.com/office/drawing/2014/main" id="{804221CD-9568-4262-8928-66FC66A1F49E}"/>
            </a:ext>
          </a:extLst>
        </xdr:cNvPr>
        <xdr:cNvSpPr/>
      </xdr:nvSpPr>
      <xdr:spPr>
        <a:xfrm>
          <a:off x="45786675" y="55492650"/>
          <a:ext cx="8642091" cy="4286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71</xdr:col>
      <xdr:colOff>597907</xdr:colOff>
      <xdr:row>298</xdr:row>
      <xdr:rowOff>106136</xdr:rowOff>
    </xdr:from>
    <xdr:to>
      <xdr:col>76</xdr:col>
      <xdr:colOff>71375</xdr:colOff>
      <xdr:row>301</xdr:row>
      <xdr:rowOff>38158</xdr:rowOff>
    </xdr:to>
    <xdr:sp macro="" textlink="">
      <xdr:nvSpPr>
        <xdr:cNvPr id="186" name="線吹き出し 1 (枠付き) 148">
          <a:extLst>
            <a:ext uri="{FF2B5EF4-FFF2-40B4-BE49-F238E27FC236}">
              <a16:creationId xmlns:a16="http://schemas.microsoft.com/office/drawing/2014/main" id="{8893E5FE-70CE-4066-A371-5ABD8A8D0400}"/>
            </a:ext>
          </a:extLst>
        </xdr:cNvPr>
        <xdr:cNvSpPr/>
      </xdr:nvSpPr>
      <xdr:spPr>
        <a:xfrm>
          <a:off x="54757057" y="55503536"/>
          <a:ext cx="2902468" cy="446372"/>
        </a:xfrm>
        <a:prstGeom prst="borderCallout1">
          <a:avLst>
            <a:gd name="adj1" fmla="val 24988"/>
            <a:gd name="adj2" fmla="val 476"/>
            <a:gd name="adj3" fmla="val 49145"/>
            <a:gd name="adj4" fmla="val -107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シンボル表示については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lang="ja-JP" altLang="ja-JP" sz="1200" strike="noStrike" baseline="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47</xdr:col>
      <xdr:colOff>0</xdr:colOff>
      <xdr:row>303</xdr:row>
      <xdr:rowOff>0</xdr:rowOff>
    </xdr:from>
    <xdr:to>
      <xdr:col>71</xdr:col>
      <xdr:colOff>411929</xdr:colOff>
      <xdr:row>337</xdr:row>
      <xdr:rowOff>77024</xdr:rowOff>
    </xdr:to>
    <xdr:pic>
      <xdr:nvPicPr>
        <xdr:cNvPr id="187" name="図 186">
          <a:extLst>
            <a:ext uri="{FF2B5EF4-FFF2-40B4-BE49-F238E27FC236}">
              <a16:creationId xmlns:a16="http://schemas.microsoft.com/office/drawing/2014/main" id="{354496CF-AD65-9BF7-BF20-22F2981DB2E1}"/>
            </a:ext>
          </a:extLst>
        </xdr:cNvPr>
        <xdr:cNvPicPr>
          <a:picLocks noChangeAspect="1"/>
        </xdr:cNvPicPr>
      </xdr:nvPicPr>
      <xdr:blipFill>
        <a:blip xmlns:r="http://schemas.openxmlformats.org/officeDocument/2006/relationships" r:embed="rId24"/>
        <a:stretch>
          <a:fillRect/>
        </a:stretch>
      </xdr:blipFill>
      <xdr:spPr>
        <a:xfrm>
          <a:off x="37699950" y="56254650"/>
          <a:ext cx="16871129" cy="5906324"/>
        </a:xfrm>
        <a:prstGeom prst="rect">
          <a:avLst/>
        </a:prstGeom>
      </xdr:spPr>
    </xdr:pic>
    <xdr:clientData/>
  </xdr:twoCellAnchor>
  <xdr:twoCellAnchor editAs="oneCell">
    <xdr:from>
      <xdr:col>47</xdr:col>
      <xdr:colOff>0</xdr:colOff>
      <xdr:row>338</xdr:row>
      <xdr:rowOff>0</xdr:rowOff>
    </xdr:from>
    <xdr:to>
      <xdr:col>71</xdr:col>
      <xdr:colOff>402403</xdr:colOff>
      <xdr:row>354</xdr:row>
      <xdr:rowOff>143278</xdr:rowOff>
    </xdr:to>
    <xdr:pic>
      <xdr:nvPicPr>
        <xdr:cNvPr id="188" name="図 187">
          <a:extLst>
            <a:ext uri="{FF2B5EF4-FFF2-40B4-BE49-F238E27FC236}">
              <a16:creationId xmlns:a16="http://schemas.microsoft.com/office/drawing/2014/main" id="{92F03A60-5222-E33F-EC1F-7F76120DCBED}"/>
            </a:ext>
          </a:extLst>
        </xdr:cNvPr>
        <xdr:cNvPicPr>
          <a:picLocks noChangeAspect="1"/>
        </xdr:cNvPicPr>
      </xdr:nvPicPr>
      <xdr:blipFill>
        <a:blip xmlns:r="http://schemas.openxmlformats.org/officeDocument/2006/relationships" r:embed="rId25"/>
        <a:stretch>
          <a:fillRect/>
        </a:stretch>
      </xdr:blipFill>
      <xdr:spPr>
        <a:xfrm>
          <a:off x="37699950" y="62255400"/>
          <a:ext cx="16861603" cy="2886478"/>
        </a:xfrm>
        <a:prstGeom prst="rect">
          <a:avLst/>
        </a:prstGeom>
      </xdr:spPr>
    </xdr:pic>
    <xdr:clientData/>
  </xdr:twoCellAnchor>
  <xdr:twoCellAnchor editAs="oneCell">
    <xdr:from>
      <xdr:col>47</xdr:col>
      <xdr:colOff>0</xdr:colOff>
      <xdr:row>358</xdr:row>
      <xdr:rowOff>0</xdr:rowOff>
    </xdr:from>
    <xdr:to>
      <xdr:col>71</xdr:col>
      <xdr:colOff>402403</xdr:colOff>
      <xdr:row>392</xdr:row>
      <xdr:rowOff>67498</xdr:rowOff>
    </xdr:to>
    <xdr:pic>
      <xdr:nvPicPr>
        <xdr:cNvPr id="189" name="図 188">
          <a:extLst>
            <a:ext uri="{FF2B5EF4-FFF2-40B4-BE49-F238E27FC236}">
              <a16:creationId xmlns:a16="http://schemas.microsoft.com/office/drawing/2014/main" id="{593454F5-DC32-124C-85D3-8A97CACDFFA3}"/>
            </a:ext>
          </a:extLst>
        </xdr:cNvPr>
        <xdr:cNvPicPr>
          <a:picLocks noChangeAspect="1"/>
        </xdr:cNvPicPr>
      </xdr:nvPicPr>
      <xdr:blipFill>
        <a:blip xmlns:r="http://schemas.openxmlformats.org/officeDocument/2006/relationships" r:embed="rId26"/>
        <a:stretch>
          <a:fillRect/>
        </a:stretch>
      </xdr:blipFill>
      <xdr:spPr>
        <a:xfrm>
          <a:off x="37699950" y="65684400"/>
          <a:ext cx="16861603" cy="5896798"/>
        </a:xfrm>
        <a:prstGeom prst="rect">
          <a:avLst/>
        </a:prstGeom>
      </xdr:spPr>
    </xdr:pic>
    <xdr:clientData/>
  </xdr:twoCellAnchor>
  <xdr:twoCellAnchor editAs="oneCell">
    <xdr:from>
      <xdr:col>46</xdr:col>
      <xdr:colOff>676275</xdr:colOff>
      <xdr:row>392</xdr:row>
      <xdr:rowOff>66675</xdr:rowOff>
    </xdr:from>
    <xdr:to>
      <xdr:col>71</xdr:col>
      <xdr:colOff>411931</xdr:colOff>
      <xdr:row>409</xdr:row>
      <xdr:rowOff>57555</xdr:rowOff>
    </xdr:to>
    <xdr:pic>
      <xdr:nvPicPr>
        <xdr:cNvPr id="190" name="図 189">
          <a:extLst>
            <a:ext uri="{FF2B5EF4-FFF2-40B4-BE49-F238E27FC236}">
              <a16:creationId xmlns:a16="http://schemas.microsoft.com/office/drawing/2014/main" id="{E140C526-FA38-C2BE-387B-94CBE7EA84D5}"/>
            </a:ext>
          </a:extLst>
        </xdr:cNvPr>
        <xdr:cNvPicPr>
          <a:picLocks noChangeAspect="1"/>
        </xdr:cNvPicPr>
      </xdr:nvPicPr>
      <xdr:blipFill>
        <a:blip xmlns:r="http://schemas.openxmlformats.org/officeDocument/2006/relationships" r:embed="rId27"/>
        <a:stretch>
          <a:fillRect/>
        </a:stretch>
      </xdr:blipFill>
      <xdr:spPr>
        <a:xfrm>
          <a:off x="37690425" y="71580375"/>
          <a:ext cx="16880656" cy="2905530"/>
        </a:xfrm>
        <a:prstGeom prst="rect">
          <a:avLst/>
        </a:prstGeom>
      </xdr:spPr>
    </xdr:pic>
    <xdr:clientData/>
  </xdr:twoCellAnchor>
  <xdr:twoCellAnchor>
    <xdr:from>
      <xdr:col>34</xdr:col>
      <xdr:colOff>33618</xdr:colOff>
      <xdr:row>179</xdr:row>
      <xdr:rowOff>76537</xdr:rowOff>
    </xdr:from>
    <xdr:to>
      <xdr:col>65</xdr:col>
      <xdr:colOff>63371</xdr:colOff>
      <xdr:row>298</xdr:row>
      <xdr:rowOff>95250</xdr:rowOff>
    </xdr:to>
    <xdr:cxnSp macro="">
      <xdr:nvCxnSpPr>
        <xdr:cNvPr id="192" name="直線コネクタ 191">
          <a:extLst>
            <a:ext uri="{FF2B5EF4-FFF2-40B4-BE49-F238E27FC236}">
              <a16:creationId xmlns:a16="http://schemas.microsoft.com/office/drawing/2014/main" id="{047A0B51-077D-C1A8-AD20-300E7DAE1036}"/>
            </a:ext>
          </a:extLst>
        </xdr:cNvPr>
        <xdr:cNvCxnSpPr>
          <a:stCxn id="163" idx="3"/>
          <a:endCxn id="185" idx="0"/>
        </xdr:cNvCxnSpPr>
      </xdr:nvCxnSpPr>
      <xdr:spPr>
        <a:xfrm>
          <a:off x="28951518" y="38328937"/>
          <a:ext cx="21289553" cy="226882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184895</xdr:colOff>
      <xdr:row>17</xdr:row>
      <xdr:rowOff>1401539</xdr:rowOff>
    </xdr:from>
    <xdr:to>
      <xdr:col>38</xdr:col>
      <xdr:colOff>627529</xdr:colOff>
      <xdr:row>18</xdr:row>
      <xdr:rowOff>33618</xdr:rowOff>
    </xdr:to>
    <xdr:sp macro="" textlink="">
      <xdr:nvSpPr>
        <xdr:cNvPr id="194" name="正方形/長方形 193">
          <a:extLst>
            <a:ext uri="{FF2B5EF4-FFF2-40B4-BE49-F238E27FC236}">
              <a16:creationId xmlns:a16="http://schemas.microsoft.com/office/drawing/2014/main" id="{E5613A67-EA60-4202-8DD6-70CCA10E87C5}"/>
            </a:ext>
          </a:extLst>
        </xdr:cNvPr>
        <xdr:cNvSpPr/>
      </xdr:nvSpPr>
      <xdr:spPr>
        <a:xfrm>
          <a:off x="24154277" y="4483157"/>
          <a:ext cx="7961781" cy="3689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145676</xdr:colOff>
      <xdr:row>17</xdr:row>
      <xdr:rowOff>1053353</xdr:rowOff>
    </xdr:from>
    <xdr:to>
      <xdr:col>40</xdr:col>
      <xdr:colOff>526676</xdr:colOff>
      <xdr:row>17</xdr:row>
      <xdr:rowOff>1417147</xdr:rowOff>
    </xdr:to>
    <xdr:sp macro="" textlink="">
      <xdr:nvSpPr>
        <xdr:cNvPr id="195" name="線吹き出し 1 (枠付き) 15">
          <a:extLst>
            <a:ext uri="{FF2B5EF4-FFF2-40B4-BE49-F238E27FC236}">
              <a16:creationId xmlns:a16="http://schemas.microsoft.com/office/drawing/2014/main" id="{DB9F0077-A476-41DE-98E8-07E3CDF2F222}"/>
            </a:ext>
          </a:extLst>
        </xdr:cNvPr>
        <xdr:cNvSpPr/>
      </xdr:nvSpPr>
      <xdr:spPr>
        <a:xfrm>
          <a:off x="32317764" y="4134971"/>
          <a:ext cx="1064559" cy="363794"/>
        </a:xfrm>
        <a:prstGeom prst="borderCallout1">
          <a:avLst>
            <a:gd name="adj1" fmla="val 52312"/>
            <a:gd name="adj2" fmla="val -8417"/>
            <a:gd name="adj3" fmla="val 179997"/>
            <a:gd name="adj4" fmla="val -672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0</xdr:colOff>
      <xdr:row>95</xdr:row>
      <xdr:rowOff>107259</xdr:rowOff>
    </xdr:from>
    <xdr:to>
      <xdr:col>37</xdr:col>
      <xdr:colOff>302879</xdr:colOff>
      <xdr:row>97</xdr:row>
      <xdr:rowOff>18572</xdr:rowOff>
    </xdr:to>
    <xdr:sp macro="" textlink="">
      <xdr:nvSpPr>
        <xdr:cNvPr id="2" name="正方形/長方形 1">
          <a:extLst>
            <a:ext uri="{FF2B5EF4-FFF2-40B4-BE49-F238E27FC236}">
              <a16:creationId xmlns:a16="http://schemas.microsoft.com/office/drawing/2014/main" id="{B1991A5E-DFB0-402A-9F1D-599C299052F4}"/>
            </a:ext>
          </a:extLst>
        </xdr:cNvPr>
        <xdr:cNvSpPr/>
      </xdr:nvSpPr>
      <xdr:spPr>
        <a:xfrm>
          <a:off x="17817353" y="20759700"/>
          <a:ext cx="13290497" cy="247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473371</xdr:colOff>
      <xdr:row>92</xdr:row>
      <xdr:rowOff>134471</xdr:rowOff>
    </xdr:from>
    <xdr:to>
      <xdr:col>42</xdr:col>
      <xdr:colOff>504584</xdr:colOff>
      <xdr:row>95</xdr:row>
      <xdr:rowOff>164248</xdr:rowOff>
    </xdr:to>
    <xdr:sp macro="" textlink="">
      <xdr:nvSpPr>
        <xdr:cNvPr id="3" name="線吹き出し 1 (枠付き) 84">
          <a:extLst>
            <a:ext uri="{FF2B5EF4-FFF2-40B4-BE49-F238E27FC236}">
              <a16:creationId xmlns:a16="http://schemas.microsoft.com/office/drawing/2014/main" id="{62215C1E-FD4B-4039-BB56-706118948B9C}"/>
            </a:ext>
          </a:extLst>
        </xdr:cNvPr>
        <xdr:cNvSpPr/>
      </xdr:nvSpPr>
      <xdr:spPr>
        <a:xfrm>
          <a:off x="31278342" y="20282647"/>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661147</xdr:colOff>
      <xdr:row>127</xdr:row>
      <xdr:rowOff>163288</xdr:rowOff>
    </xdr:from>
    <xdr:to>
      <xdr:col>37</xdr:col>
      <xdr:colOff>280467</xdr:colOff>
      <xdr:row>129</xdr:row>
      <xdr:rowOff>74602</xdr:rowOff>
    </xdr:to>
    <xdr:sp macro="" textlink="">
      <xdr:nvSpPr>
        <xdr:cNvPr id="4" name="正方形/長方形 3">
          <a:extLst>
            <a:ext uri="{FF2B5EF4-FFF2-40B4-BE49-F238E27FC236}">
              <a16:creationId xmlns:a16="http://schemas.microsoft.com/office/drawing/2014/main" id="{4B0B50E0-3F04-4EA3-9AB1-CAD31D28A925}"/>
            </a:ext>
          </a:extLst>
        </xdr:cNvPr>
        <xdr:cNvSpPr/>
      </xdr:nvSpPr>
      <xdr:spPr>
        <a:xfrm>
          <a:off x="17794941" y="26194553"/>
          <a:ext cx="13290497" cy="24749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450959</xdr:colOff>
      <xdr:row>125</xdr:row>
      <xdr:rowOff>22412</xdr:rowOff>
    </xdr:from>
    <xdr:to>
      <xdr:col>42</xdr:col>
      <xdr:colOff>482172</xdr:colOff>
      <xdr:row>128</xdr:row>
      <xdr:rowOff>52189</xdr:rowOff>
    </xdr:to>
    <xdr:sp macro="" textlink="">
      <xdr:nvSpPr>
        <xdr:cNvPr id="5" name="線吹き出し 1 (枠付き) 84">
          <a:extLst>
            <a:ext uri="{FF2B5EF4-FFF2-40B4-BE49-F238E27FC236}">
              <a16:creationId xmlns:a16="http://schemas.microsoft.com/office/drawing/2014/main" id="{97418BC6-4FE3-4AE9-BBF5-DA6DA041CC43}"/>
            </a:ext>
          </a:extLst>
        </xdr:cNvPr>
        <xdr:cNvSpPr/>
      </xdr:nvSpPr>
      <xdr:spPr>
        <a:xfrm>
          <a:off x="31255930" y="25717500"/>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11206</xdr:colOff>
      <xdr:row>160</xdr:row>
      <xdr:rowOff>129670</xdr:rowOff>
    </xdr:from>
    <xdr:to>
      <xdr:col>37</xdr:col>
      <xdr:colOff>89648</xdr:colOff>
      <xdr:row>162</xdr:row>
      <xdr:rowOff>44822</xdr:rowOff>
    </xdr:to>
    <xdr:sp macro="" textlink="">
      <xdr:nvSpPr>
        <xdr:cNvPr id="6" name="正方形/長方形 5">
          <a:extLst>
            <a:ext uri="{FF2B5EF4-FFF2-40B4-BE49-F238E27FC236}">
              <a16:creationId xmlns:a16="http://schemas.microsoft.com/office/drawing/2014/main" id="{BAF4801A-7EFD-41E0-8BB8-1AADECAB2CBB}"/>
            </a:ext>
          </a:extLst>
        </xdr:cNvPr>
        <xdr:cNvSpPr/>
      </xdr:nvSpPr>
      <xdr:spPr>
        <a:xfrm>
          <a:off x="17828559" y="31707846"/>
          <a:ext cx="13066060" cy="25132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484576</xdr:colOff>
      <xdr:row>157</xdr:row>
      <xdr:rowOff>156882</xdr:rowOff>
    </xdr:from>
    <xdr:to>
      <xdr:col>42</xdr:col>
      <xdr:colOff>515789</xdr:colOff>
      <xdr:row>161</xdr:row>
      <xdr:rowOff>18571</xdr:rowOff>
    </xdr:to>
    <xdr:sp macro="" textlink="">
      <xdr:nvSpPr>
        <xdr:cNvPr id="7" name="線吹き出し 1 (枠付き) 84">
          <a:extLst>
            <a:ext uri="{FF2B5EF4-FFF2-40B4-BE49-F238E27FC236}">
              <a16:creationId xmlns:a16="http://schemas.microsoft.com/office/drawing/2014/main" id="{C678EDC7-CE2E-4614-9A76-D5EA60AEFD2B}"/>
            </a:ext>
          </a:extLst>
        </xdr:cNvPr>
        <xdr:cNvSpPr/>
      </xdr:nvSpPr>
      <xdr:spPr>
        <a:xfrm>
          <a:off x="31289547" y="31230794"/>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649941</xdr:colOff>
      <xdr:row>190</xdr:row>
      <xdr:rowOff>56029</xdr:rowOff>
    </xdr:from>
    <xdr:to>
      <xdr:col>37</xdr:col>
      <xdr:colOff>33617</xdr:colOff>
      <xdr:row>191</xdr:row>
      <xdr:rowOff>119425</xdr:rowOff>
    </xdr:to>
    <xdr:sp macro="" textlink="">
      <xdr:nvSpPr>
        <xdr:cNvPr id="8" name="正方形/長方形 7">
          <a:extLst>
            <a:ext uri="{FF2B5EF4-FFF2-40B4-BE49-F238E27FC236}">
              <a16:creationId xmlns:a16="http://schemas.microsoft.com/office/drawing/2014/main" id="{92C6F73D-309E-4EA7-A162-66085685DEED}"/>
            </a:ext>
          </a:extLst>
        </xdr:cNvPr>
        <xdr:cNvSpPr/>
      </xdr:nvSpPr>
      <xdr:spPr>
        <a:xfrm>
          <a:off x="17783735" y="36676853"/>
          <a:ext cx="13054853" cy="23148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439753</xdr:colOff>
      <xdr:row>187</xdr:row>
      <xdr:rowOff>67235</xdr:rowOff>
    </xdr:from>
    <xdr:to>
      <xdr:col>42</xdr:col>
      <xdr:colOff>470966</xdr:colOff>
      <xdr:row>190</xdr:row>
      <xdr:rowOff>97012</xdr:rowOff>
    </xdr:to>
    <xdr:sp macro="" textlink="">
      <xdr:nvSpPr>
        <xdr:cNvPr id="9" name="線吹き出し 1 (枠付き) 84">
          <a:extLst>
            <a:ext uri="{FF2B5EF4-FFF2-40B4-BE49-F238E27FC236}">
              <a16:creationId xmlns:a16="http://schemas.microsoft.com/office/drawing/2014/main" id="{03966680-54C1-4D05-AEC9-43628E4EF929}"/>
            </a:ext>
          </a:extLst>
        </xdr:cNvPr>
        <xdr:cNvSpPr/>
      </xdr:nvSpPr>
      <xdr:spPr>
        <a:xfrm>
          <a:off x="31244724" y="36183794"/>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33618</xdr:colOff>
      <xdr:row>219</xdr:row>
      <xdr:rowOff>67236</xdr:rowOff>
    </xdr:from>
    <xdr:to>
      <xdr:col>37</xdr:col>
      <xdr:colOff>224117</xdr:colOff>
      <xdr:row>220</xdr:row>
      <xdr:rowOff>123264</xdr:rowOff>
    </xdr:to>
    <xdr:sp macro="" textlink="">
      <xdr:nvSpPr>
        <xdr:cNvPr id="11" name="正方形/長方形 10">
          <a:extLst>
            <a:ext uri="{FF2B5EF4-FFF2-40B4-BE49-F238E27FC236}">
              <a16:creationId xmlns:a16="http://schemas.microsoft.com/office/drawing/2014/main" id="{15EE7E7B-7096-43CB-B1A0-CD3FA6F035AC}"/>
            </a:ext>
          </a:extLst>
        </xdr:cNvPr>
        <xdr:cNvSpPr/>
      </xdr:nvSpPr>
      <xdr:spPr>
        <a:xfrm>
          <a:off x="17850971" y="41562618"/>
          <a:ext cx="13178117" cy="2241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506989</xdr:colOff>
      <xdr:row>216</xdr:row>
      <xdr:rowOff>78441</xdr:rowOff>
    </xdr:from>
    <xdr:to>
      <xdr:col>42</xdr:col>
      <xdr:colOff>538202</xdr:colOff>
      <xdr:row>219</xdr:row>
      <xdr:rowOff>108219</xdr:rowOff>
    </xdr:to>
    <xdr:sp macro="" textlink="">
      <xdr:nvSpPr>
        <xdr:cNvPr id="12" name="線吹き出し 1 (枠付き) 84">
          <a:extLst>
            <a:ext uri="{FF2B5EF4-FFF2-40B4-BE49-F238E27FC236}">
              <a16:creationId xmlns:a16="http://schemas.microsoft.com/office/drawing/2014/main" id="{E61F1534-EA72-49E7-9219-BB6DDF0481C0}"/>
            </a:ext>
          </a:extLst>
        </xdr:cNvPr>
        <xdr:cNvSpPr/>
      </xdr:nvSpPr>
      <xdr:spPr>
        <a:xfrm>
          <a:off x="31311960" y="41069559"/>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22412</xdr:colOff>
      <xdr:row>249</xdr:row>
      <xdr:rowOff>78442</xdr:rowOff>
    </xdr:from>
    <xdr:to>
      <xdr:col>37</xdr:col>
      <xdr:colOff>212911</xdr:colOff>
      <xdr:row>250</xdr:row>
      <xdr:rowOff>134470</xdr:rowOff>
    </xdr:to>
    <xdr:sp macro="" textlink="">
      <xdr:nvSpPr>
        <xdr:cNvPr id="13" name="正方形/長方形 12">
          <a:extLst>
            <a:ext uri="{FF2B5EF4-FFF2-40B4-BE49-F238E27FC236}">
              <a16:creationId xmlns:a16="http://schemas.microsoft.com/office/drawing/2014/main" id="{4B15AF73-1115-4306-9A10-8743B3F7D191}"/>
            </a:ext>
          </a:extLst>
        </xdr:cNvPr>
        <xdr:cNvSpPr/>
      </xdr:nvSpPr>
      <xdr:spPr>
        <a:xfrm>
          <a:off x="17839765" y="46616471"/>
          <a:ext cx="13178117" cy="2241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495783</xdr:colOff>
      <xdr:row>246</xdr:row>
      <xdr:rowOff>89647</xdr:rowOff>
    </xdr:from>
    <xdr:to>
      <xdr:col>42</xdr:col>
      <xdr:colOff>526996</xdr:colOff>
      <xdr:row>249</xdr:row>
      <xdr:rowOff>119425</xdr:rowOff>
    </xdr:to>
    <xdr:sp macro="" textlink="">
      <xdr:nvSpPr>
        <xdr:cNvPr id="14" name="線吹き出し 1 (枠付き) 84">
          <a:extLst>
            <a:ext uri="{FF2B5EF4-FFF2-40B4-BE49-F238E27FC236}">
              <a16:creationId xmlns:a16="http://schemas.microsoft.com/office/drawing/2014/main" id="{B1A57C32-C7DF-48F1-A095-2B7471817F6A}"/>
            </a:ext>
          </a:extLst>
        </xdr:cNvPr>
        <xdr:cNvSpPr/>
      </xdr:nvSpPr>
      <xdr:spPr>
        <a:xfrm>
          <a:off x="31300754" y="46123412"/>
          <a:ext cx="3449007" cy="534042"/>
        </a:xfrm>
        <a:prstGeom prst="borderCallout1">
          <a:avLst>
            <a:gd name="adj1" fmla="val 24988"/>
            <a:gd name="adj2" fmla="val 476"/>
            <a:gd name="adj3" fmla="val 64805"/>
            <a:gd name="adj4" fmla="val -9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中の通信途絶時：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0000b</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が更新する。</a:t>
          </a:r>
          <a:endParaRPr lang="ja-JP" altLang="ja-JP" sz="1200" strike="noStrike" baseline="0">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svn/aip/tmcapp/sd/evidence/trunk/02_Design/01_Vom/Alert/03_Component/alert_design.ppt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3" t="s">
        <v>130</v>
      </c>
    </row>
    <row r="3" spans="2:5">
      <c r="C3" t="s">
        <v>140</v>
      </c>
    </row>
    <row r="6" spans="2:5" ht="14.25" thickBot="1">
      <c r="B6" s="143" t="s">
        <v>131</v>
      </c>
      <c r="C6" s="143"/>
    </row>
    <row r="7" spans="2:5" ht="14.25" thickBot="1">
      <c r="C7" s="72" t="s">
        <v>133</v>
      </c>
      <c r="D7" s="80"/>
      <c r="E7" s="73" t="s">
        <v>141</v>
      </c>
    </row>
    <row r="8" spans="2:5" ht="20.25" customHeight="1" thickTop="1">
      <c r="C8" s="147">
        <v>0</v>
      </c>
      <c r="D8" s="81" t="s">
        <v>142</v>
      </c>
      <c r="E8" s="146" t="s">
        <v>266</v>
      </c>
    </row>
    <row r="9" spans="2:5">
      <c r="C9" s="153"/>
      <c r="D9" s="155"/>
      <c r="E9" s="154"/>
    </row>
    <row r="10" spans="2:5" ht="14.25" thickBot="1">
      <c r="C10" s="151"/>
      <c r="D10" s="83"/>
      <c r="E10" s="6"/>
    </row>
    <row r="11" spans="2:5">
      <c r="C11" s="149"/>
    </row>
    <row r="12" spans="2:5" ht="14.25" thickBot="1">
      <c r="B12" s="144" t="s">
        <v>132</v>
      </c>
      <c r="C12" s="79"/>
      <c r="D12" s="79"/>
    </row>
    <row r="13" spans="2:5" ht="14.25" thickBot="1">
      <c r="B13" s="145"/>
      <c r="C13" s="150" t="s">
        <v>133</v>
      </c>
      <c r="D13" s="80" t="s">
        <v>134</v>
      </c>
      <c r="E13" s="73" t="s">
        <v>135</v>
      </c>
    </row>
    <row r="14" spans="2:5" ht="14.25" thickTop="1">
      <c r="C14" s="147">
        <v>0</v>
      </c>
      <c r="D14" s="81" t="s">
        <v>147</v>
      </c>
      <c r="E14" s="152" t="s">
        <v>148</v>
      </c>
    </row>
    <row r="15" spans="2:5">
      <c r="C15" s="148">
        <v>1</v>
      </c>
      <c r="D15" s="82" t="s">
        <v>24</v>
      </c>
      <c r="E15" s="68" t="s">
        <v>136</v>
      </c>
    </row>
    <row r="16" spans="2:5">
      <c r="C16" s="148">
        <v>2</v>
      </c>
      <c r="D16" s="82" t="s">
        <v>25</v>
      </c>
      <c r="E16" s="68" t="s">
        <v>137</v>
      </c>
    </row>
    <row r="17" spans="2:5">
      <c r="C17" s="148">
        <v>3</v>
      </c>
      <c r="D17" s="82" t="s">
        <v>26</v>
      </c>
      <c r="E17" s="68" t="s">
        <v>138</v>
      </c>
    </row>
    <row r="18" spans="2:5">
      <c r="C18" s="148">
        <v>4</v>
      </c>
      <c r="D18" s="82" t="s">
        <v>27</v>
      </c>
      <c r="E18" s="68" t="s">
        <v>139</v>
      </c>
    </row>
    <row r="19" spans="2:5">
      <c r="C19" s="148">
        <v>5</v>
      </c>
      <c r="D19" s="82" t="s">
        <v>149</v>
      </c>
      <c r="E19" s="68" t="s">
        <v>151</v>
      </c>
    </row>
    <row r="20" spans="2:5">
      <c r="C20" s="148">
        <v>6</v>
      </c>
      <c r="D20" s="82" t="s">
        <v>155</v>
      </c>
      <c r="E20" s="68" t="s">
        <v>175</v>
      </c>
    </row>
    <row r="21" spans="2:5" ht="14.25" thickBot="1">
      <c r="C21" s="151"/>
      <c r="D21" s="83"/>
      <c r="E21" s="6"/>
    </row>
    <row r="24" spans="2:5" ht="14.25" thickBot="1">
      <c r="B24" s="143" t="s">
        <v>143</v>
      </c>
    </row>
    <row r="25" spans="2:5" ht="14.25" thickBot="1">
      <c r="C25" s="150" t="s">
        <v>133</v>
      </c>
      <c r="D25" s="80" t="s">
        <v>134</v>
      </c>
      <c r="E25" s="73" t="s">
        <v>135</v>
      </c>
    </row>
    <row r="26" spans="2:5" ht="30.75" customHeight="1" thickTop="1">
      <c r="C26" s="147">
        <v>0</v>
      </c>
      <c r="D26" s="81" t="s">
        <v>144</v>
      </c>
      <c r="E26" s="152" t="s">
        <v>152</v>
      </c>
    </row>
    <row r="27" spans="2:5" ht="120" customHeight="1">
      <c r="C27" s="148">
        <v>1</v>
      </c>
      <c r="D27" s="82" t="s">
        <v>177</v>
      </c>
      <c r="E27" s="84" t="s">
        <v>179</v>
      </c>
    </row>
    <row r="28" spans="2:5" ht="81" customHeight="1">
      <c r="C28" s="148">
        <v>2</v>
      </c>
      <c r="D28" s="82" t="s">
        <v>174</v>
      </c>
      <c r="E28" s="84" t="s">
        <v>184</v>
      </c>
    </row>
    <row r="29" spans="2:5" ht="45" customHeight="1">
      <c r="C29" s="148">
        <v>3</v>
      </c>
      <c r="D29" s="82" t="s">
        <v>150</v>
      </c>
      <c r="E29" s="84" t="s">
        <v>153</v>
      </c>
    </row>
    <row r="30" spans="2:5" ht="16.5" customHeight="1">
      <c r="C30" s="148">
        <v>4</v>
      </c>
      <c r="D30" s="82" t="s">
        <v>145</v>
      </c>
      <c r="E30" s="68" t="s">
        <v>159</v>
      </c>
    </row>
    <row r="31" spans="2:5" ht="16.5" customHeight="1">
      <c r="C31" s="148">
        <v>5</v>
      </c>
      <c r="D31" s="82" t="s">
        <v>146</v>
      </c>
      <c r="E31" s="68" t="s">
        <v>154</v>
      </c>
    </row>
    <row r="32" spans="2:5">
      <c r="C32" s="148"/>
      <c r="D32" s="82"/>
      <c r="E32" s="68"/>
    </row>
    <row r="33" spans="2:5">
      <c r="C33" s="148"/>
      <c r="D33" s="82"/>
      <c r="E33" s="68"/>
    </row>
    <row r="34" spans="2:5" ht="14.25" thickBot="1">
      <c r="C34" s="151"/>
      <c r="D34" s="83"/>
      <c r="E34" s="6"/>
    </row>
    <row r="37" spans="2:5" ht="14.25" thickBot="1">
      <c r="B37" s="143" t="s">
        <v>171</v>
      </c>
    </row>
    <row r="38" spans="2:5">
      <c r="C38" s="244"/>
      <c r="D38" s="245"/>
      <c r="E38" s="107" t="s">
        <v>119</v>
      </c>
    </row>
    <row r="39" spans="2:5" ht="14.25" thickBot="1">
      <c r="C39" s="246"/>
      <c r="D39" s="247"/>
      <c r="E39" s="6"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topLeftCell="A7" zoomScale="85" zoomScaleNormal="85" workbookViewId="0">
      <selection activeCell="D12" sqref="D12"/>
    </sheetView>
  </sheetViews>
  <sheetFormatPr defaultRowHeight="13.5"/>
  <cols>
    <col min="1" max="1" width="4.5" customWidth="1"/>
    <col min="2" max="2" width="9" style="10" hidden="1" customWidth="1"/>
    <col min="4" max="4" width="69.5" customWidth="1"/>
    <col min="5" max="6" width="12.75" customWidth="1"/>
    <col min="7" max="7" width="15.125" customWidth="1"/>
    <col min="8" max="18" width="13.125" customWidth="1"/>
  </cols>
  <sheetData>
    <row r="2" spans="2:18" ht="25.5" customHeight="1">
      <c r="C2" s="7"/>
      <c r="D2" s="7"/>
      <c r="E2" s="7"/>
      <c r="F2" s="7"/>
      <c r="H2" s="8" t="s">
        <v>13</v>
      </c>
      <c r="I2" s="241" t="s">
        <v>14</v>
      </c>
      <c r="J2" s="241"/>
      <c r="K2" s="241"/>
      <c r="L2" s="241"/>
      <c r="M2" s="241"/>
      <c r="N2" s="241"/>
      <c r="O2" s="241"/>
      <c r="P2" s="241"/>
      <c r="Q2" s="241"/>
      <c r="R2" s="241"/>
    </row>
    <row r="3" spans="2:18" ht="25.5" customHeight="1">
      <c r="C3" s="7"/>
      <c r="D3" s="11" t="str">
        <f ca="1">REPLACE(LEFT(CELL("filename",$B$1),FIND(".xls",CELL("filename",$B$1))-1),1,FIND("[",CELL("filename",$B$1)),)</f>
        <v>alert_C_DRIMOD-CSTD-A0-05-A-C0</v>
      </c>
      <c r="E3" s="7"/>
      <c r="F3" s="7"/>
      <c r="H3" s="9" t="s">
        <v>180</v>
      </c>
      <c r="I3" s="242" t="s">
        <v>205</v>
      </c>
      <c r="J3" s="243"/>
      <c r="K3" s="243"/>
      <c r="L3" s="243"/>
      <c r="M3" s="243"/>
      <c r="N3" s="243"/>
      <c r="O3" s="243"/>
      <c r="P3" s="243"/>
      <c r="Q3" s="243"/>
      <c r="R3" s="243"/>
    </row>
    <row r="4" spans="2:18" ht="25.5" customHeight="1">
      <c r="C4" s="7"/>
      <c r="D4" s="7"/>
      <c r="E4" s="24" t="str">
        <f>DGET(B8:C14,"Ver.",H4:H5)</f>
        <v>1.4.0</v>
      </c>
      <c r="F4" s="7"/>
      <c r="H4" s="10" t="s">
        <v>16</v>
      </c>
    </row>
    <row r="5" spans="2:18" ht="25.5" customHeight="1">
      <c r="C5" s="7"/>
      <c r="D5" s="7"/>
      <c r="E5" s="7"/>
      <c r="F5" s="7"/>
      <c r="H5" s="12">
        <f>MAX(B9:B14)</f>
        <v>4</v>
      </c>
    </row>
    <row r="6" spans="2:18" ht="14.25" thickBot="1"/>
    <row r="7" spans="2:18">
      <c r="C7" s="235" t="s">
        <v>0</v>
      </c>
      <c r="D7" s="236"/>
      <c r="E7" s="237" t="s">
        <v>2</v>
      </c>
      <c r="F7" s="237"/>
      <c r="G7" s="238" t="s">
        <v>5</v>
      </c>
      <c r="H7" s="238"/>
      <c r="I7" s="238"/>
      <c r="J7" s="238"/>
      <c r="K7" s="238"/>
      <c r="L7" s="238"/>
      <c r="M7" s="239" t="s">
        <v>12</v>
      </c>
      <c r="N7" s="239"/>
      <c r="O7" s="239"/>
      <c r="P7" s="239"/>
      <c r="Q7" s="239"/>
      <c r="R7" s="240"/>
    </row>
    <row r="8" spans="2:18" ht="27.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8.75" thickTop="1">
      <c r="B9" s="10">
        <f>IF(C9=0,0,ROW()-ROW($B$8))</f>
        <v>1</v>
      </c>
      <c r="C9" s="13" t="s">
        <v>15</v>
      </c>
      <c r="D9" s="182" t="s">
        <v>213</v>
      </c>
      <c r="E9" s="14" t="s">
        <v>32</v>
      </c>
      <c r="F9" s="14" t="s">
        <v>204</v>
      </c>
      <c r="G9" s="14" t="s">
        <v>32</v>
      </c>
      <c r="H9" s="14" t="s">
        <v>32</v>
      </c>
      <c r="I9" s="14" t="s">
        <v>32</v>
      </c>
      <c r="J9" s="14" t="s">
        <v>32</v>
      </c>
      <c r="K9" s="14" t="s">
        <v>32</v>
      </c>
      <c r="L9" s="14" t="s">
        <v>32</v>
      </c>
      <c r="M9" s="14"/>
      <c r="N9" s="179"/>
      <c r="O9" s="14"/>
      <c r="P9" s="179"/>
      <c r="Q9" s="14" t="s">
        <v>214</v>
      </c>
      <c r="R9" s="178">
        <v>44278</v>
      </c>
    </row>
    <row r="10" spans="2:18" ht="177.6" customHeight="1">
      <c r="B10" s="10">
        <f t="shared" ref="B10:B13" si="0">IF(C10=0,0,ROW()-ROW($B$8))</f>
        <v>2</v>
      </c>
      <c r="C10" s="2" t="s">
        <v>263</v>
      </c>
      <c r="D10" s="198" t="s">
        <v>265</v>
      </c>
      <c r="E10" s="14" t="s">
        <v>32</v>
      </c>
      <c r="F10" s="14" t="s">
        <v>204</v>
      </c>
      <c r="G10" s="14" t="s">
        <v>32</v>
      </c>
      <c r="H10" s="14" t="s">
        <v>32</v>
      </c>
      <c r="I10" s="14" t="s">
        <v>32</v>
      </c>
      <c r="J10" s="14" t="s">
        <v>32</v>
      </c>
      <c r="K10" s="14" t="s">
        <v>32</v>
      </c>
      <c r="L10" s="14" t="s">
        <v>32</v>
      </c>
      <c r="M10" s="14"/>
      <c r="N10" s="179"/>
      <c r="O10" s="14"/>
      <c r="P10" s="179"/>
      <c r="Q10" s="14" t="s">
        <v>264</v>
      </c>
      <c r="R10" s="178">
        <v>44573</v>
      </c>
    </row>
    <row r="11" spans="2:18" ht="121.5">
      <c r="B11" s="10">
        <f t="shared" si="0"/>
        <v>3</v>
      </c>
      <c r="C11" s="2" t="s">
        <v>269</v>
      </c>
      <c r="D11" s="181" t="s">
        <v>271</v>
      </c>
      <c r="E11" s="14" t="s">
        <v>32</v>
      </c>
      <c r="F11" s="14" t="s">
        <v>204</v>
      </c>
      <c r="G11" s="14"/>
      <c r="H11" s="14"/>
      <c r="I11" s="14"/>
      <c r="J11" s="14"/>
      <c r="K11" s="14"/>
      <c r="L11" s="14"/>
      <c r="M11" s="1"/>
      <c r="N11" s="1"/>
      <c r="O11" s="1"/>
      <c r="P11" s="1"/>
      <c r="Q11" s="1" t="s">
        <v>270</v>
      </c>
      <c r="R11" s="199">
        <v>44778</v>
      </c>
    </row>
    <row r="12" spans="2:18" ht="159" customHeight="1">
      <c r="B12" s="10">
        <f t="shared" si="0"/>
        <v>4</v>
      </c>
      <c r="C12" s="2" t="s">
        <v>272</v>
      </c>
      <c r="D12" s="181" t="s">
        <v>305</v>
      </c>
      <c r="E12" s="14" t="s">
        <v>32</v>
      </c>
      <c r="F12" s="14" t="s">
        <v>204</v>
      </c>
      <c r="G12" s="1"/>
      <c r="H12" s="1"/>
      <c r="I12" s="1"/>
      <c r="J12" s="1"/>
      <c r="K12" s="1" t="s">
        <v>306</v>
      </c>
      <c r="L12" s="234">
        <v>45310</v>
      </c>
      <c r="M12" s="1" t="s">
        <v>128</v>
      </c>
      <c r="N12" s="1" t="s">
        <v>32</v>
      </c>
      <c r="O12" s="1" t="s">
        <v>32</v>
      </c>
      <c r="P12" s="1" t="s">
        <v>32</v>
      </c>
      <c r="Q12" s="1" t="s">
        <v>32</v>
      </c>
      <c r="R12" s="3" t="s">
        <v>32</v>
      </c>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G24" sqref="G2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3" t="s">
        <v>19</v>
      </c>
      <c r="C2" s="274"/>
      <c r="D2" s="261" t="s">
        <v>273</v>
      </c>
      <c r="E2" s="262"/>
      <c r="F2" s="262"/>
      <c r="G2" s="262"/>
      <c r="H2" s="263"/>
    </row>
    <row r="3" spans="2:14" ht="13.15" customHeight="1">
      <c r="B3" s="248" t="s">
        <v>117</v>
      </c>
      <c r="C3" s="249"/>
      <c r="D3" s="264" t="s">
        <v>274</v>
      </c>
      <c r="E3" s="265"/>
      <c r="F3" s="265"/>
      <c r="G3" s="265"/>
      <c r="H3" s="266"/>
    </row>
    <row r="4" spans="2:14" ht="14.25" thickBot="1">
      <c r="B4" s="259" t="s">
        <v>18</v>
      </c>
      <c r="C4" s="260"/>
      <c r="D4" s="267" t="str">
        <f ca="1">表紙!D3&amp;".c"</f>
        <v>alert_C_DRIMOD-CSTD-A0-05-A-C0.c</v>
      </c>
      <c r="E4" s="268"/>
      <c r="F4" s="268"/>
      <c r="G4" s="268"/>
      <c r="H4" s="26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3" t="s">
        <v>37</v>
      </c>
      <c r="C6" s="274"/>
      <c r="D6" s="270" t="str">
        <f ca="1">MID(D4, LEN("alert_") + 1, FIND("-",D4,1) - LEN("alert_") - 1)</f>
        <v>C_DRIMOD</v>
      </c>
      <c r="E6" s="271"/>
      <c r="F6" s="271"/>
      <c r="G6" s="271"/>
      <c r="H6" s="272"/>
    </row>
    <row r="7" spans="2:14">
      <c r="B7" s="248" t="s">
        <v>38</v>
      </c>
      <c r="C7" s="249"/>
      <c r="D7" s="250">
        <f>COUNTA($D$13:$D$37)</f>
        <v>1</v>
      </c>
      <c r="E7" s="251"/>
      <c r="F7" s="251"/>
      <c r="G7" s="251"/>
      <c r="H7" s="252"/>
    </row>
    <row r="8" spans="2:14">
      <c r="B8" s="248" t="s">
        <v>96</v>
      </c>
      <c r="C8" s="249"/>
      <c r="D8" s="250" t="str">
        <f ca="1">"st_gp_ALERT_"&amp;UPPER(D6)&amp;"_MTRX"</f>
        <v>st_gp_ALERT_C_DRIMOD_MTRX</v>
      </c>
      <c r="E8" s="251"/>
      <c r="F8" s="251"/>
      <c r="G8" s="251"/>
      <c r="H8" s="252"/>
    </row>
    <row r="9" spans="2:14">
      <c r="B9" s="248" t="s">
        <v>39</v>
      </c>
      <c r="C9" s="249"/>
      <c r="D9" s="253" t="s">
        <v>207</v>
      </c>
      <c r="E9" s="254"/>
      <c r="F9" s="254"/>
      <c r="G9" s="254"/>
      <c r="H9" s="255"/>
    </row>
    <row r="10" spans="2:14" ht="14.25" thickBot="1">
      <c r="B10" s="259" t="s">
        <v>45</v>
      </c>
      <c r="C10" s="260"/>
      <c r="D10" s="256"/>
      <c r="E10" s="257"/>
      <c r="F10" s="257"/>
      <c r="G10" s="257"/>
      <c r="H10" s="258"/>
    </row>
    <row r="11" spans="2:14" ht="14.25" thickBot="1"/>
    <row r="12" spans="2:14" ht="14.25" thickBot="1">
      <c r="B12" s="134" t="s">
        <v>35</v>
      </c>
      <c r="C12" s="98" t="s">
        <v>44</v>
      </c>
      <c r="D12" s="99" t="s">
        <v>36</v>
      </c>
      <c r="E12" s="99" t="s">
        <v>40</v>
      </c>
      <c r="F12" s="99" t="s">
        <v>41</v>
      </c>
      <c r="G12" s="99" t="s">
        <v>42</v>
      </c>
      <c r="H12" s="100" t="s">
        <v>43</v>
      </c>
      <c r="I12" s="139" t="s">
        <v>52</v>
      </c>
      <c r="K12" s="39" t="s">
        <v>46</v>
      </c>
      <c r="L12" s="39" t="s">
        <v>39</v>
      </c>
      <c r="M12" t="s">
        <v>88</v>
      </c>
    </row>
    <row r="13" spans="2:14" ht="14.25" thickTop="1">
      <c r="B13" s="101">
        <v>1</v>
      </c>
      <c r="C13" s="105" t="s">
        <v>24</v>
      </c>
      <c r="D13" s="106" t="s">
        <v>49</v>
      </c>
      <c r="E13" s="106" t="s">
        <v>215</v>
      </c>
      <c r="F13" s="45" t="str">
        <f t="shared" ref="F13:F37" ca="1" si="0">IF($D13&lt;&gt;"","u4_s_Alert"&amp;UPPER(LEFT($D$6,1))&amp;LOWER(MID($D$6,2,100))&amp;IF($D$7=1,"",N13)&amp;"Srcchk","")</f>
        <v>u4_s_AlertC_drimodSrcchk</v>
      </c>
      <c r="G13" s="45" t="str">
        <f t="shared" ref="G13:G37" si="1">IF($D13&lt;&gt;"",IF($E13="○","vd_s_Alert"&amp;UPPER(LEFT($D$6,1))&amp;LOWER(MID($D$6,2,100))&amp;IF($D$7=1,"",N13)&amp;"RwTx","NULL"),"")</f>
        <v>NULL</v>
      </c>
      <c r="H13" s="104" t="str">
        <f ca="1">IF($D13&lt;&gt;"","ALERT_CH_"&amp;UPPER($D$6)&amp;IF($D$7=1,"","_"&amp;UPPER($C13)),"")</f>
        <v>ALERT_CH_C_DRIMOD</v>
      </c>
      <c r="I13" s="140" t="str">
        <f ca="1">IF($D13&lt;&gt;"","ALERT_REQ_"&amp;UPPER($D$6)&amp;IF($D$7=1,"","_"&amp;UPPER($C13)),"")</f>
        <v>ALERT_REQ_C_DRIMOD</v>
      </c>
      <c r="K13" t="s">
        <v>47</v>
      </c>
      <c r="L13" t="s">
        <v>51</v>
      </c>
      <c r="M13" t="e">
        <f t="shared" ref="M13:M37" si="2">FIND("_",C13,1)</f>
        <v>#VALUE!</v>
      </c>
      <c r="N13" t="str">
        <f t="shared" ref="N13:N37" si="3">IF(IFERROR(M13,0),UPPER(LEFT(C13,1))&amp;LOWER(MID(C13,2,M13-2))&amp;UPPER(MID(C13,M13+1,1))&amp;LOWER(MID(C13,M13+2,100)),UPPER(LEFT(C13,1))&amp;LOWER(MID(C13,2,100)))</f>
        <v>Tt</v>
      </c>
    </row>
    <row r="14" spans="2:14">
      <c r="B14" s="91">
        <v>2</v>
      </c>
      <c r="C14" s="137"/>
      <c r="D14" s="138"/>
      <c r="E14" s="138"/>
      <c r="F14" s="40" t="str">
        <f t="shared" si="0"/>
        <v/>
      </c>
      <c r="G14" s="40" t="str">
        <f t="shared" si="1"/>
        <v/>
      </c>
      <c r="H14" s="61" t="str">
        <f t="shared" ref="H14:H37" si="4">IF($D14&lt;&gt;"","ALERT_CH_"&amp;UPPER($D$6)&amp;IF($D$7=1,"","_"&amp;UPPER($C14)),"")</f>
        <v/>
      </c>
      <c r="I14" s="141" t="str">
        <f t="shared" ref="I14:I37" si="5">IF($D14&lt;&gt;"","ALERT_REQ_"&amp;UPPER($D$6)&amp;IF($D$7=1,"","_"&amp;UPPER($C14)),"")</f>
        <v/>
      </c>
      <c r="K14" t="s">
        <v>48</v>
      </c>
      <c r="L14" t="str">
        <f ca="1">"vd_g_Alert"&amp;UPPER(LEFT(D6,1))&amp;LOWER(MID(D6,2,100))&amp;"Init"</f>
        <v>vd_g_AlertC_drimodInit</v>
      </c>
      <c r="M14" t="e">
        <f t="shared" si="2"/>
        <v>#VALUE!</v>
      </c>
      <c r="N14" t="str">
        <f t="shared" si="3"/>
        <v/>
      </c>
    </row>
    <row r="15" spans="2:14">
      <c r="B15" s="91">
        <v>3</v>
      </c>
      <c r="C15" s="137"/>
      <c r="D15" s="138"/>
      <c r="E15" s="138"/>
      <c r="F15" s="40" t="str">
        <f t="shared" si="0"/>
        <v/>
      </c>
      <c r="G15" s="40" t="str">
        <f t="shared" si="1"/>
        <v/>
      </c>
      <c r="H15" s="61" t="str">
        <f t="shared" si="4"/>
        <v/>
      </c>
      <c r="I15" s="141" t="str">
        <f t="shared" si="5"/>
        <v/>
      </c>
      <c r="K15" t="s">
        <v>121</v>
      </c>
      <c r="M15" t="e">
        <f t="shared" si="2"/>
        <v>#VALUE!</v>
      </c>
      <c r="N15" t="str">
        <f t="shared" si="3"/>
        <v/>
      </c>
    </row>
    <row r="16" spans="2:14">
      <c r="B16" s="91">
        <v>4</v>
      </c>
      <c r="C16" s="137"/>
      <c r="D16" s="138"/>
      <c r="E16" s="138"/>
      <c r="F16" s="40" t="str">
        <f t="shared" si="0"/>
        <v/>
      </c>
      <c r="G16" s="40" t="str">
        <f t="shared" si="1"/>
        <v/>
      </c>
      <c r="H16" s="61" t="str">
        <f t="shared" si="4"/>
        <v/>
      </c>
      <c r="I16" s="141" t="str">
        <f t="shared" si="5"/>
        <v/>
      </c>
      <c r="K16" t="s">
        <v>122</v>
      </c>
      <c r="M16" t="e">
        <f t="shared" si="2"/>
        <v>#VALUE!</v>
      </c>
      <c r="N16" t="str">
        <f t="shared" si="3"/>
        <v/>
      </c>
    </row>
    <row r="17" spans="2:14">
      <c r="B17" s="91">
        <v>5</v>
      </c>
      <c r="C17" s="137"/>
      <c r="D17" s="138"/>
      <c r="E17" s="138"/>
      <c r="F17" s="40" t="str">
        <f t="shared" si="0"/>
        <v/>
      </c>
      <c r="G17" s="40" t="str">
        <f t="shared" si="1"/>
        <v/>
      </c>
      <c r="H17" s="61" t="str">
        <f t="shared" si="4"/>
        <v/>
      </c>
      <c r="I17" s="141" t="str">
        <f t="shared" si="5"/>
        <v/>
      </c>
      <c r="K17" t="s">
        <v>49</v>
      </c>
      <c r="M17" t="e">
        <f t="shared" si="2"/>
        <v>#VALUE!</v>
      </c>
      <c r="N17" t="str">
        <f t="shared" si="3"/>
        <v/>
      </c>
    </row>
    <row r="18" spans="2:14">
      <c r="B18" s="91">
        <v>6</v>
      </c>
      <c r="C18" s="137"/>
      <c r="D18" s="138"/>
      <c r="E18" s="138"/>
      <c r="F18" s="40" t="str">
        <f t="shared" si="0"/>
        <v/>
      </c>
      <c r="G18" s="40" t="str">
        <f t="shared" si="1"/>
        <v/>
      </c>
      <c r="H18" s="61" t="str">
        <f t="shared" si="4"/>
        <v/>
      </c>
      <c r="I18" s="141" t="str">
        <f t="shared" si="5"/>
        <v/>
      </c>
      <c r="K18" t="s">
        <v>50</v>
      </c>
      <c r="M18" t="e">
        <f t="shared" si="2"/>
        <v>#VALUE!</v>
      </c>
      <c r="N18" t="str">
        <f t="shared" si="3"/>
        <v/>
      </c>
    </row>
    <row r="19" spans="2:14">
      <c r="B19" s="91">
        <v>7</v>
      </c>
      <c r="C19" s="137"/>
      <c r="D19" s="138"/>
      <c r="E19" s="138"/>
      <c r="F19" s="40" t="str">
        <f t="shared" si="0"/>
        <v/>
      </c>
      <c r="G19" s="40" t="str">
        <f t="shared" si="1"/>
        <v/>
      </c>
      <c r="H19" s="61" t="str">
        <f t="shared" si="4"/>
        <v/>
      </c>
      <c r="I19" s="141" t="str">
        <f t="shared" si="5"/>
        <v/>
      </c>
      <c r="K19" t="s">
        <v>50</v>
      </c>
      <c r="M19" t="e">
        <f t="shared" si="2"/>
        <v>#VALUE!</v>
      </c>
      <c r="N19" t="str">
        <f t="shared" si="3"/>
        <v/>
      </c>
    </row>
    <row r="20" spans="2:14">
      <c r="B20" s="91">
        <v>8</v>
      </c>
      <c r="C20" s="137"/>
      <c r="D20" s="138"/>
      <c r="E20" s="138"/>
      <c r="F20" s="40" t="str">
        <f t="shared" si="0"/>
        <v/>
      </c>
      <c r="G20" s="40" t="str">
        <f t="shared" si="1"/>
        <v/>
      </c>
      <c r="H20" s="61" t="str">
        <f t="shared" si="4"/>
        <v/>
      </c>
      <c r="I20" s="141" t="str">
        <f t="shared" si="5"/>
        <v/>
      </c>
      <c r="K20" t="s">
        <v>50</v>
      </c>
      <c r="M20" t="e">
        <f t="shared" si="2"/>
        <v>#VALUE!</v>
      </c>
      <c r="N20" t="str">
        <f t="shared" si="3"/>
        <v/>
      </c>
    </row>
    <row r="21" spans="2:14">
      <c r="B21" s="91">
        <v>9</v>
      </c>
      <c r="C21" s="137"/>
      <c r="D21" s="138"/>
      <c r="E21" s="138"/>
      <c r="F21" s="40" t="str">
        <f t="shared" si="0"/>
        <v/>
      </c>
      <c r="G21" s="40" t="str">
        <f t="shared" si="1"/>
        <v/>
      </c>
      <c r="H21" s="61" t="str">
        <f t="shared" si="4"/>
        <v/>
      </c>
      <c r="I21" s="141" t="str">
        <f t="shared" si="5"/>
        <v/>
      </c>
      <c r="K21" t="s">
        <v>50</v>
      </c>
      <c r="M21" t="e">
        <f t="shared" si="2"/>
        <v>#VALUE!</v>
      </c>
      <c r="N21" t="str">
        <f t="shared" si="3"/>
        <v/>
      </c>
    </row>
    <row r="22" spans="2:14">
      <c r="B22" s="91">
        <v>10</v>
      </c>
      <c r="C22" s="137"/>
      <c r="D22" s="138"/>
      <c r="E22" s="138"/>
      <c r="F22" s="40" t="str">
        <f t="shared" si="0"/>
        <v/>
      </c>
      <c r="G22" s="40" t="str">
        <f t="shared" si="1"/>
        <v/>
      </c>
      <c r="H22" s="61" t="str">
        <f t="shared" si="4"/>
        <v/>
      </c>
      <c r="I22" s="141" t="str">
        <f t="shared" si="5"/>
        <v/>
      </c>
      <c r="K22" t="s">
        <v>50</v>
      </c>
      <c r="M22" t="e">
        <f t="shared" si="2"/>
        <v>#VALUE!</v>
      </c>
      <c r="N22" t="str">
        <f t="shared" si="3"/>
        <v/>
      </c>
    </row>
    <row r="23" spans="2:14">
      <c r="B23" s="91">
        <v>11</v>
      </c>
      <c r="C23" s="137"/>
      <c r="D23" s="138"/>
      <c r="E23" s="138"/>
      <c r="F23" s="40" t="str">
        <f t="shared" si="0"/>
        <v/>
      </c>
      <c r="G23" s="40" t="str">
        <f t="shared" si="1"/>
        <v/>
      </c>
      <c r="H23" s="61" t="str">
        <f t="shared" si="4"/>
        <v/>
      </c>
      <c r="I23" s="141" t="str">
        <f t="shared" si="5"/>
        <v/>
      </c>
      <c r="K23" t="s">
        <v>50</v>
      </c>
      <c r="M23" t="e">
        <f t="shared" si="2"/>
        <v>#VALUE!</v>
      </c>
      <c r="N23" t="str">
        <f t="shared" si="3"/>
        <v/>
      </c>
    </row>
    <row r="24" spans="2:14">
      <c r="B24" s="91">
        <v>12</v>
      </c>
      <c r="C24" s="137"/>
      <c r="D24" s="138"/>
      <c r="E24" s="138"/>
      <c r="F24" s="40" t="str">
        <f t="shared" si="0"/>
        <v/>
      </c>
      <c r="G24" s="40" t="str">
        <f t="shared" si="1"/>
        <v/>
      </c>
      <c r="H24" s="61" t="str">
        <f t="shared" si="4"/>
        <v/>
      </c>
      <c r="I24" s="141" t="str">
        <f t="shared" si="5"/>
        <v/>
      </c>
      <c r="K24" t="s">
        <v>50</v>
      </c>
      <c r="M24" t="e">
        <f t="shared" si="2"/>
        <v>#VALUE!</v>
      </c>
      <c r="N24" t="str">
        <f t="shared" si="3"/>
        <v/>
      </c>
    </row>
    <row r="25" spans="2:14">
      <c r="B25" s="91">
        <v>13</v>
      </c>
      <c r="C25" s="137"/>
      <c r="D25" s="138"/>
      <c r="E25" s="138"/>
      <c r="F25" s="40" t="str">
        <f t="shared" si="0"/>
        <v/>
      </c>
      <c r="G25" s="40" t="str">
        <f t="shared" si="1"/>
        <v/>
      </c>
      <c r="H25" s="61" t="str">
        <f t="shared" si="4"/>
        <v/>
      </c>
      <c r="I25" s="141" t="str">
        <f t="shared" si="5"/>
        <v/>
      </c>
      <c r="K25" t="s">
        <v>50</v>
      </c>
      <c r="M25" t="e">
        <f t="shared" si="2"/>
        <v>#VALUE!</v>
      </c>
      <c r="N25" t="str">
        <f t="shared" si="3"/>
        <v/>
      </c>
    </row>
    <row r="26" spans="2:14">
      <c r="B26" s="91">
        <v>14</v>
      </c>
      <c r="C26" s="137"/>
      <c r="D26" s="138"/>
      <c r="E26" s="138"/>
      <c r="F26" s="40" t="str">
        <f t="shared" si="0"/>
        <v/>
      </c>
      <c r="G26" s="40" t="str">
        <f t="shared" si="1"/>
        <v/>
      </c>
      <c r="H26" s="61" t="str">
        <f t="shared" si="4"/>
        <v/>
      </c>
      <c r="I26" s="141" t="str">
        <f t="shared" si="5"/>
        <v/>
      </c>
      <c r="K26" t="s">
        <v>50</v>
      </c>
      <c r="M26" t="e">
        <f t="shared" si="2"/>
        <v>#VALUE!</v>
      </c>
      <c r="N26" t="str">
        <f t="shared" si="3"/>
        <v/>
      </c>
    </row>
    <row r="27" spans="2:14">
      <c r="B27" s="91">
        <v>15</v>
      </c>
      <c r="C27" s="137"/>
      <c r="D27" s="138"/>
      <c r="E27" s="138"/>
      <c r="F27" s="40" t="str">
        <f t="shared" si="0"/>
        <v/>
      </c>
      <c r="G27" s="40" t="str">
        <f t="shared" si="1"/>
        <v/>
      </c>
      <c r="H27" s="61" t="str">
        <f t="shared" si="4"/>
        <v/>
      </c>
      <c r="I27" s="141" t="str">
        <f t="shared" si="5"/>
        <v/>
      </c>
      <c r="K27" t="s">
        <v>50</v>
      </c>
      <c r="M27" t="e">
        <f t="shared" si="2"/>
        <v>#VALUE!</v>
      </c>
      <c r="N27" t="str">
        <f t="shared" si="3"/>
        <v/>
      </c>
    </row>
    <row r="28" spans="2:14">
      <c r="B28" s="91">
        <v>16</v>
      </c>
      <c r="C28" s="137"/>
      <c r="D28" s="138"/>
      <c r="E28" s="138"/>
      <c r="F28" s="40" t="str">
        <f t="shared" si="0"/>
        <v/>
      </c>
      <c r="G28" s="40" t="str">
        <f t="shared" si="1"/>
        <v/>
      </c>
      <c r="H28" s="61" t="str">
        <f t="shared" si="4"/>
        <v/>
      </c>
      <c r="I28" s="141" t="str">
        <f t="shared" si="5"/>
        <v/>
      </c>
      <c r="K28" t="s">
        <v>50</v>
      </c>
      <c r="M28" t="e">
        <f t="shared" si="2"/>
        <v>#VALUE!</v>
      </c>
      <c r="N28" t="str">
        <f t="shared" si="3"/>
        <v/>
      </c>
    </row>
    <row r="29" spans="2:14">
      <c r="B29" s="91">
        <v>17</v>
      </c>
      <c r="C29" s="137"/>
      <c r="D29" s="138"/>
      <c r="E29" s="138"/>
      <c r="F29" s="40" t="str">
        <f t="shared" si="0"/>
        <v/>
      </c>
      <c r="G29" s="40" t="str">
        <f t="shared" si="1"/>
        <v/>
      </c>
      <c r="H29" s="61" t="str">
        <f t="shared" si="4"/>
        <v/>
      </c>
      <c r="I29" s="141" t="str">
        <f t="shared" si="5"/>
        <v/>
      </c>
      <c r="K29" t="s">
        <v>50</v>
      </c>
      <c r="M29" t="e">
        <f t="shared" si="2"/>
        <v>#VALUE!</v>
      </c>
      <c r="N29" t="str">
        <f t="shared" si="3"/>
        <v/>
      </c>
    </row>
    <row r="30" spans="2:14">
      <c r="B30" s="91">
        <v>18</v>
      </c>
      <c r="C30" s="137"/>
      <c r="D30" s="138"/>
      <c r="E30" s="138"/>
      <c r="F30" s="40" t="str">
        <f t="shared" si="0"/>
        <v/>
      </c>
      <c r="G30" s="40" t="str">
        <f t="shared" si="1"/>
        <v/>
      </c>
      <c r="H30" s="61" t="str">
        <f t="shared" si="4"/>
        <v/>
      </c>
      <c r="I30" s="141" t="str">
        <f t="shared" si="5"/>
        <v/>
      </c>
      <c r="K30" t="s">
        <v>50</v>
      </c>
      <c r="M30" t="e">
        <f t="shared" si="2"/>
        <v>#VALUE!</v>
      </c>
      <c r="N30" t="str">
        <f t="shared" si="3"/>
        <v/>
      </c>
    </row>
    <row r="31" spans="2:14">
      <c r="B31" s="91">
        <v>19</v>
      </c>
      <c r="C31" s="137"/>
      <c r="D31" s="138"/>
      <c r="E31" s="138"/>
      <c r="F31" s="40" t="str">
        <f t="shared" si="0"/>
        <v/>
      </c>
      <c r="G31" s="40" t="str">
        <f t="shared" si="1"/>
        <v/>
      </c>
      <c r="H31" s="61" t="str">
        <f t="shared" si="4"/>
        <v/>
      </c>
      <c r="I31" s="141" t="str">
        <f t="shared" si="5"/>
        <v/>
      </c>
      <c r="K31" t="s">
        <v>50</v>
      </c>
      <c r="M31" t="e">
        <f t="shared" si="2"/>
        <v>#VALUE!</v>
      </c>
      <c r="N31" t="str">
        <f t="shared" si="3"/>
        <v/>
      </c>
    </row>
    <row r="32" spans="2:14">
      <c r="B32" s="91">
        <v>20</v>
      </c>
      <c r="C32" s="137"/>
      <c r="D32" s="138"/>
      <c r="E32" s="138"/>
      <c r="F32" s="40" t="str">
        <f t="shared" si="0"/>
        <v/>
      </c>
      <c r="G32" s="40" t="str">
        <f t="shared" si="1"/>
        <v/>
      </c>
      <c r="H32" s="61" t="str">
        <f t="shared" si="4"/>
        <v/>
      </c>
      <c r="I32" s="141" t="str">
        <f t="shared" si="5"/>
        <v/>
      </c>
      <c r="K32" t="s">
        <v>50</v>
      </c>
      <c r="M32" t="e">
        <f t="shared" si="2"/>
        <v>#VALUE!</v>
      </c>
      <c r="N32" t="str">
        <f t="shared" si="3"/>
        <v/>
      </c>
    </row>
    <row r="33" spans="2:14">
      <c r="B33" s="91">
        <v>21</v>
      </c>
      <c r="C33" s="137"/>
      <c r="D33" s="138"/>
      <c r="E33" s="138"/>
      <c r="F33" s="40" t="str">
        <f t="shared" si="0"/>
        <v/>
      </c>
      <c r="G33" s="40" t="str">
        <f t="shared" si="1"/>
        <v/>
      </c>
      <c r="H33" s="61" t="str">
        <f t="shared" si="4"/>
        <v/>
      </c>
      <c r="I33" s="141" t="str">
        <f t="shared" si="5"/>
        <v/>
      </c>
      <c r="K33" t="s">
        <v>50</v>
      </c>
      <c r="M33" t="e">
        <f t="shared" si="2"/>
        <v>#VALUE!</v>
      </c>
      <c r="N33" t="str">
        <f t="shared" si="3"/>
        <v/>
      </c>
    </row>
    <row r="34" spans="2:14">
      <c r="B34" s="91">
        <v>22</v>
      </c>
      <c r="C34" s="137"/>
      <c r="D34" s="138"/>
      <c r="E34" s="138"/>
      <c r="F34" s="40" t="str">
        <f t="shared" si="0"/>
        <v/>
      </c>
      <c r="G34" s="40" t="str">
        <f t="shared" si="1"/>
        <v/>
      </c>
      <c r="H34" s="61" t="str">
        <f t="shared" si="4"/>
        <v/>
      </c>
      <c r="I34" s="141" t="str">
        <f t="shared" si="5"/>
        <v/>
      </c>
      <c r="K34" t="s">
        <v>50</v>
      </c>
      <c r="M34" t="e">
        <f t="shared" si="2"/>
        <v>#VALUE!</v>
      </c>
      <c r="N34" t="str">
        <f t="shared" si="3"/>
        <v/>
      </c>
    </row>
    <row r="35" spans="2:14">
      <c r="B35" s="91">
        <v>23</v>
      </c>
      <c r="C35" s="137"/>
      <c r="D35" s="138"/>
      <c r="E35" s="138"/>
      <c r="F35" s="40" t="str">
        <f t="shared" si="0"/>
        <v/>
      </c>
      <c r="G35" s="40" t="str">
        <f t="shared" si="1"/>
        <v/>
      </c>
      <c r="H35" s="61" t="str">
        <f t="shared" si="4"/>
        <v/>
      </c>
      <c r="I35" s="141" t="str">
        <f t="shared" si="5"/>
        <v/>
      </c>
      <c r="K35" t="s">
        <v>50</v>
      </c>
      <c r="M35" t="e">
        <f t="shared" si="2"/>
        <v>#VALUE!</v>
      </c>
      <c r="N35" t="str">
        <f t="shared" si="3"/>
        <v/>
      </c>
    </row>
    <row r="36" spans="2:14">
      <c r="B36" s="91">
        <v>24</v>
      </c>
      <c r="C36" s="137"/>
      <c r="D36" s="138"/>
      <c r="E36" s="138"/>
      <c r="F36" s="40" t="str">
        <f t="shared" si="0"/>
        <v/>
      </c>
      <c r="G36" s="40" t="str">
        <f t="shared" si="1"/>
        <v/>
      </c>
      <c r="H36" s="61" t="str">
        <f t="shared" si="4"/>
        <v/>
      </c>
      <c r="I36" s="141" t="str">
        <f t="shared" si="5"/>
        <v/>
      </c>
      <c r="K36" t="s">
        <v>50</v>
      </c>
      <c r="M36" t="e">
        <f t="shared" si="2"/>
        <v>#VALUE!</v>
      </c>
      <c r="N36" t="str">
        <f t="shared" si="3"/>
        <v/>
      </c>
    </row>
    <row r="37" spans="2:14" ht="14.25" thickBot="1">
      <c r="B37" s="92">
        <v>25</v>
      </c>
      <c r="C37" s="135"/>
      <c r="D37" s="136"/>
      <c r="E37" s="136"/>
      <c r="F37" s="48" t="str">
        <f t="shared" si="0"/>
        <v/>
      </c>
      <c r="G37" s="48" t="str">
        <f t="shared" si="1"/>
        <v/>
      </c>
      <c r="H37" s="62" t="str">
        <f t="shared" si="4"/>
        <v/>
      </c>
      <c r="I37" s="142" t="str">
        <f t="shared" si="5"/>
        <v/>
      </c>
      <c r="K37" t="s">
        <v>50</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8" priority="4">
      <formula>14&lt;LEN($D$6)+LEN($C13)</formula>
    </cfRule>
  </conditionalFormatting>
  <conditionalFormatting sqref="D6">
    <cfRule type="expression" dxfId="27" priority="3">
      <formula>14 &lt; LEN($D$6)</formula>
    </cfRule>
  </conditionalFormatting>
  <conditionalFormatting sqref="D5">
    <cfRule type="containsText" dxfId="2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opLeftCell="A2"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34" t="s">
        <v>35</v>
      </c>
      <c r="C3" s="99" t="s">
        <v>186</v>
      </c>
      <c r="D3" s="99" t="s">
        <v>192</v>
      </c>
      <c r="E3" s="100" t="s">
        <v>193</v>
      </c>
      <c r="F3" s="175" t="s">
        <v>188</v>
      </c>
      <c r="G3" s="172" t="s">
        <v>201</v>
      </c>
      <c r="H3" s="39"/>
      <c r="I3" s="39"/>
      <c r="J3" s="39"/>
      <c r="K3" s="39"/>
      <c r="L3" s="39"/>
      <c r="M3" s="39"/>
      <c r="O3" s="134" t="s">
        <v>35</v>
      </c>
      <c r="P3" s="171" t="s">
        <v>182</v>
      </c>
      <c r="Q3" s="171" t="s">
        <v>195</v>
      </c>
      <c r="R3" s="172" t="s">
        <v>188</v>
      </c>
    </row>
    <row r="4" spans="2:18" ht="14.25" hidden="1" thickTop="1">
      <c r="B4" s="163">
        <v>0</v>
      </c>
      <c r="C4" s="164" t="s">
        <v>172</v>
      </c>
      <c r="D4" s="164"/>
      <c r="E4" s="165"/>
      <c r="F4" s="176"/>
      <c r="G4" s="177"/>
      <c r="H4" s="39"/>
      <c r="I4" s="39"/>
      <c r="J4" s="39"/>
      <c r="K4" s="39"/>
      <c r="L4" s="39"/>
      <c r="M4" s="39"/>
      <c r="O4" s="173">
        <v>0</v>
      </c>
      <c r="P4" s="170" t="s">
        <v>172</v>
      </c>
      <c r="Q4" s="170" t="s">
        <v>172</v>
      </c>
      <c r="R4" s="133"/>
    </row>
    <row r="5" spans="2:18" ht="14.25" thickTop="1">
      <c r="B5" s="166">
        <v>1</v>
      </c>
      <c r="C5" s="138"/>
      <c r="D5" s="25"/>
      <c r="E5" s="61" t="str">
        <f>IF($C5&lt;&gt;"","ALERT_" &amp; D5 &amp; "_ID_"&amp;UPPER(Matrix!$D$6) &amp; "_" &amp; $C5,"")</f>
        <v/>
      </c>
      <c r="F5" s="109"/>
      <c r="G5" s="61" t="str">
        <f>IF(E5&lt;&gt;"",LEN(E5),"")</f>
        <v/>
      </c>
      <c r="O5" s="166">
        <v>1</v>
      </c>
      <c r="P5" s="138"/>
      <c r="Q5" s="138"/>
      <c r="R5" s="110"/>
    </row>
    <row r="6" spans="2:18">
      <c r="B6" s="166">
        <v>2</v>
      </c>
      <c r="C6" s="138"/>
      <c r="D6" s="25"/>
      <c r="E6" s="61" t="str">
        <f>IF($C6&lt;&gt;"","ALERT_" &amp; D6 &amp; "_ID_"&amp;UPPER(Matrix!$D$6) &amp; "_" &amp; $C6,"")</f>
        <v/>
      </c>
      <c r="F6" s="109"/>
      <c r="G6" s="61" t="str">
        <f t="shared" ref="G6:G29" si="0">IF(E6&lt;&gt;"",LEN(E6),"")</f>
        <v/>
      </c>
      <c r="O6" s="166">
        <v>2</v>
      </c>
      <c r="P6" s="138"/>
      <c r="Q6" s="138"/>
      <c r="R6" s="110"/>
    </row>
    <row r="7" spans="2:18">
      <c r="B7" s="166">
        <v>3</v>
      </c>
      <c r="C7" s="138"/>
      <c r="D7" s="25"/>
      <c r="E7" s="61" t="str">
        <f>IF($C7&lt;&gt;"","ALERT_" &amp; D7 &amp; "_ID_"&amp;UPPER(Matrix!$D$6) &amp; "_" &amp; $C7,"")</f>
        <v/>
      </c>
      <c r="F7" s="109"/>
      <c r="G7" s="61" t="str">
        <f t="shared" si="0"/>
        <v/>
      </c>
      <c r="O7" s="166">
        <v>3</v>
      </c>
      <c r="P7" s="138"/>
      <c r="Q7" s="138"/>
      <c r="R7" s="110"/>
    </row>
    <row r="8" spans="2:18">
      <c r="B8" s="166">
        <v>4</v>
      </c>
      <c r="C8" s="138"/>
      <c r="D8" s="25"/>
      <c r="E8" s="61" t="str">
        <f>IF($C8&lt;&gt;"","ALERT_" &amp; D8 &amp; "_ID_"&amp;UPPER(Matrix!$D$6) &amp; "_" &amp; $C8,"")</f>
        <v/>
      </c>
      <c r="F8" s="109"/>
      <c r="G8" s="61" t="str">
        <f t="shared" si="0"/>
        <v/>
      </c>
      <c r="O8" s="166">
        <v>4</v>
      </c>
      <c r="P8" s="138"/>
      <c r="Q8" s="138"/>
      <c r="R8" s="110"/>
    </row>
    <row r="9" spans="2:18">
      <c r="B9" s="166">
        <v>5</v>
      </c>
      <c r="C9" s="138"/>
      <c r="D9" s="25"/>
      <c r="E9" s="61" t="str">
        <f>IF($C9&lt;&gt;"","ALERT_" &amp; D9 &amp; "_ID_"&amp;UPPER(Matrix!$D$6) &amp; "_" &amp; $C9,"")</f>
        <v/>
      </c>
      <c r="F9" s="109"/>
      <c r="G9" s="61" t="str">
        <f t="shared" si="0"/>
        <v/>
      </c>
      <c r="O9" s="166">
        <v>5</v>
      </c>
      <c r="P9" s="138"/>
      <c r="Q9" s="138"/>
      <c r="R9" s="110"/>
    </row>
    <row r="10" spans="2:18">
      <c r="B10" s="166">
        <v>6</v>
      </c>
      <c r="C10" s="138"/>
      <c r="D10" s="25"/>
      <c r="E10" s="61" t="str">
        <f>IF($C10&lt;&gt;"","ALERT_" &amp; D10 &amp; "_ID_"&amp;UPPER(Matrix!$D$6) &amp; "_" &amp; $C10,"")</f>
        <v/>
      </c>
      <c r="F10" s="109"/>
      <c r="G10" s="61" t="str">
        <f t="shared" si="0"/>
        <v/>
      </c>
      <c r="O10" s="166">
        <v>6</v>
      </c>
      <c r="P10" s="138"/>
      <c r="Q10" s="138"/>
      <c r="R10" s="110"/>
    </row>
    <row r="11" spans="2:18">
      <c r="B11" s="166">
        <v>7</v>
      </c>
      <c r="C11" s="138"/>
      <c r="D11" s="25"/>
      <c r="E11" s="61" t="str">
        <f>IF($C11&lt;&gt;"","ALERT_" &amp; D11 &amp; "_ID_"&amp;UPPER(Matrix!$D$6) &amp; "_" &amp; $C11,"")</f>
        <v/>
      </c>
      <c r="F11" s="109"/>
      <c r="G11" s="61" t="str">
        <f t="shared" si="0"/>
        <v/>
      </c>
      <c r="O11" s="166">
        <v>7</v>
      </c>
      <c r="P11" s="138"/>
      <c r="Q11" s="138"/>
      <c r="R11" s="110"/>
    </row>
    <row r="12" spans="2:18">
      <c r="B12" s="166">
        <v>8</v>
      </c>
      <c r="C12" s="138"/>
      <c r="D12" s="25"/>
      <c r="E12" s="61" t="str">
        <f>IF($C12&lt;&gt;"","ALERT_" &amp; D12 &amp; "_ID_"&amp;UPPER(Matrix!$D$6) &amp; "_" &amp; $C12,"")</f>
        <v/>
      </c>
      <c r="F12" s="109"/>
      <c r="G12" s="61" t="str">
        <f t="shared" si="0"/>
        <v/>
      </c>
      <c r="O12" s="166">
        <v>8</v>
      </c>
      <c r="P12" s="138"/>
      <c r="Q12" s="138"/>
      <c r="R12" s="110"/>
    </row>
    <row r="13" spans="2:18">
      <c r="B13" s="166">
        <v>9</v>
      </c>
      <c r="C13" s="138"/>
      <c r="D13" s="25"/>
      <c r="E13" s="61" t="str">
        <f>IF($C13&lt;&gt;"","ALERT_" &amp; D13 &amp; "_ID_"&amp;UPPER(Matrix!$D$6) &amp; "_" &amp; $C13,"")</f>
        <v/>
      </c>
      <c r="F13" s="109"/>
      <c r="G13" s="61" t="str">
        <f t="shared" si="0"/>
        <v/>
      </c>
      <c r="O13" s="166">
        <v>9</v>
      </c>
      <c r="P13" s="138"/>
      <c r="Q13" s="138"/>
      <c r="R13" s="110"/>
    </row>
    <row r="14" spans="2:18">
      <c r="B14" s="166">
        <v>10</v>
      </c>
      <c r="C14" s="138"/>
      <c r="D14" s="25"/>
      <c r="E14" s="61" t="str">
        <f>IF($C14&lt;&gt;"","ALERT_" &amp; D14 &amp; "_ID_"&amp;UPPER(Matrix!$D$6) &amp; "_" &amp; $C14,"")</f>
        <v/>
      </c>
      <c r="F14" s="109"/>
      <c r="G14" s="61" t="str">
        <f t="shared" si="0"/>
        <v/>
      </c>
      <c r="O14" s="166">
        <v>10</v>
      </c>
      <c r="P14" s="138"/>
      <c r="Q14" s="138"/>
      <c r="R14" s="110"/>
    </row>
    <row r="15" spans="2:18">
      <c r="B15" s="166">
        <v>11</v>
      </c>
      <c r="C15" s="138"/>
      <c r="D15" s="25"/>
      <c r="E15" s="61" t="str">
        <f>IF($C15&lt;&gt;"","ALERT_" &amp; D15 &amp; "_ID_"&amp;UPPER(Matrix!$D$6) &amp; "_" &amp; $C15,"")</f>
        <v/>
      </c>
      <c r="F15" s="109"/>
      <c r="G15" s="61" t="str">
        <f t="shared" si="0"/>
        <v/>
      </c>
      <c r="O15" s="166">
        <v>11</v>
      </c>
      <c r="P15" s="138"/>
      <c r="Q15" s="138"/>
      <c r="R15" s="110"/>
    </row>
    <row r="16" spans="2:18">
      <c r="B16" s="166">
        <v>12</v>
      </c>
      <c r="C16" s="138"/>
      <c r="D16" s="25"/>
      <c r="E16" s="61" t="str">
        <f>IF($C16&lt;&gt;"","ALERT_" &amp; D16 &amp; "_ID_"&amp;UPPER(Matrix!$D$6) &amp; "_" &amp; $C16,"")</f>
        <v/>
      </c>
      <c r="F16" s="109"/>
      <c r="G16" s="61" t="str">
        <f t="shared" si="0"/>
        <v/>
      </c>
      <c r="O16" s="166">
        <v>12</v>
      </c>
      <c r="P16" s="138"/>
      <c r="Q16" s="138"/>
      <c r="R16" s="110"/>
    </row>
    <row r="17" spans="2:18">
      <c r="B17" s="166">
        <v>13</v>
      </c>
      <c r="C17" s="138"/>
      <c r="D17" s="25"/>
      <c r="E17" s="61" t="str">
        <f>IF($C17&lt;&gt;"","ALERT_" &amp; D17 &amp; "_ID_"&amp;UPPER(Matrix!$D$6) &amp; "_" &amp; $C17,"")</f>
        <v/>
      </c>
      <c r="F17" s="109"/>
      <c r="G17" s="61" t="str">
        <f t="shared" si="0"/>
        <v/>
      </c>
      <c r="O17" s="166">
        <v>13</v>
      </c>
      <c r="P17" s="138"/>
      <c r="Q17" s="138"/>
      <c r="R17" s="110"/>
    </row>
    <row r="18" spans="2:18">
      <c r="B18" s="166">
        <v>14</v>
      </c>
      <c r="C18" s="138"/>
      <c r="D18" s="25"/>
      <c r="E18" s="61" t="str">
        <f>IF($C18&lt;&gt;"","ALERT_" &amp; D18 &amp; "_ID_"&amp;UPPER(Matrix!$D$6) &amp; "_" &amp; $C18,"")</f>
        <v/>
      </c>
      <c r="F18" s="109"/>
      <c r="G18" s="61" t="str">
        <f t="shared" si="0"/>
        <v/>
      </c>
      <c r="O18" s="166">
        <v>14</v>
      </c>
      <c r="P18" s="138"/>
      <c r="Q18" s="138"/>
      <c r="R18" s="110"/>
    </row>
    <row r="19" spans="2:18">
      <c r="B19" s="166">
        <v>15</v>
      </c>
      <c r="C19" s="138"/>
      <c r="D19" s="25"/>
      <c r="E19" s="61" t="str">
        <f>IF($C19&lt;&gt;"","ALERT_" &amp; D19 &amp; "_ID_"&amp;UPPER(Matrix!$D$6) &amp; "_" &amp; $C19,"")</f>
        <v/>
      </c>
      <c r="F19" s="109"/>
      <c r="G19" s="61" t="str">
        <f t="shared" si="0"/>
        <v/>
      </c>
      <c r="O19" s="166">
        <v>15</v>
      </c>
      <c r="P19" s="138"/>
      <c r="Q19" s="138"/>
      <c r="R19" s="110"/>
    </row>
    <row r="20" spans="2:18">
      <c r="B20" s="166">
        <v>16</v>
      </c>
      <c r="C20" s="138"/>
      <c r="D20" s="25"/>
      <c r="E20" s="61" t="str">
        <f>IF($C20&lt;&gt;"","ALERT_" &amp; D20 &amp; "_ID_"&amp;UPPER(Matrix!$D$6) &amp; "_" &amp; $C20,"")</f>
        <v/>
      </c>
      <c r="F20" s="109"/>
      <c r="G20" s="61" t="str">
        <f t="shared" si="0"/>
        <v/>
      </c>
      <c r="O20" s="166">
        <v>16</v>
      </c>
      <c r="P20" s="138"/>
      <c r="Q20" s="138"/>
      <c r="R20" s="110"/>
    </row>
    <row r="21" spans="2:18">
      <c r="B21" s="166">
        <v>17</v>
      </c>
      <c r="C21" s="138"/>
      <c r="D21" s="25"/>
      <c r="E21" s="61" t="str">
        <f>IF($C21&lt;&gt;"","ALERT_" &amp; D21 &amp; "_ID_"&amp;UPPER(Matrix!$D$6) &amp; "_" &amp; $C21,"")</f>
        <v/>
      </c>
      <c r="F21" s="109"/>
      <c r="G21" s="61" t="str">
        <f t="shared" si="0"/>
        <v/>
      </c>
      <c r="O21" s="166">
        <v>17</v>
      </c>
      <c r="P21" s="138"/>
      <c r="Q21" s="138"/>
      <c r="R21" s="110"/>
    </row>
    <row r="22" spans="2:18">
      <c r="B22" s="166">
        <v>18</v>
      </c>
      <c r="C22" s="138"/>
      <c r="D22" s="25"/>
      <c r="E22" s="61" t="str">
        <f>IF($C22&lt;&gt;"","ALERT_" &amp; D22 &amp; "_ID_"&amp;UPPER(Matrix!$D$6) &amp; "_" &amp; $C22,"")</f>
        <v/>
      </c>
      <c r="F22" s="109"/>
      <c r="G22" s="61" t="str">
        <f t="shared" si="0"/>
        <v/>
      </c>
      <c r="O22" s="166">
        <v>18</v>
      </c>
      <c r="P22" s="138"/>
      <c r="Q22" s="138"/>
      <c r="R22" s="110"/>
    </row>
    <row r="23" spans="2:18">
      <c r="B23" s="166">
        <v>19</v>
      </c>
      <c r="C23" s="138"/>
      <c r="D23" s="25"/>
      <c r="E23" s="61" t="str">
        <f>IF($C23&lt;&gt;"","ALERT_" &amp; D23 &amp; "_ID_"&amp;UPPER(Matrix!$D$6) &amp; "_" &amp; $C23,"")</f>
        <v/>
      </c>
      <c r="F23" s="109"/>
      <c r="G23" s="61" t="str">
        <f t="shared" si="0"/>
        <v/>
      </c>
      <c r="O23" s="166">
        <v>19</v>
      </c>
      <c r="P23" s="138"/>
      <c r="Q23" s="138"/>
      <c r="R23" s="110"/>
    </row>
    <row r="24" spans="2:18">
      <c r="B24" s="166">
        <v>20</v>
      </c>
      <c r="C24" s="138"/>
      <c r="D24" s="25"/>
      <c r="E24" s="61" t="str">
        <f>IF($C24&lt;&gt;"","ALERT_" &amp; D24 &amp; "_ID_"&amp;UPPER(Matrix!$D$6) &amp; "_" &amp; $C24,"")</f>
        <v/>
      </c>
      <c r="F24" s="109"/>
      <c r="G24" s="61" t="str">
        <f t="shared" si="0"/>
        <v/>
      </c>
      <c r="O24" s="166">
        <v>20</v>
      </c>
      <c r="P24" s="138"/>
      <c r="Q24" s="138"/>
      <c r="R24" s="110"/>
    </row>
    <row r="25" spans="2:18">
      <c r="B25" s="166">
        <v>21</v>
      </c>
      <c r="C25" s="138"/>
      <c r="D25" s="25"/>
      <c r="E25" s="61" t="str">
        <f>IF($C25&lt;&gt;"","ALERT_" &amp; D25 &amp; "_ID_"&amp;UPPER(Matrix!$D$6) &amp; "_" &amp; $C25,"")</f>
        <v/>
      </c>
      <c r="F25" s="109"/>
      <c r="G25" s="61" t="str">
        <f t="shared" si="0"/>
        <v/>
      </c>
      <c r="O25" s="166">
        <v>21</v>
      </c>
      <c r="P25" s="138"/>
      <c r="Q25" s="138"/>
      <c r="R25" s="110"/>
    </row>
    <row r="26" spans="2:18">
      <c r="B26" s="166">
        <v>22</v>
      </c>
      <c r="C26" s="138"/>
      <c r="D26" s="25"/>
      <c r="E26" s="61" t="str">
        <f>IF($C26&lt;&gt;"","ALERT_" &amp; D26 &amp; "_ID_"&amp;UPPER(Matrix!$D$6) &amp; "_" &amp; $C26,"")</f>
        <v/>
      </c>
      <c r="F26" s="109"/>
      <c r="G26" s="61" t="str">
        <f t="shared" si="0"/>
        <v/>
      </c>
      <c r="O26" s="166">
        <v>22</v>
      </c>
      <c r="P26" s="138"/>
      <c r="Q26" s="138"/>
      <c r="R26" s="110"/>
    </row>
    <row r="27" spans="2:18">
      <c r="B27" s="166">
        <v>23</v>
      </c>
      <c r="C27" s="138"/>
      <c r="D27" s="25"/>
      <c r="E27" s="61" t="str">
        <f>IF($C27&lt;&gt;"","ALERT_" &amp; D27 &amp; "_ID_"&amp;UPPER(Matrix!$D$6) &amp; "_" &amp; $C27,"")</f>
        <v/>
      </c>
      <c r="F27" s="109"/>
      <c r="G27" s="61" t="str">
        <f t="shared" si="0"/>
        <v/>
      </c>
      <c r="O27" s="166">
        <v>23</v>
      </c>
      <c r="P27" s="138"/>
      <c r="Q27" s="138"/>
      <c r="R27" s="110"/>
    </row>
    <row r="28" spans="2:18">
      <c r="B28" s="166">
        <v>24</v>
      </c>
      <c r="C28" s="138"/>
      <c r="D28" s="25"/>
      <c r="E28" s="61" t="str">
        <f>IF($C28&lt;&gt;"","ALERT_" &amp; D28 &amp; "_ID_"&amp;UPPER(Matrix!$D$6) &amp; "_" &amp; $C28,"")</f>
        <v/>
      </c>
      <c r="F28" s="109"/>
      <c r="G28" s="61" t="str">
        <f t="shared" si="0"/>
        <v/>
      </c>
      <c r="O28" s="166">
        <v>24</v>
      </c>
      <c r="P28" s="138"/>
      <c r="Q28" s="138"/>
      <c r="R28" s="110"/>
    </row>
    <row r="29" spans="2:18" ht="14.25" thickBot="1">
      <c r="B29" s="167">
        <v>25</v>
      </c>
      <c r="C29" s="136"/>
      <c r="D29" s="47"/>
      <c r="E29" s="62" t="str">
        <f>IF($C29&lt;&gt;"","ALERT_" &amp; D29 &amp; "_ID_"&amp;UPPER(Matrix!$D$6) &amp; "_" &amp; $C29,"")</f>
        <v/>
      </c>
      <c r="F29" s="111"/>
      <c r="G29" s="62" t="str">
        <f t="shared" si="0"/>
        <v/>
      </c>
      <c r="O29" s="167">
        <v>25</v>
      </c>
      <c r="P29" s="136"/>
      <c r="Q29" s="136"/>
      <c r="R29" s="112"/>
    </row>
    <row r="32" spans="2:18" ht="14.25" thickBot="1">
      <c r="B32" t="s">
        <v>197</v>
      </c>
      <c r="O32" t="s">
        <v>194</v>
      </c>
    </row>
    <row r="33" spans="2:18" ht="14.25" thickBot="1">
      <c r="B33" s="134" t="s">
        <v>35</v>
      </c>
      <c r="C33" s="99" t="s">
        <v>186</v>
      </c>
      <c r="D33" s="99" t="s">
        <v>191</v>
      </c>
      <c r="E33" s="100" t="s">
        <v>189</v>
      </c>
      <c r="F33" s="172" t="s">
        <v>190</v>
      </c>
      <c r="G33" s="172" t="s">
        <v>201</v>
      </c>
      <c r="O33" s="134" t="s">
        <v>35</v>
      </c>
      <c r="P33" s="171" t="s">
        <v>183</v>
      </c>
      <c r="Q33" s="171" t="s">
        <v>199</v>
      </c>
      <c r="R33" s="172" t="s">
        <v>187</v>
      </c>
    </row>
    <row r="34" spans="2:18" ht="14.25" hidden="1" thickTop="1">
      <c r="B34" s="163">
        <v>0</v>
      </c>
      <c r="C34" s="164" t="s">
        <v>172</v>
      </c>
      <c r="D34" s="164"/>
      <c r="E34" s="165"/>
      <c r="F34" s="174" t="s">
        <v>172</v>
      </c>
      <c r="G34" s="177"/>
      <c r="O34" s="173">
        <v>0</v>
      </c>
      <c r="P34" s="170" t="s">
        <v>172</v>
      </c>
      <c r="Q34" s="170" t="s">
        <v>172</v>
      </c>
      <c r="R34" s="174" t="s">
        <v>172</v>
      </c>
    </row>
    <row r="35" spans="2:18" ht="14.25" thickTop="1">
      <c r="B35" s="166">
        <v>1</v>
      </c>
      <c r="C35" s="138"/>
      <c r="D35" s="25"/>
      <c r="E35" s="61" t="str">
        <f>IF($C35&lt;&gt;"","ALERT_" &amp; UPPER(Matrix!$D$6) &amp; "_" &amp; $C35,"")</f>
        <v/>
      </c>
      <c r="F35" s="168"/>
      <c r="G35" s="61" t="str">
        <f>IF(E35&lt;&gt;"",LEN(E35),"")</f>
        <v/>
      </c>
      <c r="O35" s="166">
        <v>1</v>
      </c>
      <c r="P35" s="138"/>
      <c r="Q35" s="138"/>
      <c r="R35" s="168"/>
    </row>
    <row r="36" spans="2:18">
      <c r="B36" s="166">
        <v>2</v>
      </c>
      <c r="C36" s="138"/>
      <c r="D36" s="25"/>
      <c r="E36" s="61" t="str">
        <f>IF($C36&lt;&gt;"","ALERT_" &amp; UPPER(Matrix!$D$6) &amp; "_" &amp; $C36,"")</f>
        <v/>
      </c>
      <c r="F36" s="168"/>
      <c r="G36" s="61" t="str">
        <f>IF(E36&lt;&gt;"",LEN(E36),"")</f>
        <v/>
      </c>
      <c r="O36" s="166">
        <v>2</v>
      </c>
      <c r="P36" s="138"/>
      <c r="Q36" s="138"/>
      <c r="R36" s="168"/>
    </row>
    <row r="37" spans="2:18">
      <c r="B37" s="166">
        <v>3</v>
      </c>
      <c r="C37" s="138"/>
      <c r="D37" s="25"/>
      <c r="E37" s="61" t="str">
        <f>IF($C37&lt;&gt;"","ALERT_" &amp; UPPER(Matrix!$D$6) &amp; "_" &amp; $C37,"")</f>
        <v/>
      </c>
      <c r="F37" s="168"/>
      <c r="G37" s="61" t="str">
        <f>IF(E37&lt;&gt;"",LEN(E37),"")</f>
        <v/>
      </c>
      <c r="O37" s="166">
        <v>3</v>
      </c>
      <c r="P37" s="138"/>
      <c r="Q37" s="138"/>
      <c r="R37" s="168"/>
    </row>
    <row r="38" spans="2:18">
      <c r="B38" s="166">
        <v>4</v>
      </c>
      <c r="C38" s="138"/>
      <c r="D38" s="25"/>
      <c r="E38" s="61" t="str">
        <f>IF($C38&lt;&gt;"","ALERT_" &amp; UPPER(Matrix!$D$6) &amp; "_" &amp; $C38,"")</f>
        <v/>
      </c>
      <c r="F38" s="168"/>
      <c r="G38" s="61" t="str">
        <f t="shared" ref="G38:G59" si="1">IF(E38&lt;&gt;"",LEN(E38),"")</f>
        <v/>
      </c>
      <c r="O38" s="166">
        <v>4</v>
      </c>
      <c r="P38" s="138"/>
      <c r="Q38" s="138"/>
      <c r="R38" s="168"/>
    </row>
    <row r="39" spans="2:18">
      <c r="B39" s="166">
        <v>5</v>
      </c>
      <c r="C39" s="138"/>
      <c r="D39" s="25"/>
      <c r="E39" s="61" t="str">
        <f>IF($C39&lt;&gt;"","ALERT_" &amp; UPPER(Matrix!$D$6) &amp; "_" &amp; $C39,"")</f>
        <v/>
      </c>
      <c r="F39" s="168"/>
      <c r="G39" s="61" t="str">
        <f t="shared" si="1"/>
        <v/>
      </c>
      <c r="O39" s="166">
        <v>5</v>
      </c>
      <c r="P39" s="138"/>
      <c r="Q39" s="138"/>
      <c r="R39" s="168"/>
    </row>
    <row r="40" spans="2:18">
      <c r="B40" s="166">
        <v>6</v>
      </c>
      <c r="C40" s="138"/>
      <c r="D40" s="25"/>
      <c r="E40" s="61" t="str">
        <f>IF($C40&lt;&gt;"","ALERT_" &amp; UPPER(Matrix!$D$6) &amp; "_" &amp; $C40,"")</f>
        <v/>
      </c>
      <c r="F40" s="168"/>
      <c r="G40" s="61" t="str">
        <f t="shared" si="1"/>
        <v/>
      </c>
      <c r="O40" s="166">
        <v>6</v>
      </c>
      <c r="P40" s="138"/>
      <c r="Q40" s="138"/>
      <c r="R40" s="168"/>
    </row>
    <row r="41" spans="2:18">
      <c r="B41" s="166">
        <v>7</v>
      </c>
      <c r="C41" s="138"/>
      <c r="D41" s="25"/>
      <c r="E41" s="61" t="str">
        <f>IF($C41&lt;&gt;"","ALERT_" &amp; UPPER(Matrix!$D$6) &amp; "_" &amp; $C41,"")</f>
        <v/>
      </c>
      <c r="F41" s="168"/>
      <c r="G41" s="61" t="str">
        <f t="shared" si="1"/>
        <v/>
      </c>
      <c r="O41" s="166">
        <v>7</v>
      </c>
      <c r="P41" s="138"/>
      <c r="Q41" s="138"/>
      <c r="R41" s="168"/>
    </row>
    <row r="42" spans="2:18">
      <c r="B42" s="166">
        <v>8</v>
      </c>
      <c r="C42" s="138"/>
      <c r="D42" s="25"/>
      <c r="E42" s="61" t="str">
        <f>IF($C42&lt;&gt;"","ALERT_" &amp; UPPER(Matrix!$D$6) &amp; "_" &amp; $C42,"")</f>
        <v/>
      </c>
      <c r="F42" s="168"/>
      <c r="G42" s="61" t="str">
        <f t="shared" si="1"/>
        <v/>
      </c>
      <c r="O42" s="166">
        <v>8</v>
      </c>
      <c r="P42" s="138"/>
      <c r="Q42" s="138"/>
      <c r="R42" s="168"/>
    </row>
    <row r="43" spans="2:18">
      <c r="B43" s="166">
        <v>9</v>
      </c>
      <c r="C43" s="138"/>
      <c r="D43" s="25"/>
      <c r="E43" s="61" t="str">
        <f>IF($C43&lt;&gt;"","ALERT_" &amp; UPPER(Matrix!$D$6) &amp; "_" &amp; $C43,"")</f>
        <v/>
      </c>
      <c r="F43" s="168"/>
      <c r="G43" s="61" t="str">
        <f t="shared" si="1"/>
        <v/>
      </c>
      <c r="O43" s="166">
        <v>9</v>
      </c>
      <c r="P43" s="138"/>
      <c r="Q43" s="138"/>
      <c r="R43" s="168"/>
    </row>
    <row r="44" spans="2:18">
      <c r="B44" s="166">
        <v>10</v>
      </c>
      <c r="C44" s="138"/>
      <c r="D44" s="25"/>
      <c r="E44" s="61" t="str">
        <f>IF($C44&lt;&gt;"","ALERT_" &amp; UPPER(Matrix!$D$6) &amp; "_" &amp; $C44,"")</f>
        <v/>
      </c>
      <c r="F44" s="168"/>
      <c r="G44" s="61" t="str">
        <f t="shared" si="1"/>
        <v/>
      </c>
      <c r="O44" s="166">
        <v>10</v>
      </c>
      <c r="P44" s="138"/>
      <c r="Q44" s="138"/>
      <c r="R44" s="168"/>
    </row>
    <row r="45" spans="2:18">
      <c r="B45" s="166">
        <v>11</v>
      </c>
      <c r="C45" s="138"/>
      <c r="D45" s="25"/>
      <c r="E45" s="61" t="str">
        <f>IF($C45&lt;&gt;"","ALERT_" &amp; UPPER(Matrix!$D$6) &amp; "_" &amp; $C45,"")</f>
        <v/>
      </c>
      <c r="F45" s="168"/>
      <c r="G45" s="61" t="str">
        <f t="shared" si="1"/>
        <v/>
      </c>
      <c r="O45" s="166">
        <v>11</v>
      </c>
      <c r="P45" s="138"/>
      <c r="Q45" s="138"/>
      <c r="R45" s="168"/>
    </row>
    <row r="46" spans="2:18">
      <c r="B46" s="166">
        <v>12</v>
      </c>
      <c r="C46" s="138"/>
      <c r="D46" s="25"/>
      <c r="E46" s="61" t="str">
        <f>IF($C46&lt;&gt;"","ALERT_" &amp; UPPER(Matrix!$D$6) &amp; "_" &amp; $C46,"")</f>
        <v/>
      </c>
      <c r="F46" s="168"/>
      <c r="G46" s="61" t="str">
        <f t="shared" si="1"/>
        <v/>
      </c>
      <c r="O46" s="166">
        <v>12</v>
      </c>
      <c r="P46" s="138"/>
      <c r="Q46" s="138"/>
      <c r="R46" s="168"/>
    </row>
    <row r="47" spans="2:18">
      <c r="B47" s="166">
        <v>13</v>
      </c>
      <c r="C47" s="138"/>
      <c r="D47" s="25"/>
      <c r="E47" s="61" t="str">
        <f>IF($C47&lt;&gt;"","ALERT_" &amp; UPPER(Matrix!$D$6) &amp; "_" &amp; $C47,"")</f>
        <v/>
      </c>
      <c r="F47" s="168"/>
      <c r="G47" s="61" t="str">
        <f t="shared" si="1"/>
        <v/>
      </c>
      <c r="O47" s="166">
        <v>13</v>
      </c>
      <c r="P47" s="138"/>
      <c r="Q47" s="138"/>
      <c r="R47" s="168"/>
    </row>
    <row r="48" spans="2:18">
      <c r="B48" s="166">
        <v>14</v>
      </c>
      <c r="C48" s="138"/>
      <c r="D48" s="25"/>
      <c r="E48" s="61" t="str">
        <f>IF($C48&lt;&gt;"","ALERT_" &amp; UPPER(Matrix!$D$6) &amp; "_" &amp; $C48,"")</f>
        <v/>
      </c>
      <c r="F48" s="168"/>
      <c r="G48" s="61" t="str">
        <f t="shared" si="1"/>
        <v/>
      </c>
      <c r="O48" s="166">
        <v>14</v>
      </c>
      <c r="P48" s="138"/>
      <c r="Q48" s="138"/>
      <c r="R48" s="168"/>
    </row>
    <row r="49" spans="2:18">
      <c r="B49" s="166">
        <v>15</v>
      </c>
      <c r="C49" s="138"/>
      <c r="D49" s="25"/>
      <c r="E49" s="61" t="str">
        <f>IF($C49&lt;&gt;"","ALERT_" &amp; UPPER(Matrix!$D$6) &amp; "_" &amp; $C49,"")</f>
        <v/>
      </c>
      <c r="F49" s="168"/>
      <c r="G49" s="61" t="str">
        <f t="shared" si="1"/>
        <v/>
      </c>
      <c r="O49" s="166">
        <v>15</v>
      </c>
      <c r="P49" s="138"/>
      <c r="Q49" s="138"/>
      <c r="R49" s="168"/>
    </row>
    <row r="50" spans="2:18">
      <c r="B50" s="166">
        <v>16</v>
      </c>
      <c r="C50" s="138"/>
      <c r="D50" s="25"/>
      <c r="E50" s="61" t="str">
        <f>IF($C50&lt;&gt;"","ALERT_" &amp; UPPER(Matrix!$D$6) &amp; "_" &amp; $C50,"")</f>
        <v/>
      </c>
      <c r="F50" s="168"/>
      <c r="G50" s="61" t="str">
        <f t="shared" si="1"/>
        <v/>
      </c>
      <c r="O50" s="166">
        <v>16</v>
      </c>
      <c r="P50" s="138"/>
      <c r="Q50" s="138"/>
      <c r="R50" s="168"/>
    </row>
    <row r="51" spans="2:18">
      <c r="B51" s="166">
        <v>17</v>
      </c>
      <c r="C51" s="138"/>
      <c r="D51" s="25"/>
      <c r="E51" s="61" t="str">
        <f>IF($C51&lt;&gt;"","ALERT_" &amp; UPPER(Matrix!$D$6) &amp; "_" &amp; $C51,"")</f>
        <v/>
      </c>
      <c r="F51" s="168"/>
      <c r="G51" s="61" t="str">
        <f t="shared" si="1"/>
        <v/>
      </c>
      <c r="O51" s="166">
        <v>17</v>
      </c>
      <c r="P51" s="138"/>
      <c r="Q51" s="138"/>
      <c r="R51" s="168"/>
    </row>
    <row r="52" spans="2:18">
      <c r="B52" s="166">
        <v>18</v>
      </c>
      <c r="C52" s="138"/>
      <c r="D52" s="25"/>
      <c r="E52" s="61" t="str">
        <f>IF($C52&lt;&gt;"","ALERT_" &amp; UPPER(Matrix!$D$6) &amp; "_" &amp; $C52,"")</f>
        <v/>
      </c>
      <c r="F52" s="168"/>
      <c r="G52" s="61" t="str">
        <f t="shared" si="1"/>
        <v/>
      </c>
      <c r="O52" s="166">
        <v>18</v>
      </c>
      <c r="P52" s="138"/>
      <c r="Q52" s="138"/>
      <c r="R52" s="168"/>
    </row>
    <row r="53" spans="2:18">
      <c r="B53" s="166">
        <v>19</v>
      </c>
      <c r="C53" s="138"/>
      <c r="D53" s="25"/>
      <c r="E53" s="61" t="str">
        <f>IF($C53&lt;&gt;"","ALERT_" &amp; UPPER(Matrix!$D$6) &amp; "_" &amp; $C53,"")</f>
        <v/>
      </c>
      <c r="F53" s="168"/>
      <c r="G53" s="61" t="str">
        <f t="shared" si="1"/>
        <v/>
      </c>
      <c r="O53" s="166">
        <v>19</v>
      </c>
      <c r="P53" s="138"/>
      <c r="Q53" s="138"/>
      <c r="R53" s="168"/>
    </row>
    <row r="54" spans="2:18">
      <c r="B54" s="166">
        <v>20</v>
      </c>
      <c r="C54" s="138"/>
      <c r="D54" s="25"/>
      <c r="E54" s="61" t="str">
        <f>IF($C54&lt;&gt;"","ALERT_" &amp; UPPER(Matrix!$D$6) &amp; "_" &amp; $C54,"")</f>
        <v/>
      </c>
      <c r="F54" s="168"/>
      <c r="G54" s="61" t="str">
        <f t="shared" si="1"/>
        <v/>
      </c>
      <c r="O54" s="166">
        <v>20</v>
      </c>
      <c r="P54" s="138"/>
      <c r="Q54" s="138"/>
      <c r="R54" s="168"/>
    </row>
    <row r="55" spans="2:18">
      <c r="B55" s="166">
        <v>21</v>
      </c>
      <c r="C55" s="138"/>
      <c r="D55" s="25"/>
      <c r="E55" s="61" t="str">
        <f>IF($C55&lt;&gt;"","ALERT_" &amp; UPPER(Matrix!$D$6) &amp; "_" &amp; $C55,"")</f>
        <v/>
      </c>
      <c r="F55" s="168"/>
      <c r="G55" s="61" t="str">
        <f t="shared" si="1"/>
        <v/>
      </c>
      <c r="O55" s="166">
        <v>21</v>
      </c>
      <c r="P55" s="138"/>
      <c r="Q55" s="138"/>
      <c r="R55" s="168"/>
    </row>
    <row r="56" spans="2:18">
      <c r="B56" s="166">
        <v>22</v>
      </c>
      <c r="C56" s="138"/>
      <c r="D56" s="25"/>
      <c r="E56" s="61" t="str">
        <f>IF($C56&lt;&gt;"","ALERT_" &amp; UPPER(Matrix!$D$6) &amp; "_" &amp; $C56,"")</f>
        <v/>
      </c>
      <c r="F56" s="168"/>
      <c r="G56" s="61" t="str">
        <f t="shared" si="1"/>
        <v/>
      </c>
      <c r="O56" s="166">
        <v>22</v>
      </c>
      <c r="P56" s="138"/>
      <c r="Q56" s="138"/>
      <c r="R56" s="168"/>
    </row>
    <row r="57" spans="2:18">
      <c r="B57" s="166">
        <v>23</v>
      </c>
      <c r="C57" s="138"/>
      <c r="D57" s="25"/>
      <c r="E57" s="61" t="str">
        <f>IF($C57&lt;&gt;"","ALERT_" &amp; UPPER(Matrix!$D$6) &amp; "_" &amp; $C57,"")</f>
        <v/>
      </c>
      <c r="F57" s="168"/>
      <c r="G57" s="61" t="str">
        <f t="shared" si="1"/>
        <v/>
      </c>
      <c r="O57" s="166">
        <v>23</v>
      </c>
      <c r="P57" s="138"/>
      <c r="Q57" s="138"/>
      <c r="R57" s="168"/>
    </row>
    <row r="58" spans="2:18">
      <c r="B58" s="166">
        <v>24</v>
      </c>
      <c r="C58" s="138"/>
      <c r="D58" s="25"/>
      <c r="E58" s="61" t="str">
        <f>IF($C58&lt;&gt;"","ALERT_" &amp; UPPER(Matrix!$D$6) &amp; "_" &amp; $C58,"")</f>
        <v/>
      </c>
      <c r="F58" s="168"/>
      <c r="G58" s="61" t="str">
        <f t="shared" si="1"/>
        <v/>
      </c>
      <c r="O58" s="166">
        <v>24</v>
      </c>
      <c r="P58" s="138"/>
      <c r="Q58" s="138"/>
      <c r="R58" s="168"/>
    </row>
    <row r="59" spans="2:18" ht="14.25" thickBot="1">
      <c r="B59" s="167">
        <v>25</v>
      </c>
      <c r="C59" s="136"/>
      <c r="D59" s="47"/>
      <c r="E59" s="62" t="str">
        <f>IF($C59&lt;&gt;"","ALERT_" &amp; UPPER(Matrix!$D$6) &amp; "_" &amp; $C59,"")</f>
        <v/>
      </c>
      <c r="F59" s="169"/>
      <c r="G59" s="62" t="str">
        <f t="shared" si="1"/>
        <v/>
      </c>
      <c r="O59" s="167">
        <v>25</v>
      </c>
      <c r="P59" s="136"/>
      <c r="Q59" s="136"/>
      <c r="R59" s="16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70" zoomScaleNormal="70" workbookViewId="0">
      <pane ySplit="2" topLeftCell="A3" activePane="bottomLeft" state="frozen"/>
      <selection pane="bottomLeft" activeCell="L26" sqref="L26"/>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4.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5" t="s">
        <v>105</v>
      </c>
    </row>
    <row r="2" spans="2:21" ht="14.25" thickBot="1">
      <c r="B2" s="93" t="s">
        <v>59</v>
      </c>
      <c r="C2" s="94" t="s">
        <v>123</v>
      </c>
      <c r="D2" s="95" t="s">
        <v>53</v>
      </c>
      <c r="E2" s="96" t="s">
        <v>54</v>
      </c>
      <c r="F2" s="97" t="s">
        <v>24</v>
      </c>
      <c r="G2" s="96" t="s">
        <v>55</v>
      </c>
      <c r="H2" s="97" t="s">
        <v>26</v>
      </c>
      <c r="I2" s="96" t="s">
        <v>56</v>
      </c>
      <c r="J2" s="97" t="s">
        <v>170</v>
      </c>
      <c r="K2" s="96" t="s">
        <v>57</v>
      </c>
      <c r="L2" s="97" t="s">
        <v>27</v>
      </c>
      <c r="M2" s="94" t="s">
        <v>58</v>
      </c>
      <c r="N2" s="97" t="s">
        <v>118</v>
      </c>
      <c r="O2" s="115" t="s">
        <v>84</v>
      </c>
    </row>
    <row r="3" spans="2:21" ht="15" hidden="1" thickTop="1" thickBot="1">
      <c r="B3" s="26"/>
      <c r="C3" s="44" t="s">
        <v>109</v>
      </c>
      <c r="D3" s="108"/>
      <c r="E3" s="13"/>
      <c r="F3" s="15"/>
      <c r="G3" s="13"/>
      <c r="H3" s="15"/>
      <c r="I3" s="13"/>
      <c r="J3" s="15"/>
      <c r="K3" s="13"/>
      <c r="L3" s="15"/>
      <c r="M3" s="45"/>
      <c r="N3" s="104"/>
      <c r="O3" s="116"/>
      <c r="U3" s="89" t="s">
        <v>99</v>
      </c>
    </row>
    <row r="4" spans="2:21" ht="14.25" thickTop="1">
      <c r="B4" s="103" t="s">
        <v>292</v>
      </c>
      <c r="C4" s="102" t="s">
        <v>216</v>
      </c>
      <c r="D4" s="113">
        <v>0</v>
      </c>
      <c r="E4" s="183" t="s">
        <v>127</v>
      </c>
      <c r="F4" s="184" t="s">
        <v>296</v>
      </c>
      <c r="G4" s="183" t="s">
        <v>127</v>
      </c>
      <c r="H4" s="184" t="s">
        <v>128</v>
      </c>
      <c r="I4" s="183" t="s">
        <v>127</v>
      </c>
      <c r="J4" s="184" t="s">
        <v>128</v>
      </c>
      <c r="K4" s="183" t="s">
        <v>127</v>
      </c>
      <c r="L4" s="184" t="s">
        <v>32</v>
      </c>
      <c r="M4" s="45">
        <f ca="1">LEN(N4)</f>
        <v>24</v>
      </c>
      <c r="N4" s="104" t="str">
        <f ca="1">VLOOKUP($B4,Matrix!$H$13:$I$37,2,FALSE)&amp;"_"&amp;C4</f>
        <v>ALERT_REQ_C_DRIMOD_SPORT</v>
      </c>
      <c r="O4" s="116" t="str">
        <f t="shared" ref="O4:O35" ca="1" si="0">"#define "&amp;N4&amp;REPT(" ",48-M4)&amp;"("&amp;D4&amp;"U)"</f>
        <v>#define ALERT_REQ_C_DRIMOD_SPORT                        (0U)</v>
      </c>
      <c r="U4" s="89" t="s">
        <v>99</v>
      </c>
    </row>
    <row r="5" spans="2:21">
      <c r="B5" s="103" t="s">
        <v>292</v>
      </c>
      <c r="C5" s="102" t="s">
        <v>217</v>
      </c>
      <c r="D5" s="114">
        <v>1</v>
      </c>
      <c r="E5" s="103" t="s">
        <v>127</v>
      </c>
      <c r="F5" s="185" t="s">
        <v>297</v>
      </c>
      <c r="G5" s="103" t="s">
        <v>127</v>
      </c>
      <c r="H5" s="185" t="s">
        <v>128</v>
      </c>
      <c r="I5" s="103" t="s">
        <v>127</v>
      </c>
      <c r="J5" s="185" t="s">
        <v>128</v>
      </c>
      <c r="K5" s="103" t="s">
        <v>127</v>
      </c>
      <c r="L5" s="185" t="s">
        <v>32</v>
      </c>
      <c r="M5" s="40">
        <f t="shared" ref="M5:M68" ca="1" si="1">LEN(N5)</f>
        <v>22</v>
      </c>
      <c r="N5" s="104" t="str">
        <f ca="1">VLOOKUP($B5,Matrix!$H$13:$I$37,2,FALSE)&amp;"_"&amp;C5</f>
        <v>ALERT_REQ_C_DRIMOD_ECO</v>
      </c>
      <c r="O5" s="117" t="str">
        <f t="shared" ca="1" si="0"/>
        <v>#define ALERT_REQ_C_DRIMOD_ECO                          (1U)</v>
      </c>
      <c r="U5" s="87" t="s">
        <v>100</v>
      </c>
    </row>
    <row r="6" spans="2:21">
      <c r="B6" s="103" t="s">
        <v>292</v>
      </c>
      <c r="C6" s="102" t="s">
        <v>218</v>
      </c>
      <c r="D6" s="113">
        <v>2</v>
      </c>
      <c r="E6" s="103" t="s">
        <v>127</v>
      </c>
      <c r="F6" s="185" t="s">
        <v>298</v>
      </c>
      <c r="G6" s="103" t="s">
        <v>127</v>
      </c>
      <c r="H6" s="185" t="s">
        <v>32</v>
      </c>
      <c r="I6" s="103" t="s">
        <v>127</v>
      </c>
      <c r="J6" s="185" t="s">
        <v>32</v>
      </c>
      <c r="K6" s="103" t="s">
        <v>127</v>
      </c>
      <c r="L6" s="185" t="s">
        <v>32</v>
      </c>
      <c r="M6" s="40">
        <f t="shared" ca="1" si="1"/>
        <v>25</v>
      </c>
      <c r="N6" s="104" t="str">
        <f ca="1">VLOOKUP($B6,Matrix!$H$13:$I$37,2,FALSE)&amp;"_"&amp;C6</f>
        <v>ALERT_REQ_C_DRIMOD_CUSTOM</v>
      </c>
      <c r="O6" s="117" t="str">
        <f t="shared" ca="1" si="0"/>
        <v>#define ALERT_REQ_C_DRIMOD_CUSTOM                       (2U)</v>
      </c>
      <c r="U6" s="29" t="s">
        <v>101</v>
      </c>
    </row>
    <row r="7" spans="2:21">
      <c r="B7" s="103" t="s">
        <v>292</v>
      </c>
      <c r="C7" s="102" t="s">
        <v>256</v>
      </c>
      <c r="D7" s="114">
        <v>3</v>
      </c>
      <c r="E7" s="103" t="s">
        <v>127</v>
      </c>
      <c r="F7" s="185" t="s">
        <v>299</v>
      </c>
      <c r="G7" s="103" t="s">
        <v>127</v>
      </c>
      <c r="H7" s="185" t="s">
        <v>32</v>
      </c>
      <c r="I7" s="103" t="s">
        <v>127</v>
      </c>
      <c r="J7" s="185" t="s">
        <v>32</v>
      </c>
      <c r="K7" s="103" t="s">
        <v>127</v>
      </c>
      <c r="L7" s="185" t="s">
        <v>32</v>
      </c>
      <c r="M7" s="40">
        <f t="shared" ca="1" si="1"/>
        <v>24</v>
      </c>
      <c r="N7" s="104" t="str">
        <f ca="1">VLOOKUP($B7,Matrix!$H$13:$I$37,2,FALSE)&amp;"_"&amp;C7</f>
        <v>ALERT_REQ_C_DRIMOD_RANGE</v>
      </c>
      <c r="O7" s="117" t="str">
        <f t="shared" ca="1" si="0"/>
        <v>#define ALERT_REQ_C_DRIMOD_RANGE                        (3U)</v>
      </c>
      <c r="U7" s="29" t="s">
        <v>102</v>
      </c>
    </row>
    <row r="8" spans="2:21">
      <c r="B8" s="103" t="s">
        <v>292</v>
      </c>
      <c r="C8" s="102" t="s">
        <v>276</v>
      </c>
      <c r="D8" s="113">
        <v>4</v>
      </c>
      <c r="E8" s="103" t="s">
        <v>127</v>
      </c>
      <c r="F8" s="185" t="s">
        <v>300</v>
      </c>
      <c r="G8" s="103" t="s">
        <v>127</v>
      </c>
      <c r="H8" s="185" t="s">
        <v>32</v>
      </c>
      <c r="I8" s="103" t="s">
        <v>127</v>
      </c>
      <c r="J8" s="185" t="s">
        <v>32</v>
      </c>
      <c r="K8" s="103" t="s">
        <v>127</v>
      </c>
      <c r="L8" s="185" t="s">
        <v>32</v>
      </c>
      <c r="M8" s="40">
        <f t="shared" ca="1" si="1"/>
        <v>24</v>
      </c>
      <c r="N8" s="104" t="str">
        <f ca="1">VLOOKUP($B8,Matrix!$H$13:$I$37,2,FALSE)&amp;"_"&amp;C8</f>
        <v>ALERT_REQ_C_DRIMOD_TRACK</v>
      </c>
      <c r="O8" s="117" t="str">
        <f t="shared" ca="1" si="0"/>
        <v>#define ALERT_REQ_C_DRIMOD_TRACK                        (4U)</v>
      </c>
      <c r="U8" s="29" t="s">
        <v>103</v>
      </c>
    </row>
    <row r="9" spans="2:21">
      <c r="B9" s="103" t="s">
        <v>292</v>
      </c>
      <c r="C9" s="102" t="s">
        <v>260</v>
      </c>
      <c r="D9" s="114">
        <v>5</v>
      </c>
      <c r="E9" s="103" t="s">
        <v>127</v>
      </c>
      <c r="F9" s="185" t="s">
        <v>261</v>
      </c>
      <c r="G9" s="103" t="s">
        <v>127</v>
      </c>
      <c r="H9" s="185" t="s">
        <v>32</v>
      </c>
      <c r="I9" s="103" t="s">
        <v>127</v>
      </c>
      <c r="J9" s="185" t="s">
        <v>32</v>
      </c>
      <c r="K9" s="103" t="s">
        <v>127</v>
      </c>
      <c r="L9" s="185" t="s">
        <v>32</v>
      </c>
      <c r="M9" s="40">
        <f t="shared" ca="1" si="1"/>
        <v>28</v>
      </c>
      <c r="N9" s="104" t="str">
        <f ca="1">VLOOKUP($B9,Matrix!$H$13:$I$37,2,FALSE)&amp;"_"&amp;C9</f>
        <v>ALERT_REQ_C_DRIMOD_REAR_COMF</v>
      </c>
      <c r="O9" s="117" t="str">
        <f t="shared" ca="1" si="0"/>
        <v>#define ALERT_REQ_C_DRIMOD_REAR_COMF                    (5U)</v>
      </c>
      <c r="U9" s="29" t="s">
        <v>104</v>
      </c>
    </row>
    <row r="10" spans="2:21">
      <c r="B10" s="103" t="s">
        <v>292</v>
      </c>
      <c r="C10" s="102" t="s">
        <v>277</v>
      </c>
      <c r="D10" s="114">
        <v>6</v>
      </c>
      <c r="E10" s="103" t="s">
        <v>127</v>
      </c>
      <c r="F10" s="185" t="s">
        <v>301</v>
      </c>
      <c r="G10" s="103" t="s">
        <v>127</v>
      </c>
      <c r="H10" s="185" t="s">
        <v>32</v>
      </c>
      <c r="I10" s="103" t="s">
        <v>127</v>
      </c>
      <c r="J10" s="185" t="s">
        <v>32</v>
      </c>
      <c r="K10" s="103" t="s">
        <v>127</v>
      </c>
      <c r="L10" s="185" t="s">
        <v>32</v>
      </c>
      <c r="M10" s="40">
        <f t="shared" ca="1" si="1"/>
        <v>23</v>
      </c>
      <c r="N10" s="104" t="str">
        <f ca="1">VLOOKUP($B10,Matrix!$H$13:$I$37,2,FALSE)&amp;"_"&amp;C10</f>
        <v>ALERT_REQ_C_DRIMOD_SNOW</v>
      </c>
      <c r="O10" s="117" t="str">
        <f t="shared" ca="1" si="0"/>
        <v>#define ALERT_REQ_C_DRIMOD_SNOW                         (6U)</v>
      </c>
      <c r="U10" s="29"/>
    </row>
    <row r="11" spans="2:21">
      <c r="B11" s="103"/>
      <c r="C11" s="102"/>
      <c r="D11" s="114"/>
      <c r="E11" s="103"/>
      <c r="F11" s="185"/>
      <c r="G11" s="103"/>
      <c r="H11" s="185"/>
      <c r="I11" s="103"/>
      <c r="J11" s="185"/>
      <c r="K11" s="103"/>
      <c r="L11" s="185"/>
      <c r="M11" s="40" t="e">
        <f t="shared" ca="1" si="1"/>
        <v>#N/A</v>
      </c>
      <c r="N11" s="104" t="e">
        <f ca="1">VLOOKUP($B11,Matrix!$H$13:$I$37,2,FALSE)&amp;"_"&amp;C11</f>
        <v>#N/A</v>
      </c>
      <c r="O11" s="117" t="e">
        <f t="shared" ca="1" si="0"/>
        <v>#N/A</v>
      </c>
      <c r="U11" s="29"/>
    </row>
    <row r="12" spans="2:21">
      <c r="B12" s="103"/>
      <c r="C12" s="102"/>
      <c r="D12" s="114"/>
      <c r="E12" s="103"/>
      <c r="F12" s="185"/>
      <c r="G12" s="103"/>
      <c r="H12" s="185"/>
      <c r="I12" s="103"/>
      <c r="J12" s="185"/>
      <c r="K12" s="103"/>
      <c r="L12" s="185"/>
      <c r="M12" s="40" t="e">
        <f t="shared" ref="M12:M13" ca="1" si="2">LEN(N12)</f>
        <v>#N/A</v>
      </c>
      <c r="N12" s="104" t="e">
        <f ca="1">VLOOKUP($B12,Matrix!$H$13:$I$37,2,FALSE)&amp;"_"&amp;C12</f>
        <v>#N/A</v>
      </c>
      <c r="O12" s="117" t="e">
        <f t="shared" ca="1" si="0"/>
        <v>#N/A</v>
      </c>
      <c r="U12" s="29"/>
    </row>
    <row r="13" spans="2:21" ht="14.25" thickBot="1">
      <c r="B13" s="103"/>
      <c r="C13" s="102"/>
      <c r="D13" s="114"/>
      <c r="E13" s="103"/>
      <c r="F13" s="185"/>
      <c r="G13" s="103"/>
      <c r="H13" s="185"/>
      <c r="I13" s="103"/>
      <c r="J13" s="185"/>
      <c r="K13" s="103"/>
      <c r="L13" s="185"/>
      <c r="M13" s="40" t="e">
        <f t="shared" ca="1" si="2"/>
        <v>#N/A</v>
      </c>
      <c r="N13" s="104" t="e">
        <f ca="1">VLOOKUP($B13,Matrix!$H$13:$I$37,2,FALSE)&amp;"_"&amp;C13</f>
        <v>#N/A</v>
      </c>
      <c r="O13" s="117" t="e">
        <f t="shared" ca="1" si="0"/>
        <v>#N/A</v>
      </c>
      <c r="U13" s="88"/>
    </row>
    <row r="14" spans="2:21">
      <c r="B14" s="26"/>
      <c r="C14" s="25"/>
      <c r="D14" s="109"/>
      <c r="E14" s="26"/>
      <c r="F14" s="185"/>
      <c r="G14" s="26"/>
      <c r="H14" s="110"/>
      <c r="I14" s="26"/>
      <c r="J14" s="110"/>
      <c r="K14" s="26"/>
      <c r="L14" s="110"/>
      <c r="M14" s="40" t="e">
        <f t="shared" ca="1" si="1"/>
        <v>#N/A</v>
      </c>
      <c r="N14" s="104" t="e">
        <f ca="1">VLOOKUP($B14,Matrix!$H$13:$I$37,2,FALSE)&amp;"_"&amp;C14</f>
        <v>#N/A</v>
      </c>
      <c r="O14" s="117" t="e">
        <f t="shared" ca="1" si="0"/>
        <v>#N/A</v>
      </c>
    </row>
    <row r="15" spans="2:21">
      <c r="B15" s="26"/>
      <c r="C15" s="25"/>
      <c r="D15" s="109"/>
      <c r="E15" s="26"/>
      <c r="F15" s="185"/>
      <c r="G15" s="26"/>
      <c r="H15" s="110"/>
      <c r="I15" s="26"/>
      <c r="J15" s="110"/>
      <c r="K15" s="26"/>
      <c r="L15" s="110"/>
      <c r="M15" s="40" t="e">
        <f t="shared" ca="1" si="1"/>
        <v>#N/A</v>
      </c>
      <c r="N15" s="104" t="e">
        <f ca="1">VLOOKUP($B15,Matrix!$H$13:$I$37,2,FALSE)&amp;"_"&amp;C15</f>
        <v>#N/A</v>
      </c>
      <c r="O15" s="117" t="e">
        <f t="shared" ca="1" si="0"/>
        <v>#N/A</v>
      </c>
    </row>
    <row r="16" spans="2:21">
      <c r="B16" s="26"/>
      <c r="C16" s="25"/>
      <c r="D16" s="109"/>
      <c r="E16" s="26"/>
      <c r="F16" s="185"/>
      <c r="G16" s="26"/>
      <c r="H16" s="110"/>
      <c r="I16" s="26"/>
      <c r="J16" s="110"/>
      <c r="K16" s="26"/>
      <c r="L16" s="110"/>
      <c r="M16" s="40" t="e">
        <f t="shared" ca="1" si="1"/>
        <v>#N/A</v>
      </c>
      <c r="N16" s="104" t="e">
        <f ca="1">VLOOKUP($B16,Matrix!$H$13:$I$37,2,FALSE)&amp;"_"&amp;C16</f>
        <v>#N/A</v>
      </c>
      <c r="O16" s="117" t="e">
        <f t="shared" ca="1" si="0"/>
        <v>#N/A</v>
      </c>
    </row>
    <row r="17" spans="2:15">
      <c r="B17" s="26"/>
      <c r="C17" s="25"/>
      <c r="D17" s="109"/>
      <c r="E17" s="26"/>
      <c r="F17" s="185"/>
      <c r="G17" s="26"/>
      <c r="H17" s="110"/>
      <c r="I17" s="26"/>
      <c r="J17" s="110"/>
      <c r="K17" s="26"/>
      <c r="L17" s="110"/>
      <c r="M17" s="40" t="e">
        <f t="shared" ca="1" si="1"/>
        <v>#N/A</v>
      </c>
      <c r="N17" s="104" t="e">
        <f ca="1">VLOOKUP($B17,Matrix!$H$13:$I$37,2,FALSE)&amp;"_"&amp;C17</f>
        <v>#N/A</v>
      </c>
      <c r="O17" s="117" t="e">
        <f t="shared" ca="1" si="0"/>
        <v>#N/A</v>
      </c>
    </row>
    <row r="18" spans="2:15">
      <c r="B18" s="26"/>
      <c r="C18" s="25"/>
      <c r="D18" s="109"/>
      <c r="E18" s="26"/>
      <c r="F18" s="185"/>
      <c r="G18" s="26"/>
      <c r="H18" s="110"/>
      <c r="I18" s="26"/>
      <c r="J18" s="110"/>
      <c r="K18" s="26"/>
      <c r="L18" s="110"/>
      <c r="M18" s="40" t="e">
        <f t="shared" ca="1" si="1"/>
        <v>#N/A</v>
      </c>
      <c r="N18" s="104" t="e">
        <f ca="1">VLOOKUP($B18,Matrix!$H$13:$I$37,2,FALSE)&amp;"_"&amp;C18</f>
        <v>#N/A</v>
      </c>
      <c r="O18" s="117" t="e">
        <f t="shared" ca="1" si="0"/>
        <v>#N/A</v>
      </c>
    </row>
    <row r="19" spans="2:15">
      <c r="B19" s="26"/>
      <c r="C19" s="25"/>
      <c r="D19" s="109"/>
      <c r="E19" s="26"/>
      <c r="F19" s="185"/>
      <c r="G19" s="26"/>
      <c r="H19" s="110"/>
      <c r="I19" s="26"/>
      <c r="J19" s="110"/>
      <c r="K19" s="26"/>
      <c r="L19" s="110"/>
      <c r="M19" s="40" t="e">
        <f t="shared" ca="1" si="1"/>
        <v>#N/A</v>
      </c>
      <c r="N19" s="104" t="e">
        <f ca="1">VLOOKUP($B19,Matrix!$H$13:$I$37,2,FALSE)&amp;"_"&amp;C19</f>
        <v>#N/A</v>
      </c>
      <c r="O19" s="117" t="e">
        <f t="shared" ca="1" si="0"/>
        <v>#N/A</v>
      </c>
    </row>
    <row r="20" spans="2:15">
      <c r="B20" s="26"/>
      <c r="C20" s="25"/>
      <c r="D20" s="109"/>
      <c r="E20" s="26"/>
      <c r="F20" s="185"/>
      <c r="G20" s="26"/>
      <c r="H20" s="110"/>
      <c r="I20" s="26"/>
      <c r="J20" s="110"/>
      <c r="K20" s="26"/>
      <c r="L20" s="110"/>
      <c r="M20" s="40" t="e">
        <f t="shared" ca="1" si="1"/>
        <v>#N/A</v>
      </c>
      <c r="N20" s="104" t="e">
        <f ca="1">VLOOKUP($B20,Matrix!$H$13:$I$37,2,FALSE)&amp;"_"&amp;C20</f>
        <v>#N/A</v>
      </c>
      <c r="O20" s="117" t="e">
        <f t="shared" ca="1" si="0"/>
        <v>#N/A</v>
      </c>
    </row>
    <row r="21" spans="2:15">
      <c r="B21" s="26"/>
      <c r="C21" s="25"/>
      <c r="D21" s="109"/>
      <c r="E21" s="26"/>
      <c r="F21" s="185"/>
      <c r="G21" s="26"/>
      <c r="H21" s="110"/>
      <c r="I21" s="26"/>
      <c r="J21" s="110"/>
      <c r="K21" s="26"/>
      <c r="L21" s="110"/>
      <c r="M21" s="40" t="e">
        <f t="shared" ca="1" si="1"/>
        <v>#N/A</v>
      </c>
      <c r="N21" s="104" t="e">
        <f ca="1">VLOOKUP($B21,Matrix!$H$13:$I$37,2,FALSE)&amp;"_"&amp;C21</f>
        <v>#N/A</v>
      </c>
      <c r="O21" s="117" t="e">
        <f t="shared" ca="1" si="0"/>
        <v>#N/A</v>
      </c>
    </row>
    <row r="22" spans="2:15">
      <c r="B22" s="26"/>
      <c r="C22" s="25"/>
      <c r="D22" s="109"/>
      <c r="E22" s="26"/>
      <c r="F22" s="185"/>
      <c r="G22" s="26"/>
      <c r="H22" s="110"/>
      <c r="I22" s="26"/>
      <c r="J22" s="110"/>
      <c r="K22" s="26"/>
      <c r="L22" s="110"/>
      <c r="M22" s="40" t="e">
        <f t="shared" ca="1" si="1"/>
        <v>#N/A</v>
      </c>
      <c r="N22" s="104" t="e">
        <f ca="1">VLOOKUP($B22,Matrix!$H$13:$I$37,2,FALSE)&amp;"_"&amp;C22</f>
        <v>#N/A</v>
      </c>
      <c r="O22" s="117" t="e">
        <f t="shared" ca="1" si="0"/>
        <v>#N/A</v>
      </c>
    </row>
    <row r="23" spans="2:15">
      <c r="B23" s="26"/>
      <c r="C23" s="25"/>
      <c r="D23" s="109"/>
      <c r="E23" s="26"/>
      <c r="F23" s="185"/>
      <c r="G23" s="26"/>
      <c r="H23" s="110"/>
      <c r="I23" s="26"/>
      <c r="J23" s="110"/>
      <c r="K23" s="26"/>
      <c r="L23" s="110"/>
      <c r="M23" s="40" t="e">
        <f t="shared" ca="1" si="1"/>
        <v>#N/A</v>
      </c>
      <c r="N23" s="104" t="e">
        <f ca="1">VLOOKUP($B23,Matrix!$H$13:$I$37,2,FALSE)&amp;"_"&amp;C23</f>
        <v>#N/A</v>
      </c>
      <c r="O23" s="117" t="e">
        <f t="shared" ca="1" si="0"/>
        <v>#N/A</v>
      </c>
    </row>
    <row r="24" spans="2:15">
      <c r="B24" s="26"/>
      <c r="C24" s="25"/>
      <c r="D24" s="109"/>
      <c r="E24" s="26"/>
      <c r="F24" s="185"/>
      <c r="G24" s="26"/>
      <c r="H24" s="110"/>
      <c r="I24" s="26"/>
      <c r="J24" s="110"/>
      <c r="K24" s="26"/>
      <c r="L24" s="110"/>
      <c r="M24" s="40" t="e">
        <f t="shared" ca="1" si="1"/>
        <v>#N/A</v>
      </c>
      <c r="N24" s="104" t="e">
        <f ca="1">VLOOKUP($B24,Matrix!$H$13:$I$37,2,FALSE)&amp;"_"&amp;C24</f>
        <v>#N/A</v>
      </c>
      <c r="O24" s="117" t="e">
        <f t="shared" ca="1" si="0"/>
        <v>#N/A</v>
      </c>
    </row>
    <row r="25" spans="2:15">
      <c r="B25" s="26"/>
      <c r="C25" s="25"/>
      <c r="D25" s="109"/>
      <c r="E25" s="26"/>
      <c r="F25" s="185"/>
      <c r="G25" s="26"/>
      <c r="H25" s="110"/>
      <c r="I25" s="26"/>
      <c r="J25" s="110"/>
      <c r="K25" s="26"/>
      <c r="L25" s="110"/>
      <c r="M25" s="40" t="e">
        <f t="shared" ca="1" si="1"/>
        <v>#N/A</v>
      </c>
      <c r="N25" s="104" t="e">
        <f ca="1">VLOOKUP($B25,Matrix!$H$13:$I$37,2,FALSE)&amp;"_"&amp;C25</f>
        <v>#N/A</v>
      </c>
      <c r="O25" s="117" t="e">
        <f t="shared" ca="1" si="0"/>
        <v>#N/A</v>
      </c>
    </row>
    <row r="26" spans="2:15">
      <c r="B26" s="26"/>
      <c r="C26" s="25"/>
      <c r="D26" s="109"/>
      <c r="E26" s="26"/>
      <c r="F26" s="185"/>
      <c r="G26" s="26"/>
      <c r="H26" s="110"/>
      <c r="I26" s="26"/>
      <c r="J26" s="110"/>
      <c r="K26" s="26"/>
      <c r="L26" s="110"/>
      <c r="M26" s="40" t="e">
        <f t="shared" ca="1" si="1"/>
        <v>#N/A</v>
      </c>
      <c r="N26" s="104" t="e">
        <f ca="1">VLOOKUP($B26,Matrix!$H$13:$I$37,2,FALSE)&amp;"_"&amp;C26</f>
        <v>#N/A</v>
      </c>
      <c r="O26" s="117" t="e">
        <f t="shared" ca="1" si="0"/>
        <v>#N/A</v>
      </c>
    </row>
    <row r="27" spans="2:15">
      <c r="B27" s="26"/>
      <c r="C27" s="25"/>
      <c r="D27" s="109"/>
      <c r="E27" s="26"/>
      <c r="F27" s="185"/>
      <c r="G27" s="26"/>
      <c r="H27" s="110"/>
      <c r="I27" s="26"/>
      <c r="J27" s="110"/>
      <c r="K27" s="26"/>
      <c r="L27" s="110"/>
      <c r="M27" s="40" t="e">
        <f t="shared" ca="1" si="1"/>
        <v>#N/A</v>
      </c>
      <c r="N27" s="104" t="e">
        <f ca="1">VLOOKUP($B27,Matrix!$H$13:$I$37,2,FALSE)&amp;"_"&amp;C27</f>
        <v>#N/A</v>
      </c>
      <c r="O27" s="117" t="e">
        <f t="shared" ca="1" si="0"/>
        <v>#N/A</v>
      </c>
    </row>
    <row r="28" spans="2:15">
      <c r="B28" s="26"/>
      <c r="C28" s="25"/>
      <c r="D28" s="109"/>
      <c r="E28" s="26"/>
      <c r="F28" s="185"/>
      <c r="G28" s="26"/>
      <c r="H28" s="110"/>
      <c r="I28" s="26"/>
      <c r="J28" s="110"/>
      <c r="K28" s="26"/>
      <c r="L28" s="110"/>
      <c r="M28" s="40" t="e">
        <f t="shared" ca="1" si="1"/>
        <v>#N/A</v>
      </c>
      <c r="N28" s="104" t="e">
        <f ca="1">VLOOKUP($B28,Matrix!$H$13:$I$37,2,FALSE)&amp;"_"&amp;C28</f>
        <v>#N/A</v>
      </c>
      <c r="O28" s="117" t="e">
        <f t="shared" ca="1" si="0"/>
        <v>#N/A</v>
      </c>
    </row>
    <row r="29" spans="2:15">
      <c r="B29" s="26"/>
      <c r="C29" s="25"/>
      <c r="D29" s="109"/>
      <c r="E29" s="26"/>
      <c r="F29" s="185"/>
      <c r="G29" s="26"/>
      <c r="H29" s="110"/>
      <c r="I29" s="26"/>
      <c r="J29" s="110"/>
      <c r="K29" s="26"/>
      <c r="L29" s="110"/>
      <c r="M29" s="40" t="e">
        <f t="shared" ca="1" si="1"/>
        <v>#N/A</v>
      </c>
      <c r="N29" s="104" t="e">
        <f ca="1">VLOOKUP($B29,Matrix!$H$13:$I$37,2,FALSE)&amp;"_"&amp;C29</f>
        <v>#N/A</v>
      </c>
      <c r="O29" s="117" t="e">
        <f t="shared" ca="1" si="0"/>
        <v>#N/A</v>
      </c>
    </row>
    <row r="30" spans="2:15">
      <c r="B30" s="26"/>
      <c r="C30" s="25"/>
      <c r="D30" s="109"/>
      <c r="E30" s="26"/>
      <c r="F30" s="185"/>
      <c r="G30" s="26"/>
      <c r="H30" s="110"/>
      <c r="I30" s="26"/>
      <c r="J30" s="110"/>
      <c r="K30" s="26"/>
      <c r="L30" s="110"/>
      <c r="M30" s="40" t="e">
        <f t="shared" ca="1" si="1"/>
        <v>#N/A</v>
      </c>
      <c r="N30" s="104" t="e">
        <f ca="1">VLOOKUP($B30,Matrix!$H$13:$I$37,2,FALSE)&amp;"_"&amp;C30</f>
        <v>#N/A</v>
      </c>
      <c r="O30" s="117" t="e">
        <f t="shared" ca="1" si="0"/>
        <v>#N/A</v>
      </c>
    </row>
    <row r="31" spans="2:15">
      <c r="B31" s="26"/>
      <c r="C31" s="25"/>
      <c r="D31" s="109"/>
      <c r="E31" s="26"/>
      <c r="F31" s="185"/>
      <c r="G31" s="26"/>
      <c r="H31" s="110"/>
      <c r="I31" s="26"/>
      <c r="J31" s="110"/>
      <c r="K31" s="26"/>
      <c r="L31" s="110"/>
      <c r="M31" s="40" t="e">
        <f t="shared" ca="1" si="1"/>
        <v>#N/A</v>
      </c>
      <c r="N31" s="104" t="e">
        <f ca="1">VLOOKUP($B31,Matrix!$H$13:$I$37,2,FALSE)&amp;"_"&amp;C31</f>
        <v>#N/A</v>
      </c>
      <c r="O31" s="117" t="e">
        <f t="shared" ca="1" si="0"/>
        <v>#N/A</v>
      </c>
    </row>
    <row r="32" spans="2:15">
      <c r="B32" s="26"/>
      <c r="C32" s="25"/>
      <c r="D32" s="109"/>
      <c r="E32" s="26"/>
      <c r="F32" s="185"/>
      <c r="G32" s="26"/>
      <c r="H32" s="110"/>
      <c r="I32" s="26"/>
      <c r="J32" s="110"/>
      <c r="K32" s="26"/>
      <c r="L32" s="110"/>
      <c r="M32" s="40" t="e">
        <f t="shared" ca="1" si="1"/>
        <v>#N/A</v>
      </c>
      <c r="N32" s="104" t="e">
        <f ca="1">VLOOKUP($B32,Matrix!$H$13:$I$37,2,FALSE)&amp;"_"&amp;C32</f>
        <v>#N/A</v>
      </c>
      <c r="O32" s="117" t="e">
        <f t="shared" ca="1" si="0"/>
        <v>#N/A</v>
      </c>
    </row>
    <row r="33" spans="2:15">
      <c r="B33" s="26"/>
      <c r="C33" s="25"/>
      <c r="D33" s="109"/>
      <c r="E33" s="26"/>
      <c r="F33" s="185"/>
      <c r="G33" s="26"/>
      <c r="H33" s="110"/>
      <c r="I33" s="26"/>
      <c r="J33" s="110"/>
      <c r="K33" s="26"/>
      <c r="L33" s="110"/>
      <c r="M33" s="40" t="e">
        <f t="shared" ca="1" si="1"/>
        <v>#N/A</v>
      </c>
      <c r="N33" s="104" t="e">
        <f ca="1">VLOOKUP($B33,Matrix!$H$13:$I$37,2,FALSE)&amp;"_"&amp;C33</f>
        <v>#N/A</v>
      </c>
      <c r="O33" s="117" t="e">
        <f t="shared" ca="1" si="0"/>
        <v>#N/A</v>
      </c>
    </row>
    <row r="34" spans="2:15">
      <c r="B34" s="26"/>
      <c r="C34" s="25"/>
      <c r="D34" s="109"/>
      <c r="E34" s="26"/>
      <c r="F34" s="185"/>
      <c r="G34" s="26"/>
      <c r="H34" s="110"/>
      <c r="I34" s="26"/>
      <c r="J34" s="110"/>
      <c r="K34" s="26"/>
      <c r="L34" s="110"/>
      <c r="M34" s="40" t="e">
        <f t="shared" ca="1" si="1"/>
        <v>#N/A</v>
      </c>
      <c r="N34" s="104" t="e">
        <f ca="1">VLOOKUP($B34,Matrix!$H$13:$I$37,2,FALSE)&amp;"_"&amp;C34</f>
        <v>#N/A</v>
      </c>
      <c r="O34" s="117" t="e">
        <f t="shared" ca="1" si="0"/>
        <v>#N/A</v>
      </c>
    </row>
    <row r="35" spans="2:15">
      <c r="B35" s="26"/>
      <c r="C35" s="25"/>
      <c r="D35" s="109"/>
      <c r="E35" s="26"/>
      <c r="F35" s="185"/>
      <c r="G35" s="26"/>
      <c r="H35" s="110"/>
      <c r="I35" s="26"/>
      <c r="J35" s="110"/>
      <c r="K35" s="26"/>
      <c r="L35" s="110"/>
      <c r="M35" s="40" t="e">
        <f t="shared" ca="1" si="1"/>
        <v>#N/A</v>
      </c>
      <c r="N35" s="104" t="e">
        <f ca="1">VLOOKUP($B35,Matrix!$H$13:$I$37,2,FALSE)&amp;"_"&amp;C35</f>
        <v>#N/A</v>
      </c>
      <c r="O35" s="117" t="e">
        <f t="shared" ca="1" si="0"/>
        <v>#N/A</v>
      </c>
    </row>
    <row r="36" spans="2:15">
      <c r="B36" s="26"/>
      <c r="C36" s="25"/>
      <c r="D36" s="109"/>
      <c r="E36" s="26"/>
      <c r="F36" s="185"/>
      <c r="G36" s="26"/>
      <c r="H36" s="110"/>
      <c r="I36" s="26"/>
      <c r="J36" s="110"/>
      <c r="K36" s="26"/>
      <c r="L36" s="110"/>
      <c r="M36" s="40" t="e">
        <f t="shared" ca="1" si="1"/>
        <v>#N/A</v>
      </c>
      <c r="N36" s="104" t="e">
        <f ca="1">VLOOKUP($B36,Matrix!$H$13:$I$37,2,FALSE)&amp;"_"&amp;C36</f>
        <v>#N/A</v>
      </c>
      <c r="O36" s="117" t="e">
        <f t="shared" ref="O36:O67" ca="1" si="3">"#define "&amp;N36&amp;REPT(" ",48-M36)&amp;"("&amp;D36&amp;"U)"</f>
        <v>#N/A</v>
      </c>
    </row>
    <row r="37" spans="2:15">
      <c r="B37" s="26"/>
      <c r="C37" s="25"/>
      <c r="D37" s="109"/>
      <c r="E37" s="26"/>
      <c r="F37" s="185"/>
      <c r="G37" s="26"/>
      <c r="H37" s="110"/>
      <c r="I37" s="26"/>
      <c r="J37" s="110"/>
      <c r="K37" s="26"/>
      <c r="L37" s="110"/>
      <c r="M37" s="40" t="e">
        <f t="shared" ca="1" si="1"/>
        <v>#N/A</v>
      </c>
      <c r="N37" s="104" t="e">
        <f ca="1">VLOOKUP($B37,Matrix!$H$13:$I$37,2,FALSE)&amp;"_"&amp;C37</f>
        <v>#N/A</v>
      </c>
      <c r="O37" s="117" t="e">
        <f t="shared" ca="1" si="3"/>
        <v>#N/A</v>
      </c>
    </row>
    <row r="38" spans="2:15">
      <c r="B38" s="26"/>
      <c r="C38" s="25"/>
      <c r="D38" s="109"/>
      <c r="E38" s="26"/>
      <c r="F38" s="185"/>
      <c r="G38" s="26"/>
      <c r="H38" s="110"/>
      <c r="I38" s="26"/>
      <c r="J38" s="110"/>
      <c r="K38" s="26"/>
      <c r="L38" s="110"/>
      <c r="M38" s="40" t="e">
        <f t="shared" ca="1" si="1"/>
        <v>#N/A</v>
      </c>
      <c r="N38" s="104" t="e">
        <f ca="1">VLOOKUP($B38,Matrix!$H$13:$I$37,2,FALSE)&amp;"_"&amp;C38</f>
        <v>#N/A</v>
      </c>
      <c r="O38" s="117" t="e">
        <f t="shared" ca="1" si="3"/>
        <v>#N/A</v>
      </c>
    </row>
    <row r="39" spans="2:15">
      <c r="B39" s="26"/>
      <c r="C39" s="25"/>
      <c r="D39" s="109"/>
      <c r="E39" s="26"/>
      <c r="F39" s="185"/>
      <c r="G39" s="26"/>
      <c r="H39" s="110"/>
      <c r="I39" s="26"/>
      <c r="J39" s="110"/>
      <c r="K39" s="26"/>
      <c r="L39" s="110"/>
      <c r="M39" s="40" t="e">
        <f t="shared" ca="1" si="1"/>
        <v>#N/A</v>
      </c>
      <c r="N39" s="104" t="e">
        <f ca="1">VLOOKUP($B39,Matrix!$H$13:$I$37,2,FALSE)&amp;"_"&amp;C39</f>
        <v>#N/A</v>
      </c>
      <c r="O39" s="117" t="e">
        <f t="shared" ca="1" si="3"/>
        <v>#N/A</v>
      </c>
    </row>
    <row r="40" spans="2:15">
      <c r="B40" s="26"/>
      <c r="C40" s="25"/>
      <c r="D40" s="109"/>
      <c r="E40" s="26"/>
      <c r="F40" s="185"/>
      <c r="G40" s="26"/>
      <c r="H40" s="110"/>
      <c r="I40" s="26"/>
      <c r="J40" s="110"/>
      <c r="K40" s="26"/>
      <c r="L40" s="110"/>
      <c r="M40" s="40" t="e">
        <f t="shared" ca="1" si="1"/>
        <v>#N/A</v>
      </c>
      <c r="N40" s="104" t="e">
        <f ca="1">VLOOKUP($B40,Matrix!$H$13:$I$37,2,FALSE)&amp;"_"&amp;C40</f>
        <v>#N/A</v>
      </c>
      <c r="O40" s="117" t="e">
        <f t="shared" ca="1" si="3"/>
        <v>#N/A</v>
      </c>
    </row>
    <row r="41" spans="2:15">
      <c r="B41" s="26"/>
      <c r="C41" s="25"/>
      <c r="D41" s="109"/>
      <c r="E41" s="26"/>
      <c r="F41" s="185"/>
      <c r="G41" s="26"/>
      <c r="H41" s="110"/>
      <c r="I41" s="26"/>
      <c r="J41" s="110"/>
      <c r="K41" s="26"/>
      <c r="L41" s="110"/>
      <c r="M41" s="40" t="e">
        <f t="shared" ca="1" si="1"/>
        <v>#N/A</v>
      </c>
      <c r="N41" s="104" t="e">
        <f ca="1">VLOOKUP($B41,Matrix!$H$13:$I$37,2,FALSE)&amp;"_"&amp;C41</f>
        <v>#N/A</v>
      </c>
      <c r="O41" s="117" t="e">
        <f t="shared" ca="1" si="3"/>
        <v>#N/A</v>
      </c>
    </row>
    <row r="42" spans="2:15">
      <c r="B42" s="26"/>
      <c r="C42" s="25"/>
      <c r="D42" s="109"/>
      <c r="E42" s="26"/>
      <c r="F42" s="185"/>
      <c r="G42" s="26"/>
      <c r="H42" s="110"/>
      <c r="I42" s="26"/>
      <c r="J42" s="110"/>
      <c r="K42" s="26"/>
      <c r="L42" s="110"/>
      <c r="M42" s="40" t="e">
        <f t="shared" ca="1" si="1"/>
        <v>#N/A</v>
      </c>
      <c r="N42" s="104" t="e">
        <f ca="1">VLOOKUP($B42,Matrix!$H$13:$I$37,2,FALSE)&amp;"_"&amp;C42</f>
        <v>#N/A</v>
      </c>
      <c r="O42" s="117" t="e">
        <f t="shared" ca="1" si="3"/>
        <v>#N/A</v>
      </c>
    </row>
    <row r="43" spans="2:15">
      <c r="B43" s="26"/>
      <c r="C43" s="25"/>
      <c r="D43" s="109"/>
      <c r="E43" s="26"/>
      <c r="F43" s="185"/>
      <c r="G43" s="26"/>
      <c r="H43" s="110"/>
      <c r="I43" s="26"/>
      <c r="J43" s="110"/>
      <c r="K43" s="26"/>
      <c r="L43" s="110"/>
      <c r="M43" s="40" t="e">
        <f t="shared" ca="1" si="1"/>
        <v>#N/A</v>
      </c>
      <c r="N43" s="104" t="e">
        <f ca="1">VLOOKUP($B43,Matrix!$H$13:$I$37,2,FALSE)&amp;"_"&amp;C43</f>
        <v>#N/A</v>
      </c>
      <c r="O43" s="117" t="e">
        <f t="shared" ca="1" si="3"/>
        <v>#N/A</v>
      </c>
    </row>
    <row r="44" spans="2:15">
      <c r="B44" s="26"/>
      <c r="C44" s="25"/>
      <c r="D44" s="109"/>
      <c r="E44" s="26"/>
      <c r="F44" s="185"/>
      <c r="G44" s="26"/>
      <c r="H44" s="110"/>
      <c r="I44" s="26"/>
      <c r="J44" s="110"/>
      <c r="K44" s="26"/>
      <c r="L44" s="110"/>
      <c r="M44" s="40" t="e">
        <f t="shared" ca="1" si="1"/>
        <v>#N/A</v>
      </c>
      <c r="N44" s="104" t="e">
        <f ca="1">VLOOKUP($B44,Matrix!$H$13:$I$37,2,FALSE)&amp;"_"&amp;C44</f>
        <v>#N/A</v>
      </c>
      <c r="O44" s="117" t="e">
        <f t="shared" ca="1" si="3"/>
        <v>#N/A</v>
      </c>
    </row>
    <row r="45" spans="2:15">
      <c r="B45" s="26"/>
      <c r="C45" s="25"/>
      <c r="D45" s="109"/>
      <c r="E45" s="26"/>
      <c r="F45" s="185"/>
      <c r="G45" s="26"/>
      <c r="H45" s="110"/>
      <c r="I45" s="26"/>
      <c r="J45" s="110"/>
      <c r="K45" s="26"/>
      <c r="L45" s="110"/>
      <c r="M45" s="40" t="e">
        <f t="shared" ca="1" si="1"/>
        <v>#N/A</v>
      </c>
      <c r="N45" s="104" t="e">
        <f ca="1">VLOOKUP($B45,Matrix!$H$13:$I$37,2,FALSE)&amp;"_"&amp;C45</f>
        <v>#N/A</v>
      </c>
      <c r="O45" s="117" t="e">
        <f t="shared" ca="1" si="3"/>
        <v>#N/A</v>
      </c>
    </row>
    <row r="46" spans="2:15">
      <c r="B46" s="26"/>
      <c r="C46" s="25"/>
      <c r="D46" s="109"/>
      <c r="E46" s="26"/>
      <c r="F46" s="185"/>
      <c r="G46" s="26"/>
      <c r="H46" s="110"/>
      <c r="I46" s="26"/>
      <c r="J46" s="110"/>
      <c r="K46" s="26"/>
      <c r="L46" s="110"/>
      <c r="M46" s="40" t="e">
        <f t="shared" ca="1" si="1"/>
        <v>#N/A</v>
      </c>
      <c r="N46" s="104" t="e">
        <f ca="1">VLOOKUP($B46,Matrix!$H$13:$I$37,2,FALSE)&amp;"_"&amp;C46</f>
        <v>#N/A</v>
      </c>
      <c r="O46" s="117" t="e">
        <f t="shared" ca="1" si="3"/>
        <v>#N/A</v>
      </c>
    </row>
    <row r="47" spans="2:15">
      <c r="B47" s="26"/>
      <c r="C47" s="25"/>
      <c r="D47" s="109"/>
      <c r="E47" s="26"/>
      <c r="F47" s="185"/>
      <c r="G47" s="26"/>
      <c r="H47" s="110"/>
      <c r="I47" s="26"/>
      <c r="J47" s="110"/>
      <c r="K47" s="26"/>
      <c r="L47" s="110"/>
      <c r="M47" s="40" t="e">
        <f t="shared" ca="1" si="1"/>
        <v>#N/A</v>
      </c>
      <c r="N47" s="104" t="e">
        <f ca="1">VLOOKUP($B47,Matrix!$H$13:$I$37,2,FALSE)&amp;"_"&amp;C47</f>
        <v>#N/A</v>
      </c>
      <c r="O47" s="117" t="e">
        <f t="shared" ca="1" si="3"/>
        <v>#N/A</v>
      </c>
    </row>
    <row r="48" spans="2:15">
      <c r="B48" s="26"/>
      <c r="C48" s="25"/>
      <c r="D48" s="109"/>
      <c r="E48" s="26"/>
      <c r="F48" s="185"/>
      <c r="G48" s="26"/>
      <c r="H48" s="110"/>
      <c r="I48" s="26"/>
      <c r="J48" s="110"/>
      <c r="K48" s="26"/>
      <c r="L48" s="110"/>
      <c r="M48" s="40" t="e">
        <f t="shared" ca="1" si="1"/>
        <v>#N/A</v>
      </c>
      <c r="N48" s="104" t="e">
        <f ca="1">VLOOKUP($B48,Matrix!$H$13:$I$37,2,FALSE)&amp;"_"&amp;C48</f>
        <v>#N/A</v>
      </c>
      <c r="O48" s="117" t="e">
        <f t="shared" ca="1" si="3"/>
        <v>#N/A</v>
      </c>
    </row>
    <row r="49" spans="2:15">
      <c r="B49" s="26"/>
      <c r="C49" s="25"/>
      <c r="D49" s="109"/>
      <c r="E49" s="26"/>
      <c r="F49" s="185"/>
      <c r="G49" s="26"/>
      <c r="H49" s="110"/>
      <c r="I49" s="26"/>
      <c r="J49" s="110"/>
      <c r="K49" s="26"/>
      <c r="L49" s="110"/>
      <c r="M49" s="40" t="e">
        <f t="shared" ca="1" si="1"/>
        <v>#N/A</v>
      </c>
      <c r="N49" s="104" t="e">
        <f ca="1">VLOOKUP($B49,Matrix!$H$13:$I$37,2,FALSE)&amp;"_"&amp;C49</f>
        <v>#N/A</v>
      </c>
      <c r="O49" s="117" t="e">
        <f t="shared" ca="1" si="3"/>
        <v>#N/A</v>
      </c>
    </row>
    <row r="50" spans="2:15">
      <c r="B50" s="26"/>
      <c r="C50" s="25"/>
      <c r="D50" s="109"/>
      <c r="E50" s="26"/>
      <c r="F50" s="185"/>
      <c r="G50" s="26"/>
      <c r="H50" s="110"/>
      <c r="I50" s="26"/>
      <c r="J50" s="110"/>
      <c r="K50" s="26"/>
      <c r="L50" s="110"/>
      <c r="M50" s="40" t="e">
        <f t="shared" ca="1" si="1"/>
        <v>#N/A</v>
      </c>
      <c r="N50" s="104" t="e">
        <f ca="1">VLOOKUP($B50,Matrix!$H$13:$I$37,2,FALSE)&amp;"_"&amp;C50</f>
        <v>#N/A</v>
      </c>
      <c r="O50" s="117" t="e">
        <f t="shared" ca="1" si="3"/>
        <v>#N/A</v>
      </c>
    </row>
    <row r="51" spans="2:15">
      <c r="B51" s="26"/>
      <c r="C51" s="25"/>
      <c r="D51" s="109"/>
      <c r="E51" s="26"/>
      <c r="F51" s="185"/>
      <c r="G51" s="26"/>
      <c r="H51" s="110"/>
      <c r="I51" s="26"/>
      <c r="J51" s="110"/>
      <c r="K51" s="26"/>
      <c r="L51" s="110"/>
      <c r="M51" s="40" t="e">
        <f t="shared" ca="1" si="1"/>
        <v>#N/A</v>
      </c>
      <c r="N51" s="104" t="e">
        <f ca="1">VLOOKUP($B51,Matrix!$H$13:$I$37,2,FALSE)&amp;"_"&amp;C51</f>
        <v>#N/A</v>
      </c>
      <c r="O51" s="117" t="e">
        <f t="shared" ca="1" si="3"/>
        <v>#N/A</v>
      </c>
    </row>
    <row r="52" spans="2:15">
      <c r="B52" s="26"/>
      <c r="C52" s="25"/>
      <c r="D52" s="109"/>
      <c r="E52" s="26"/>
      <c r="F52" s="185"/>
      <c r="G52" s="26"/>
      <c r="H52" s="110"/>
      <c r="I52" s="26"/>
      <c r="J52" s="110"/>
      <c r="K52" s="26"/>
      <c r="L52" s="110"/>
      <c r="M52" s="40" t="e">
        <f t="shared" ca="1" si="1"/>
        <v>#N/A</v>
      </c>
      <c r="N52" s="104" t="e">
        <f ca="1">VLOOKUP($B52,Matrix!$H$13:$I$37,2,FALSE)&amp;"_"&amp;C52</f>
        <v>#N/A</v>
      </c>
      <c r="O52" s="117" t="e">
        <f t="shared" ca="1" si="3"/>
        <v>#N/A</v>
      </c>
    </row>
    <row r="53" spans="2:15">
      <c r="B53" s="26"/>
      <c r="C53" s="25"/>
      <c r="D53" s="109"/>
      <c r="E53" s="26"/>
      <c r="F53" s="185"/>
      <c r="G53" s="26"/>
      <c r="H53" s="110"/>
      <c r="I53" s="26"/>
      <c r="J53" s="110"/>
      <c r="K53" s="26"/>
      <c r="L53" s="110"/>
      <c r="M53" s="40" t="e">
        <f t="shared" ca="1" si="1"/>
        <v>#N/A</v>
      </c>
      <c r="N53" s="104" t="e">
        <f ca="1">VLOOKUP($B53,Matrix!$H$13:$I$37,2,FALSE)&amp;"_"&amp;C53</f>
        <v>#N/A</v>
      </c>
      <c r="O53" s="117" t="e">
        <f t="shared" ca="1" si="3"/>
        <v>#N/A</v>
      </c>
    </row>
    <row r="54" spans="2:15">
      <c r="B54" s="26"/>
      <c r="C54" s="25"/>
      <c r="D54" s="109"/>
      <c r="E54" s="26"/>
      <c r="F54" s="185"/>
      <c r="G54" s="26"/>
      <c r="H54" s="110"/>
      <c r="I54" s="26"/>
      <c r="J54" s="110"/>
      <c r="K54" s="26"/>
      <c r="L54" s="110"/>
      <c r="M54" s="40" t="e">
        <f t="shared" ca="1" si="1"/>
        <v>#N/A</v>
      </c>
      <c r="N54" s="104" t="e">
        <f ca="1">VLOOKUP($B54,Matrix!$H$13:$I$37,2,FALSE)&amp;"_"&amp;C54</f>
        <v>#N/A</v>
      </c>
      <c r="O54" s="117" t="e">
        <f t="shared" ca="1" si="3"/>
        <v>#N/A</v>
      </c>
    </row>
    <row r="55" spans="2:15">
      <c r="B55" s="26"/>
      <c r="C55" s="25"/>
      <c r="D55" s="109"/>
      <c r="E55" s="26"/>
      <c r="F55" s="185"/>
      <c r="G55" s="26"/>
      <c r="H55" s="110"/>
      <c r="I55" s="26"/>
      <c r="J55" s="110"/>
      <c r="K55" s="26"/>
      <c r="L55" s="110"/>
      <c r="M55" s="40" t="e">
        <f t="shared" ca="1" si="1"/>
        <v>#N/A</v>
      </c>
      <c r="N55" s="104" t="e">
        <f ca="1">VLOOKUP($B55,Matrix!$H$13:$I$37,2,FALSE)&amp;"_"&amp;C55</f>
        <v>#N/A</v>
      </c>
      <c r="O55" s="117" t="e">
        <f t="shared" ca="1" si="3"/>
        <v>#N/A</v>
      </c>
    </row>
    <row r="56" spans="2:15">
      <c r="B56" s="26"/>
      <c r="C56" s="25"/>
      <c r="D56" s="109"/>
      <c r="E56" s="26"/>
      <c r="F56" s="185"/>
      <c r="G56" s="26"/>
      <c r="H56" s="110"/>
      <c r="I56" s="26"/>
      <c r="J56" s="110"/>
      <c r="K56" s="26"/>
      <c r="L56" s="110"/>
      <c r="M56" s="40" t="e">
        <f t="shared" ca="1" si="1"/>
        <v>#N/A</v>
      </c>
      <c r="N56" s="104" t="e">
        <f ca="1">VLOOKUP($B56,Matrix!$H$13:$I$37,2,FALSE)&amp;"_"&amp;C56</f>
        <v>#N/A</v>
      </c>
      <c r="O56" s="117" t="e">
        <f t="shared" ca="1" si="3"/>
        <v>#N/A</v>
      </c>
    </row>
    <row r="57" spans="2:15">
      <c r="B57" s="26"/>
      <c r="C57" s="25"/>
      <c r="D57" s="109"/>
      <c r="E57" s="26"/>
      <c r="F57" s="185"/>
      <c r="G57" s="26"/>
      <c r="H57" s="110"/>
      <c r="I57" s="26"/>
      <c r="J57" s="110"/>
      <c r="K57" s="26"/>
      <c r="L57" s="110"/>
      <c r="M57" s="40" t="e">
        <f t="shared" ca="1" si="1"/>
        <v>#N/A</v>
      </c>
      <c r="N57" s="104" t="e">
        <f ca="1">VLOOKUP($B57,Matrix!$H$13:$I$37,2,FALSE)&amp;"_"&amp;C57</f>
        <v>#N/A</v>
      </c>
      <c r="O57" s="117" t="e">
        <f t="shared" ca="1" si="3"/>
        <v>#N/A</v>
      </c>
    </row>
    <row r="58" spans="2:15">
      <c r="B58" s="26"/>
      <c r="C58" s="25"/>
      <c r="D58" s="109"/>
      <c r="E58" s="26"/>
      <c r="F58" s="185"/>
      <c r="G58" s="26"/>
      <c r="H58" s="110"/>
      <c r="I58" s="26"/>
      <c r="J58" s="110"/>
      <c r="K58" s="26"/>
      <c r="L58" s="110"/>
      <c r="M58" s="40" t="e">
        <f t="shared" ca="1" si="1"/>
        <v>#N/A</v>
      </c>
      <c r="N58" s="104" t="e">
        <f ca="1">VLOOKUP($B58,Matrix!$H$13:$I$37,2,FALSE)&amp;"_"&amp;C58</f>
        <v>#N/A</v>
      </c>
      <c r="O58" s="117" t="e">
        <f t="shared" ca="1" si="3"/>
        <v>#N/A</v>
      </c>
    </row>
    <row r="59" spans="2:15">
      <c r="B59" s="26"/>
      <c r="C59" s="25"/>
      <c r="D59" s="109"/>
      <c r="E59" s="26"/>
      <c r="F59" s="185"/>
      <c r="G59" s="26"/>
      <c r="H59" s="110"/>
      <c r="I59" s="26"/>
      <c r="J59" s="110"/>
      <c r="K59" s="26"/>
      <c r="L59" s="110"/>
      <c r="M59" s="40" t="e">
        <f t="shared" ca="1" si="1"/>
        <v>#N/A</v>
      </c>
      <c r="N59" s="104" t="e">
        <f ca="1">VLOOKUP($B59,Matrix!$H$13:$I$37,2,FALSE)&amp;"_"&amp;C59</f>
        <v>#N/A</v>
      </c>
      <c r="O59" s="117" t="e">
        <f t="shared" ca="1" si="3"/>
        <v>#N/A</v>
      </c>
    </row>
    <row r="60" spans="2:15">
      <c r="B60" s="26"/>
      <c r="C60" s="25"/>
      <c r="D60" s="109"/>
      <c r="E60" s="26"/>
      <c r="F60" s="185"/>
      <c r="G60" s="26"/>
      <c r="H60" s="110"/>
      <c r="I60" s="26"/>
      <c r="J60" s="110"/>
      <c r="K60" s="26"/>
      <c r="L60" s="110"/>
      <c r="M60" s="40" t="e">
        <f t="shared" ca="1" si="1"/>
        <v>#N/A</v>
      </c>
      <c r="N60" s="104" t="e">
        <f ca="1">VLOOKUP($B60,Matrix!$H$13:$I$37,2,FALSE)&amp;"_"&amp;C60</f>
        <v>#N/A</v>
      </c>
      <c r="O60" s="117" t="e">
        <f t="shared" ca="1" si="3"/>
        <v>#N/A</v>
      </c>
    </row>
    <row r="61" spans="2:15">
      <c r="B61" s="26"/>
      <c r="C61" s="25"/>
      <c r="D61" s="109"/>
      <c r="E61" s="26"/>
      <c r="F61" s="185"/>
      <c r="G61" s="26"/>
      <c r="H61" s="110"/>
      <c r="I61" s="26"/>
      <c r="J61" s="110"/>
      <c r="K61" s="26"/>
      <c r="L61" s="110"/>
      <c r="M61" s="40" t="e">
        <f t="shared" ca="1" si="1"/>
        <v>#N/A</v>
      </c>
      <c r="N61" s="104" t="e">
        <f ca="1">VLOOKUP($B61,Matrix!$H$13:$I$37,2,FALSE)&amp;"_"&amp;C61</f>
        <v>#N/A</v>
      </c>
      <c r="O61" s="117" t="e">
        <f t="shared" ca="1" si="3"/>
        <v>#N/A</v>
      </c>
    </row>
    <row r="62" spans="2:15">
      <c r="B62" s="26"/>
      <c r="C62" s="25"/>
      <c r="D62" s="109"/>
      <c r="E62" s="26"/>
      <c r="F62" s="185"/>
      <c r="G62" s="26"/>
      <c r="H62" s="110"/>
      <c r="I62" s="26"/>
      <c r="J62" s="110"/>
      <c r="K62" s="26"/>
      <c r="L62" s="110"/>
      <c r="M62" s="40" t="e">
        <f t="shared" ca="1" si="1"/>
        <v>#N/A</v>
      </c>
      <c r="N62" s="104" t="e">
        <f ca="1">VLOOKUP($B62,Matrix!$H$13:$I$37,2,FALSE)&amp;"_"&amp;C62</f>
        <v>#N/A</v>
      </c>
      <c r="O62" s="117" t="e">
        <f t="shared" ca="1" si="3"/>
        <v>#N/A</v>
      </c>
    </row>
    <row r="63" spans="2:15">
      <c r="B63" s="26"/>
      <c r="C63" s="25"/>
      <c r="D63" s="109"/>
      <c r="E63" s="26"/>
      <c r="F63" s="185"/>
      <c r="G63" s="26"/>
      <c r="H63" s="110"/>
      <c r="I63" s="26"/>
      <c r="J63" s="110"/>
      <c r="K63" s="26"/>
      <c r="L63" s="110"/>
      <c r="M63" s="40" t="e">
        <f t="shared" ca="1" si="1"/>
        <v>#N/A</v>
      </c>
      <c r="N63" s="104" t="e">
        <f ca="1">VLOOKUP($B63,Matrix!$H$13:$I$37,2,FALSE)&amp;"_"&amp;C63</f>
        <v>#N/A</v>
      </c>
      <c r="O63" s="117" t="e">
        <f t="shared" ca="1" si="3"/>
        <v>#N/A</v>
      </c>
    </row>
    <row r="64" spans="2:15">
      <c r="B64" s="26"/>
      <c r="C64" s="25"/>
      <c r="D64" s="109"/>
      <c r="E64" s="26"/>
      <c r="F64" s="185"/>
      <c r="G64" s="26"/>
      <c r="H64" s="110"/>
      <c r="I64" s="26"/>
      <c r="J64" s="110"/>
      <c r="K64" s="26"/>
      <c r="L64" s="110"/>
      <c r="M64" s="40" t="e">
        <f t="shared" ca="1" si="1"/>
        <v>#N/A</v>
      </c>
      <c r="N64" s="104" t="e">
        <f ca="1">VLOOKUP($B64,Matrix!$H$13:$I$37,2,FALSE)&amp;"_"&amp;C64</f>
        <v>#N/A</v>
      </c>
      <c r="O64" s="117" t="e">
        <f t="shared" ca="1" si="3"/>
        <v>#N/A</v>
      </c>
    </row>
    <row r="65" spans="2:15">
      <c r="B65" s="26"/>
      <c r="C65" s="25"/>
      <c r="D65" s="109"/>
      <c r="E65" s="26"/>
      <c r="F65" s="185"/>
      <c r="G65" s="26"/>
      <c r="H65" s="110"/>
      <c r="I65" s="26"/>
      <c r="J65" s="110"/>
      <c r="K65" s="26"/>
      <c r="L65" s="110"/>
      <c r="M65" s="40" t="e">
        <f t="shared" ca="1" si="1"/>
        <v>#N/A</v>
      </c>
      <c r="N65" s="104" t="e">
        <f ca="1">VLOOKUP($B65,Matrix!$H$13:$I$37,2,FALSE)&amp;"_"&amp;C65</f>
        <v>#N/A</v>
      </c>
      <c r="O65" s="117" t="e">
        <f t="shared" ca="1" si="3"/>
        <v>#N/A</v>
      </c>
    </row>
    <row r="66" spans="2:15">
      <c r="B66" s="26"/>
      <c r="C66" s="25"/>
      <c r="D66" s="109"/>
      <c r="E66" s="26"/>
      <c r="F66" s="185"/>
      <c r="G66" s="26"/>
      <c r="H66" s="110"/>
      <c r="I66" s="26"/>
      <c r="J66" s="110"/>
      <c r="K66" s="26"/>
      <c r="L66" s="110"/>
      <c r="M66" s="40" t="e">
        <f t="shared" ca="1" si="1"/>
        <v>#N/A</v>
      </c>
      <c r="N66" s="104" t="e">
        <f ca="1">VLOOKUP($B66,Matrix!$H$13:$I$37,2,FALSE)&amp;"_"&amp;C66</f>
        <v>#N/A</v>
      </c>
      <c r="O66" s="117" t="e">
        <f t="shared" ca="1" si="3"/>
        <v>#N/A</v>
      </c>
    </row>
    <row r="67" spans="2:15">
      <c r="B67" s="26"/>
      <c r="C67" s="25"/>
      <c r="D67" s="109"/>
      <c r="E67" s="26"/>
      <c r="F67" s="185"/>
      <c r="G67" s="26"/>
      <c r="H67" s="110"/>
      <c r="I67" s="26"/>
      <c r="J67" s="110"/>
      <c r="K67" s="26"/>
      <c r="L67" s="110"/>
      <c r="M67" s="40" t="e">
        <f t="shared" ca="1" si="1"/>
        <v>#N/A</v>
      </c>
      <c r="N67" s="104" t="e">
        <f ca="1">VLOOKUP($B67,Matrix!$H$13:$I$37,2,FALSE)&amp;"_"&amp;C67</f>
        <v>#N/A</v>
      </c>
      <c r="O67" s="117" t="e">
        <f t="shared" ca="1" si="3"/>
        <v>#N/A</v>
      </c>
    </row>
    <row r="68" spans="2:15">
      <c r="B68" s="26"/>
      <c r="C68" s="25"/>
      <c r="D68" s="109"/>
      <c r="E68" s="26"/>
      <c r="F68" s="185"/>
      <c r="G68" s="26"/>
      <c r="H68" s="110"/>
      <c r="I68" s="26"/>
      <c r="J68" s="110"/>
      <c r="K68" s="26"/>
      <c r="L68" s="110"/>
      <c r="M68" s="40" t="e">
        <f t="shared" ca="1" si="1"/>
        <v>#N/A</v>
      </c>
      <c r="N68" s="104" t="e">
        <f ca="1">VLOOKUP($B68,Matrix!$H$13:$I$37,2,FALSE)&amp;"_"&amp;C68</f>
        <v>#N/A</v>
      </c>
      <c r="O68" s="117" t="e">
        <f t="shared" ref="O68:O99" ca="1" si="4">"#define "&amp;N68&amp;REPT(" ",48-M68)&amp;"("&amp;D68&amp;"U)"</f>
        <v>#N/A</v>
      </c>
    </row>
    <row r="69" spans="2:15">
      <c r="B69" s="26"/>
      <c r="C69" s="25"/>
      <c r="D69" s="109"/>
      <c r="E69" s="26"/>
      <c r="F69" s="185"/>
      <c r="G69" s="26"/>
      <c r="H69" s="110"/>
      <c r="I69" s="26"/>
      <c r="J69" s="110"/>
      <c r="K69" s="26"/>
      <c r="L69" s="110"/>
      <c r="M69" s="40" t="e">
        <f t="shared" ref="M69:M103" ca="1" si="5">LEN(N69)</f>
        <v>#N/A</v>
      </c>
      <c r="N69" s="104" t="e">
        <f ca="1">VLOOKUP($B69,Matrix!$H$13:$I$37,2,FALSE)&amp;"_"&amp;C69</f>
        <v>#N/A</v>
      </c>
      <c r="O69" s="117" t="e">
        <f t="shared" ca="1" si="4"/>
        <v>#N/A</v>
      </c>
    </row>
    <row r="70" spans="2:15">
      <c r="B70" s="26"/>
      <c r="C70" s="25"/>
      <c r="D70" s="109"/>
      <c r="E70" s="26"/>
      <c r="F70" s="185"/>
      <c r="G70" s="26"/>
      <c r="H70" s="110"/>
      <c r="I70" s="26"/>
      <c r="J70" s="110"/>
      <c r="K70" s="26"/>
      <c r="L70" s="110"/>
      <c r="M70" s="40" t="e">
        <f t="shared" ca="1" si="5"/>
        <v>#N/A</v>
      </c>
      <c r="N70" s="104" t="e">
        <f ca="1">VLOOKUP($B70,Matrix!$H$13:$I$37,2,FALSE)&amp;"_"&amp;C70</f>
        <v>#N/A</v>
      </c>
      <c r="O70" s="117" t="e">
        <f t="shared" ca="1" si="4"/>
        <v>#N/A</v>
      </c>
    </row>
    <row r="71" spans="2:15">
      <c r="B71" s="26"/>
      <c r="C71" s="25"/>
      <c r="D71" s="109"/>
      <c r="E71" s="26"/>
      <c r="F71" s="185"/>
      <c r="G71" s="26"/>
      <c r="H71" s="110"/>
      <c r="I71" s="26"/>
      <c r="J71" s="110"/>
      <c r="K71" s="26"/>
      <c r="L71" s="110"/>
      <c r="M71" s="40" t="e">
        <f t="shared" ca="1" si="5"/>
        <v>#N/A</v>
      </c>
      <c r="N71" s="104" t="e">
        <f ca="1">VLOOKUP($B71,Matrix!$H$13:$I$37,2,FALSE)&amp;"_"&amp;C71</f>
        <v>#N/A</v>
      </c>
      <c r="O71" s="117" t="e">
        <f t="shared" ca="1" si="4"/>
        <v>#N/A</v>
      </c>
    </row>
    <row r="72" spans="2:15">
      <c r="B72" s="26"/>
      <c r="C72" s="25"/>
      <c r="D72" s="109"/>
      <c r="E72" s="26"/>
      <c r="F72" s="185"/>
      <c r="G72" s="26"/>
      <c r="H72" s="110"/>
      <c r="I72" s="26"/>
      <c r="J72" s="110"/>
      <c r="K72" s="26"/>
      <c r="L72" s="110"/>
      <c r="M72" s="40" t="e">
        <f t="shared" ca="1" si="5"/>
        <v>#N/A</v>
      </c>
      <c r="N72" s="104" t="e">
        <f ca="1">VLOOKUP($B72,Matrix!$H$13:$I$37,2,FALSE)&amp;"_"&amp;C72</f>
        <v>#N/A</v>
      </c>
      <c r="O72" s="117" t="e">
        <f t="shared" ca="1" si="4"/>
        <v>#N/A</v>
      </c>
    </row>
    <row r="73" spans="2:15">
      <c r="B73" s="26"/>
      <c r="C73" s="25"/>
      <c r="D73" s="109"/>
      <c r="E73" s="26"/>
      <c r="F73" s="185"/>
      <c r="G73" s="26"/>
      <c r="H73" s="110"/>
      <c r="I73" s="26"/>
      <c r="J73" s="110"/>
      <c r="K73" s="26"/>
      <c r="L73" s="110"/>
      <c r="M73" s="40" t="e">
        <f t="shared" ca="1" si="5"/>
        <v>#N/A</v>
      </c>
      <c r="N73" s="104" t="e">
        <f ca="1">VLOOKUP($B73,Matrix!$H$13:$I$37,2,FALSE)&amp;"_"&amp;C73</f>
        <v>#N/A</v>
      </c>
      <c r="O73" s="117" t="e">
        <f t="shared" ca="1" si="4"/>
        <v>#N/A</v>
      </c>
    </row>
    <row r="74" spans="2:15">
      <c r="B74" s="26"/>
      <c r="C74" s="25"/>
      <c r="D74" s="109"/>
      <c r="E74" s="26"/>
      <c r="F74" s="185"/>
      <c r="G74" s="26"/>
      <c r="H74" s="110"/>
      <c r="I74" s="26"/>
      <c r="J74" s="110"/>
      <c r="K74" s="26"/>
      <c r="L74" s="110"/>
      <c r="M74" s="40" t="e">
        <f t="shared" ca="1" si="5"/>
        <v>#N/A</v>
      </c>
      <c r="N74" s="104" t="e">
        <f ca="1">VLOOKUP($B74,Matrix!$H$13:$I$37,2,FALSE)&amp;"_"&amp;C74</f>
        <v>#N/A</v>
      </c>
      <c r="O74" s="117" t="e">
        <f t="shared" ca="1" si="4"/>
        <v>#N/A</v>
      </c>
    </row>
    <row r="75" spans="2:15">
      <c r="B75" s="26"/>
      <c r="C75" s="25"/>
      <c r="D75" s="109"/>
      <c r="E75" s="26"/>
      <c r="F75" s="185"/>
      <c r="G75" s="26"/>
      <c r="H75" s="110"/>
      <c r="I75" s="26"/>
      <c r="J75" s="110"/>
      <c r="K75" s="26"/>
      <c r="L75" s="110"/>
      <c r="M75" s="40" t="e">
        <f t="shared" ca="1" si="5"/>
        <v>#N/A</v>
      </c>
      <c r="N75" s="104" t="e">
        <f ca="1">VLOOKUP($B75,Matrix!$H$13:$I$37,2,FALSE)&amp;"_"&amp;C75</f>
        <v>#N/A</v>
      </c>
      <c r="O75" s="117" t="e">
        <f t="shared" ca="1" si="4"/>
        <v>#N/A</v>
      </c>
    </row>
    <row r="76" spans="2:15">
      <c r="B76" s="26"/>
      <c r="C76" s="25"/>
      <c r="D76" s="109"/>
      <c r="E76" s="26"/>
      <c r="F76" s="185"/>
      <c r="G76" s="26"/>
      <c r="H76" s="110"/>
      <c r="I76" s="26"/>
      <c r="J76" s="110"/>
      <c r="K76" s="26"/>
      <c r="L76" s="110"/>
      <c r="M76" s="40" t="e">
        <f t="shared" ca="1" si="5"/>
        <v>#N/A</v>
      </c>
      <c r="N76" s="104" t="e">
        <f ca="1">VLOOKUP($B76,Matrix!$H$13:$I$37,2,FALSE)&amp;"_"&amp;C76</f>
        <v>#N/A</v>
      </c>
      <c r="O76" s="117" t="e">
        <f t="shared" ca="1" si="4"/>
        <v>#N/A</v>
      </c>
    </row>
    <row r="77" spans="2:15">
      <c r="B77" s="26"/>
      <c r="C77" s="25"/>
      <c r="D77" s="109"/>
      <c r="E77" s="26"/>
      <c r="F77" s="185"/>
      <c r="G77" s="26"/>
      <c r="H77" s="110"/>
      <c r="I77" s="26"/>
      <c r="J77" s="110"/>
      <c r="K77" s="26"/>
      <c r="L77" s="110"/>
      <c r="M77" s="40" t="e">
        <f t="shared" ca="1" si="5"/>
        <v>#N/A</v>
      </c>
      <c r="N77" s="104" t="e">
        <f ca="1">VLOOKUP($B77,Matrix!$H$13:$I$37,2,FALSE)&amp;"_"&amp;C77</f>
        <v>#N/A</v>
      </c>
      <c r="O77" s="117" t="e">
        <f t="shared" ca="1" si="4"/>
        <v>#N/A</v>
      </c>
    </row>
    <row r="78" spans="2:15">
      <c r="B78" s="26"/>
      <c r="C78" s="25"/>
      <c r="D78" s="109"/>
      <c r="E78" s="26"/>
      <c r="F78" s="185"/>
      <c r="G78" s="26"/>
      <c r="H78" s="110"/>
      <c r="I78" s="26"/>
      <c r="J78" s="110"/>
      <c r="K78" s="26"/>
      <c r="L78" s="110"/>
      <c r="M78" s="40" t="e">
        <f t="shared" ca="1" si="5"/>
        <v>#N/A</v>
      </c>
      <c r="N78" s="104" t="e">
        <f ca="1">VLOOKUP($B78,Matrix!$H$13:$I$37,2,FALSE)&amp;"_"&amp;C78</f>
        <v>#N/A</v>
      </c>
      <c r="O78" s="117" t="e">
        <f t="shared" ca="1" si="4"/>
        <v>#N/A</v>
      </c>
    </row>
    <row r="79" spans="2:15">
      <c r="B79" s="26"/>
      <c r="C79" s="25"/>
      <c r="D79" s="109"/>
      <c r="E79" s="26"/>
      <c r="F79" s="185" t="s">
        <v>262</v>
      </c>
      <c r="G79" s="26"/>
      <c r="H79" s="110"/>
      <c r="I79" s="26"/>
      <c r="J79" s="110"/>
      <c r="K79" s="26"/>
      <c r="L79" s="110"/>
      <c r="M79" s="40" t="e">
        <f t="shared" ca="1" si="5"/>
        <v>#N/A</v>
      </c>
      <c r="N79" s="104" t="e">
        <f ca="1">VLOOKUP($B79,Matrix!$H$13:$I$37,2,FALSE)&amp;"_"&amp;C79</f>
        <v>#N/A</v>
      </c>
      <c r="O79" s="117" t="e">
        <f t="shared" ca="1" si="4"/>
        <v>#N/A</v>
      </c>
    </row>
    <row r="80" spans="2:15">
      <c r="B80" s="26"/>
      <c r="C80" s="25"/>
      <c r="D80" s="109"/>
      <c r="E80" s="26"/>
      <c r="F80" s="185" t="s">
        <v>262</v>
      </c>
      <c r="G80" s="26"/>
      <c r="H80" s="110"/>
      <c r="I80" s="26"/>
      <c r="J80" s="110"/>
      <c r="K80" s="26"/>
      <c r="L80" s="110"/>
      <c r="M80" s="40" t="e">
        <f t="shared" ca="1" si="5"/>
        <v>#N/A</v>
      </c>
      <c r="N80" s="104" t="e">
        <f ca="1">VLOOKUP($B80,Matrix!$H$13:$I$37,2,FALSE)&amp;"_"&amp;C80</f>
        <v>#N/A</v>
      </c>
      <c r="O80" s="117" t="e">
        <f t="shared" ca="1" si="4"/>
        <v>#N/A</v>
      </c>
    </row>
    <row r="81" spans="2:15">
      <c r="B81" s="26"/>
      <c r="C81" s="25"/>
      <c r="D81" s="109"/>
      <c r="E81" s="26"/>
      <c r="F81" s="185" t="s">
        <v>262</v>
      </c>
      <c r="G81" s="26"/>
      <c r="H81" s="110"/>
      <c r="I81" s="26"/>
      <c r="J81" s="110"/>
      <c r="K81" s="26"/>
      <c r="L81" s="110"/>
      <c r="M81" s="40" t="e">
        <f t="shared" ca="1" si="5"/>
        <v>#N/A</v>
      </c>
      <c r="N81" s="104" t="e">
        <f ca="1">VLOOKUP($B81,Matrix!$H$13:$I$37,2,FALSE)&amp;"_"&amp;C81</f>
        <v>#N/A</v>
      </c>
      <c r="O81" s="117" t="e">
        <f t="shared" ca="1" si="4"/>
        <v>#N/A</v>
      </c>
    </row>
    <row r="82" spans="2:15">
      <c r="B82" s="26"/>
      <c r="C82" s="25"/>
      <c r="D82" s="109"/>
      <c r="E82" s="26"/>
      <c r="F82" s="185" t="s">
        <v>262</v>
      </c>
      <c r="G82" s="26"/>
      <c r="H82" s="110"/>
      <c r="I82" s="26"/>
      <c r="J82" s="110"/>
      <c r="K82" s="26"/>
      <c r="L82" s="110"/>
      <c r="M82" s="40" t="e">
        <f t="shared" ca="1" si="5"/>
        <v>#N/A</v>
      </c>
      <c r="N82" s="104" t="e">
        <f ca="1">VLOOKUP($B82,Matrix!$H$13:$I$37,2,FALSE)&amp;"_"&amp;C82</f>
        <v>#N/A</v>
      </c>
      <c r="O82" s="117" t="e">
        <f t="shared" ca="1" si="4"/>
        <v>#N/A</v>
      </c>
    </row>
    <row r="83" spans="2:15">
      <c r="B83" s="26"/>
      <c r="C83" s="25"/>
      <c r="D83" s="109"/>
      <c r="E83" s="26"/>
      <c r="F83" s="185" t="s">
        <v>262</v>
      </c>
      <c r="G83" s="26"/>
      <c r="H83" s="110"/>
      <c r="I83" s="26"/>
      <c r="J83" s="110"/>
      <c r="K83" s="26"/>
      <c r="L83" s="110"/>
      <c r="M83" s="40" t="e">
        <f t="shared" ca="1" si="5"/>
        <v>#N/A</v>
      </c>
      <c r="N83" s="104" t="e">
        <f ca="1">VLOOKUP($B83,Matrix!$H$13:$I$37,2,FALSE)&amp;"_"&amp;C83</f>
        <v>#N/A</v>
      </c>
      <c r="O83" s="117" t="e">
        <f t="shared" ca="1" si="4"/>
        <v>#N/A</v>
      </c>
    </row>
    <row r="84" spans="2:15">
      <c r="B84" s="26"/>
      <c r="C84" s="25"/>
      <c r="D84" s="109"/>
      <c r="E84" s="26"/>
      <c r="F84" s="185" t="s">
        <v>262</v>
      </c>
      <c r="G84" s="26"/>
      <c r="H84" s="110"/>
      <c r="I84" s="26"/>
      <c r="J84" s="110"/>
      <c r="K84" s="26"/>
      <c r="L84" s="110"/>
      <c r="M84" s="40" t="e">
        <f t="shared" ca="1" si="5"/>
        <v>#N/A</v>
      </c>
      <c r="N84" s="104" t="e">
        <f ca="1">VLOOKUP($B84,Matrix!$H$13:$I$37,2,FALSE)&amp;"_"&amp;C84</f>
        <v>#N/A</v>
      </c>
      <c r="O84" s="117" t="e">
        <f t="shared" ca="1" si="4"/>
        <v>#N/A</v>
      </c>
    </row>
    <row r="85" spans="2:15">
      <c r="B85" s="26"/>
      <c r="C85" s="25"/>
      <c r="D85" s="109"/>
      <c r="E85" s="26"/>
      <c r="F85" s="185" t="s">
        <v>262</v>
      </c>
      <c r="G85" s="26"/>
      <c r="H85" s="110"/>
      <c r="I85" s="26"/>
      <c r="J85" s="110"/>
      <c r="K85" s="26"/>
      <c r="L85" s="110"/>
      <c r="M85" s="40" t="e">
        <f t="shared" ca="1" si="5"/>
        <v>#N/A</v>
      </c>
      <c r="N85" s="104" t="e">
        <f ca="1">VLOOKUP($B85,Matrix!$H$13:$I$37,2,FALSE)&amp;"_"&amp;C85</f>
        <v>#N/A</v>
      </c>
      <c r="O85" s="117" t="e">
        <f t="shared" ca="1" si="4"/>
        <v>#N/A</v>
      </c>
    </row>
    <row r="86" spans="2:15">
      <c r="B86" s="26"/>
      <c r="C86" s="25"/>
      <c r="D86" s="109"/>
      <c r="E86" s="26"/>
      <c r="F86" s="185" t="s">
        <v>262</v>
      </c>
      <c r="G86" s="26"/>
      <c r="H86" s="110"/>
      <c r="I86" s="26"/>
      <c r="J86" s="110"/>
      <c r="K86" s="26"/>
      <c r="L86" s="110"/>
      <c r="M86" s="40" t="e">
        <f t="shared" ca="1" si="5"/>
        <v>#N/A</v>
      </c>
      <c r="N86" s="104" t="e">
        <f ca="1">VLOOKUP($B86,Matrix!$H$13:$I$37,2,FALSE)&amp;"_"&amp;C86</f>
        <v>#N/A</v>
      </c>
      <c r="O86" s="117" t="e">
        <f t="shared" ca="1" si="4"/>
        <v>#N/A</v>
      </c>
    </row>
    <row r="87" spans="2:15">
      <c r="B87" s="26"/>
      <c r="C87" s="25"/>
      <c r="D87" s="109"/>
      <c r="E87" s="26"/>
      <c r="F87" s="185" t="s">
        <v>262</v>
      </c>
      <c r="G87" s="26"/>
      <c r="H87" s="110"/>
      <c r="I87" s="26"/>
      <c r="J87" s="110"/>
      <c r="K87" s="26"/>
      <c r="L87" s="110"/>
      <c r="M87" s="40" t="e">
        <f t="shared" ca="1" si="5"/>
        <v>#N/A</v>
      </c>
      <c r="N87" s="61" t="e">
        <f ca="1">VLOOKUP($B87,Matrix!$H$13:$I$37,2,FALSE)&amp;"_"&amp;C87</f>
        <v>#N/A</v>
      </c>
      <c r="O87" s="117" t="e">
        <f t="shared" ca="1" si="4"/>
        <v>#N/A</v>
      </c>
    </row>
    <row r="88" spans="2:15">
      <c r="B88" s="26"/>
      <c r="C88" s="25"/>
      <c r="D88" s="109"/>
      <c r="E88" s="26"/>
      <c r="F88" s="185" t="s">
        <v>262</v>
      </c>
      <c r="G88" s="26"/>
      <c r="H88" s="110"/>
      <c r="I88" s="26"/>
      <c r="J88" s="110"/>
      <c r="K88" s="26"/>
      <c r="L88" s="110"/>
      <c r="M88" s="40" t="e">
        <f t="shared" ca="1" si="5"/>
        <v>#N/A</v>
      </c>
      <c r="N88" s="61" t="e">
        <f ca="1">VLOOKUP($B88,Matrix!$H$13:$I$37,2,FALSE)&amp;"_"&amp;C88</f>
        <v>#N/A</v>
      </c>
      <c r="O88" s="117" t="e">
        <f t="shared" ca="1" si="4"/>
        <v>#N/A</v>
      </c>
    </row>
    <row r="89" spans="2:15">
      <c r="B89" s="26"/>
      <c r="C89" s="25"/>
      <c r="D89" s="109"/>
      <c r="E89" s="26"/>
      <c r="F89" s="185" t="s">
        <v>262</v>
      </c>
      <c r="G89" s="26"/>
      <c r="H89" s="110"/>
      <c r="I89" s="26"/>
      <c r="J89" s="110"/>
      <c r="K89" s="26"/>
      <c r="L89" s="110"/>
      <c r="M89" s="40" t="e">
        <f t="shared" ca="1" si="5"/>
        <v>#N/A</v>
      </c>
      <c r="N89" s="61" t="e">
        <f ca="1">VLOOKUP($B89,Matrix!$H$13:$I$37,2,FALSE)&amp;"_"&amp;C89</f>
        <v>#N/A</v>
      </c>
      <c r="O89" s="117" t="e">
        <f t="shared" ca="1" si="4"/>
        <v>#N/A</v>
      </c>
    </row>
    <row r="90" spans="2:15">
      <c r="B90" s="26"/>
      <c r="C90" s="25"/>
      <c r="D90" s="109"/>
      <c r="E90" s="26"/>
      <c r="F90" s="185" t="s">
        <v>262</v>
      </c>
      <c r="G90" s="26"/>
      <c r="H90" s="110"/>
      <c r="I90" s="26"/>
      <c r="J90" s="110"/>
      <c r="K90" s="26"/>
      <c r="L90" s="110"/>
      <c r="M90" s="40" t="e">
        <f t="shared" ca="1" si="5"/>
        <v>#N/A</v>
      </c>
      <c r="N90" s="61" t="e">
        <f ca="1">VLOOKUP($B90,Matrix!$H$13:$I$37,2,FALSE)&amp;"_"&amp;C90</f>
        <v>#N/A</v>
      </c>
      <c r="O90" s="117" t="e">
        <f t="shared" ca="1" si="4"/>
        <v>#N/A</v>
      </c>
    </row>
    <row r="91" spans="2:15">
      <c r="B91" s="26"/>
      <c r="C91" s="25"/>
      <c r="D91" s="109"/>
      <c r="E91" s="26"/>
      <c r="F91" s="185" t="s">
        <v>262</v>
      </c>
      <c r="G91" s="26"/>
      <c r="H91" s="110"/>
      <c r="I91" s="26"/>
      <c r="J91" s="110"/>
      <c r="K91" s="26"/>
      <c r="L91" s="110"/>
      <c r="M91" s="40" t="e">
        <f t="shared" ca="1" si="5"/>
        <v>#N/A</v>
      </c>
      <c r="N91" s="61" t="e">
        <f ca="1">VLOOKUP($B91,Matrix!$H$13:$I$37,2,FALSE)&amp;"_"&amp;C91</f>
        <v>#N/A</v>
      </c>
      <c r="O91" s="117" t="e">
        <f t="shared" ca="1" si="4"/>
        <v>#N/A</v>
      </c>
    </row>
    <row r="92" spans="2:15">
      <c r="B92" s="26"/>
      <c r="C92" s="25"/>
      <c r="D92" s="109"/>
      <c r="E92" s="26"/>
      <c r="F92" s="185" t="s">
        <v>262</v>
      </c>
      <c r="G92" s="26"/>
      <c r="H92" s="110"/>
      <c r="I92" s="26"/>
      <c r="J92" s="110"/>
      <c r="K92" s="26"/>
      <c r="L92" s="110"/>
      <c r="M92" s="40" t="e">
        <f t="shared" ca="1" si="5"/>
        <v>#N/A</v>
      </c>
      <c r="N92" s="61" t="e">
        <f ca="1">VLOOKUP($B92,Matrix!$H$13:$I$37,2,FALSE)&amp;"_"&amp;C92</f>
        <v>#N/A</v>
      </c>
      <c r="O92" s="117" t="e">
        <f t="shared" ca="1" si="4"/>
        <v>#N/A</v>
      </c>
    </row>
    <row r="93" spans="2:15">
      <c r="B93" s="26"/>
      <c r="C93" s="25"/>
      <c r="D93" s="109"/>
      <c r="E93" s="26"/>
      <c r="F93" s="185" t="s">
        <v>262</v>
      </c>
      <c r="G93" s="26"/>
      <c r="H93" s="110"/>
      <c r="I93" s="26"/>
      <c r="J93" s="110"/>
      <c r="K93" s="26"/>
      <c r="L93" s="110"/>
      <c r="M93" s="40" t="e">
        <f t="shared" ca="1" si="5"/>
        <v>#N/A</v>
      </c>
      <c r="N93" s="61" t="e">
        <f ca="1">VLOOKUP($B93,Matrix!$H$13:$I$37,2,FALSE)&amp;"_"&amp;C93</f>
        <v>#N/A</v>
      </c>
      <c r="O93" s="117" t="e">
        <f t="shared" ca="1" si="4"/>
        <v>#N/A</v>
      </c>
    </row>
    <row r="94" spans="2:15">
      <c r="B94" s="26"/>
      <c r="C94" s="25"/>
      <c r="D94" s="109"/>
      <c r="E94" s="26"/>
      <c r="F94" s="185" t="s">
        <v>262</v>
      </c>
      <c r="G94" s="26"/>
      <c r="H94" s="110"/>
      <c r="I94" s="26"/>
      <c r="J94" s="110"/>
      <c r="K94" s="26"/>
      <c r="L94" s="110"/>
      <c r="M94" s="40" t="e">
        <f t="shared" ca="1" si="5"/>
        <v>#N/A</v>
      </c>
      <c r="N94" s="61" t="e">
        <f ca="1">VLOOKUP($B94,Matrix!$H$13:$I$37,2,FALSE)&amp;"_"&amp;C94</f>
        <v>#N/A</v>
      </c>
      <c r="O94" s="117" t="e">
        <f t="shared" ca="1" si="4"/>
        <v>#N/A</v>
      </c>
    </row>
    <row r="95" spans="2:15">
      <c r="B95" s="26"/>
      <c r="C95" s="25"/>
      <c r="D95" s="109"/>
      <c r="E95" s="26"/>
      <c r="F95" s="185" t="s">
        <v>262</v>
      </c>
      <c r="G95" s="26"/>
      <c r="H95" s="110"/>
      <c r="I95" s="26"/>
      <c r="J95" s="110"/>
      <c r="K95" s="26"/>
      <c r="L95" s="110"/>
      <c r="M95" s="40" t="e">
        <f t="shared" ca="1" si="5"/>
        <v>#N/A</v>
      </c>
      <c r="N95" s="61" t="e">
        <f ca="1">VLOOKUP($B95,Matrix!$H$13:$I$37,2,FALSE)&amp;"_"&amp;C95</f>
        <v>#N/A</v>
      </c>
      <c r="O95" s="117" t="e">
        <f t="shared" ca="1" si="4"/>
        <v>#N/A</v>
      </c>
    </row>
    <row r="96" spans="2:15">
      <c r="B96" s="26"/>
      <c r="C96" s="25"/>
      <c r="D96" s="109"/>
      <c r="E96" s="26"/>
      <c r="F96" s="185" t="s">
        <v>262</v>
      </c>
      <c r="G96" s="26"/>
      <c r="H96" s="110"/>
      <c r="I96" s="26"/>
      <c r="J96" s="110"/>
      <c r="K96" s="26"/>
      <c r="L96" s="110"/>
      <c r="M96" s="40" t="e">
        <f t="shared" ca="1" si="5"/>
        <v>#N/A</v>
      </c>
      <c r="N96" s="61" t="e">
        <f ca="1">VLOOKUP($B96,Matrix!$H$13:$I$37,2,FALSE)&amp;"_"&amp;C96</f>
        <v>#N/A</v>
      </c>
      <c r="O96" s="117" t="e">
        <f t="shared" ca="1" si="4"/>
        <v>#N/A</v>
      </c>
    </row>
    <row r="97" spans="2:15">
      <c r="B97" s="26"/>
      <c r="C97" s="25"/>
      <c r="D97" s="109"/>
      <c r="E97" s="26"/>
      <c r="F97" s="185" t="s">
        <v>262</v>
      </c>
      <c r="G97" s="26"/>
      <c r="H97" s="110"/>
      <c r="I97" s="26"/>
      <c r="J97" s="110"/>
      <c r="K97" s="26"/>
      <c r="L97" s="110"/>
      <c r="M97" s="40" t="e">
        <f t="shared" ca="1" si="5"/>
        <v>#N/A</v>
      </c>
      <c r="N97" s="61" t="e">
        <f ca="1">VLOOKUP($B97,Matrix!$H$13:$I$37,2,FALSE)&amp;"_"&amp;C97</f>
        <v>#N/A</v>
      </c>
      <c r="O97" s="117" t="e">
        <f t="shared" ca="1" si="4"/>
        <v>#N/A</v>
      </c>
    </row>
    <row r="98" spans="2:15">
      <c r="B98" s="26"/>
      <c r="C98" s="25"/>
      <c r="D98" s="109"/>
      <c r="E98" s="26"/>
      <c r="F98" s="185" t="s">
        <v>262</v>
      </c>
      <c r="G98" s="26"/>
      <c r="H98" s="110"/>
      <c r="I98" s="26"/>
      <c r="J98" s="110"/>
      <c r="K98" s="26"/>
      <c r="L98" s="110"/>
      <c r="M98" s="40" t="e">
        <f t="shared" ca="1" si="5"/>
        <v>#N/A</v>
      </c>
      <c r="N98" s="61" t="e">
        <f ca="1">VLOOKUP($B98,Matrix!$H$13:$I$37,2,FALSE)&amp;"_"&amp;C98</f>
        <v>#N/A</v>
      </c>
      <c r="O98" s="117" t="e">
        <f t="shared" ca="1" si="4"/>
        <v>#N/A</v>
      </c>
    </row>
    <row r="99" spans="2:15">
      <c r="B99" s="26"/>
      <c r="C99" s="25"/>
      <c r="D99" s="109"/>
      <c r="E99" s="26"/>
      <c r="F99" s="185" t="s">
        <v>262</v>
      </c>
      <c r="G99" s="26"/>
      <c r="H99" s="110"/>
      <c r="I99" s="26"/>
      <c r="J99" s="110"/>
      <c r="K99" s="26"/>
      <c r="L99" s="110"/>
      <c r="M99" s="40" t="e">
        <f t="shared" ca="1" si="5"/>
        <v>#N/A</v>
      </c>
      <c r="N99" s="61" t="e">
        <f ca="1">VLOOKUP($B99,Matrix!$H$13:$I$37,2,FALSE)&amp;"_"&amp;C99</f>
        <v>#N/A</v>
      </c>
      <c r="O99" s="117" t="e">
        <f t="shared" ca="1" si="4"/>
        <v>#N/A</v>
      </c>
    </row>
    <row r="100" spans="2:15">
      <c r="B100" s="26"/>
      <c r="C100" s="25"/>
      <c r="D100" s="109"/>
      <c r="E100" s="26"/>
      <c r="F100" s="185" t="s">
        <v>262</v>
      </c>
      <c r="G100" s="26"/>
      <c r="H100" s="110"/>
      <c r="I100" s="26"/>
      <c r="J100" s="110"/>
      <c r="K100" s="26"/>
      <c r="L100" s="110"/>
      <c r="M100" s="40" t="e">
        <f t="shared" ca="1" si="5"/>
        <v>#N/A</v>
      </c>
      <c r="N100" s="61" t="e">
        <f ca="1">VLOOKUP($B100,Matrix!$H$13:$I$37,2,FALSE)&amp;"_"&amp;C100</f>
        <v>#N/A</v>
      </c>
      <c r="O100" s="117" t="e">
        <f t="shared" ref="O100:O103" ca="1" si="6">"#define "&amp;N100&amp;REPT(" ",48-M100)&amp;"("&amp;D100&amp;"U)"</f>
        <v>#N/A</v>
      </c>
    </row>
    <row r="101" spans="2:15">
      <c r="B101" s="26"/>
      <c r="C101" s="25"/>
      <c r="D101" s="109"/>
      <c r="E101" s="26"/>
      <c r="F101" s="185" t="s">
        <v>262</v>
      </c>
      <c r="G101" s="26"/>
      <c r="H101" s="110"/>
      <c r="I101" s="26"/>
      <c r="J101" s="110"/>
      <c r="K101" s="26"/>
      <c r="L101" s="110"/>
      <c r="M101" s="40" t="e">
        <f t="shared" ca="1" si="5"/>
        <v>#N/A</v>
      </c>
      <c r="N101" s="61" t="e">
        <f ca="1">VLOOKUP($B101,Matrix!$H$13:$I$37,2,FALSE)&amp;"_"&amp;C101</f>
        <v>#N/A</v>
      </c>
      <c r="O101" s="117" t="e">
        <f t="shared" ca="1" si="6"/>
        <v>#N/A</v>
      </c>
    </row>
    <row r="102" spans="2:15">
      <c r="B102" s="26"/>
      <c r="C102" s="25"/>
      <c r="D102" s="109"/>
      <c r="E102" s="26"/>
      <c r="F102" s="185" t="s">
        <v>262</v>
      </c>
      <c r="G102" s="26"/>
      <c r="H102" s="110"/>
      <c r="I102" s="26"/>
      <c r="J102" s="110"/>
      <c r="K102" s="26"/>
      <c r="L102" s="110"/>
      <c r="M102" s="40" t="e">
        <f t="shared" ca="1" si="5"/>
        <v>#N/A</v>
      </c>
      <c r="N102" s="61" t="e">
        <f ca="1">VLOOKUP($B102,Matrix!$H$13:$I$37,2,FALSE)&amp;"_"&amp;C102</f>
        <v>#N/A</v>
      </c>
      <c r="O102" s="117" t="e">
        <f t="shared" ca="1" si="6"/>
        <v>#N/A</v>
      </c>
    </row>
    <row r="103" spans="2:15" ht="14.25" thickBot="1">
      <c r="B103" s="46"/>
      <c r="C103" s="47"/>
      <c r="D103" s="111"/>
      <c r="E103" s="46"/>
      <c r="F103" s="197" t="s">
        <v>262</v>
      </c>
      <c r="G103" s="46"/>
      <c r="H103" s="112"/>
      <c r="I103" s="46"/>
      <c r="J103" s="112"/>
      <c r="K103" s="46"/>
      <c r="L103" s="112"/>
      <c r="M103" s="48" t="e">
        <f t="shared" ca="1" si="5"/>
        <v>#N/A</v>
      </c>
      <c r="N103" s="62" t="e">
        <f ca="1">VLOOKUP($B103,Matrix!$H$13:$I$37,2,FALSE)&amp;"_"&amp;C103</f>
        <v>#N/A</v>
      </c>
      <c r="O103" s="118" t="e">
        <f t="shared" ca="1" si="6"/>
        <v>#N/A</v>
      </c>
    </row>
  </sheetData>
  <protectedRanges>
    <protectedRange sqref="B4:L103" name="範囲1"/>
  </protectedRanges>
  <phoneticPr fontId="2"/>
  <conditionalFormatting sqref="M4:M11 M14:M103">
    <cfRule type="cellIs" dxfId="25" priority="3" operator="greaterThan">
      <formula>32</formula>
    </cfRule>
  </conditionalFormatting>
  <conditionalFormatting sqref="M3">
    <cfRule type="cellIs" dxfId="24" priority="2" operator="greaterThan">
      <formula>32</formula>
    </cfRule>
  </conditionalFormatting>
  <conditionalFormatting sqref="M12:M13">
    <cfRule type="cellIs" dxfId="2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T18" sqref="A18:AT2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9" t="s">
        <v>124</v>
      </c>
      <c r="C2" s="275" t="s">
        <v>85</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77" t="s">
        <v>156</v>
      </c>
    </row>
    <row r="3" spans="1:49" ht="213" customHeight="1" thickBot="1">
      <c r="B3" s="180" t="str">
        <f>IF(OR(IF(COUNTIF(D6:AC69,"0")&lt;&gt;0,TRUE,FALSE),IF(COUNTIF(D6:AC69,"1")&lt;&gt;0,TRUE,FALSE)),"Search Table","Index Table")</f>
        <v>Index Table</v>
      </c>
      <c r="C3" s="276"/>
      <c r="D3" s="121" t="s">
        <v>62</v>
      </c>
      <c r="E3" s="121" t="s">
        <v>67</v>
      </c>
      <c r="F3" s="121" t="s">
        <v>50</v>
      </c>
      <c r="G3" s="121" t="s">
        <v>49</v>
      </c>
      <c r="H3" s="121" t="s">
        <v>122</v>
      </c>
      <c r="I3" s="121" t="s">
        <v>121</v>
      </c>
      <c r="J3" s="121" t="s">
        <v>126</v>
      </c>
      <c r="K3" s="121" t="s">
        <v>125</v>
      </c>
      <c r="L3" s="122" t="s">
        <v>67</v>
      </c>
      <c r="M3" s="122" t="s">
        <v>63</v>
      </c>
      <c r="N3" s="122" t="s">
        <v>63</v>
      </c>
      <c r="O3" s="122" t="s">
        <v>63</v>
      </c>
      <c r="P3" s="122" t="s">
        <v>63</v>
      </c>
      <c r="Q3" s="122" t="s">
        <v>63</v>
      </c>
      <c r="R3" s="122" t="s">
        <v>63</v>
      </c>
      <c r="S3" s="122" t="s">
        <v>63</v>
      </c>
      <c r="T3" s="122" t="s">
        <v>63</v>
      </c>
      <c r="U3" s="122" t="s">
        <v>63</v>
      </c>
      <c r="V3" s="122" t="s">
        <v>63</v>
      </c>
      <c r="W3" s="122" t="s">
        <v>63</v>
      </c>
      <c r="X3" s="122" t="s">
        <v>63</v>
      </c>
      <c r="Y3" s="122" t="s">
        <v>63</v>
      </c>
      <c r="Z3" s="122" t="s">
        <v>63</v>
      </c>
      <c r="AA3" s="122" t="s">
        <v>63</v>
      </c>
      <c r="AB3" s="122" t="s">
        <v>158</v>
      </c>
      <c r="AC3" s="122" t="s">
        <v>63</v>
      </c>
      <c r="AD3" s="286" t="s">
        <v>219</v>
      </c>
      <c r="AE3" s="287"/>
      <c r="AF3" s="283" t="s">
        <v>220</v>
      </c>
      <c r="AG3" s="284"/>
      <c r="AH3" s="284"/>
      <c r="AI3" s="285"/>
      <c r="AJ3" s="278"/>
      <c r="AR3" s="86" t="s">
        <v>97</v>
      </c>
    </row>
    <row r="4" spans="1:49" ht="14.25" thickBot="1">
      <c r="A4" s="279" t="s">
        <v>64</v>
      </c>
      <c r="B4" s="28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24"/>
      <c r="AR4" s="74" t="s">
        <v>83</v>
      </c>
      <c r="AS4" s="75"/>
      <c r="AT4" s="75"/>
      <c r="AU4" s="75"/>
      <c r="AV4" s="75"/>
      <c r="AW4" s="76"/>
    </row>
    <row r="5" spans="1:49" ht="14.25" thickBot="1">
      <c r="A5" s="281"/>
      <c r="B5" s="282"/>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25"/>
      <c r="AR5" s="77" t="str">
        <f ca="1">"static const U4  "&amp;AW8&amp;"["&amp;AW10&amp;"]"&amp;" = {"</f>
        <v>static const U4  u4_sp_ALERT_C_DRIMOD_TT_CRIT[ALERT_C_DRIMOD_TT_NUM_DST] = {</v>
      </c>
      <c r="AS5" s="77" t="str">
        <f ca="1">"static const U4  "&amp;$AW$9&amp;"["&amp;$AW$10&amp;"] = {"</f>
        <v>static const U4  u4_sp_ALERT_C_DRIMOD_TT_MASK[ALERT_C_DRIMOD_TT_NUM_DST] = {</v>
      </c>
      <c r="AT5" s="77" t="str">
        <f ca="1">"static const U1  "&amp;$AW$11&amp;"["&amp;$AW$10&amp;"] = {"</f>
        <v>static const U1  u1_sp_ALERT_C_DRIMOD_TT_DST[ALERT_C_DRIMOD_TT_NUM_DST] = {</v>
      </c>
      <c r="AU5" s="77" t="str">
        <f ca="1">"const ST_ALERT_MTRX "&amp;$AW$12&amp;" = {"</f>
        <v>const ST_ALERT_MTRX st_gp_ALERT_C_DRIMOD_MTRX[1] = {</v>
      </c>
      <c r="AV5" s="58" t="str">
        <f ca="1">"#define "&amp;AW10&amp;REPT(" ",41-LEN(AW10))&amp;"("&amp;AW13&amp;"U)"</f>
        <v>#define ALERT_C_DRIMOD_TT_NUM_DST                (64U)</v>
      </c>
      <c r="AW5" s="59"/>
    </row>
    <row r="6" spans="1:49">
      <c r="B6" s="127" t="str">
        <f ca="1">"Table "&amp;$AW$6</f>
        <v>Table TT</v>
      </c>
      <c r="C6" s="45">
        <f>ROW()-ROW($C$6)</f>
        <v>0</v>
      </c>
      <c r="D6" s="123" t="s">
        <v>68</v>
      </c>
      <c r="E6" s="123" t="s">
        <v>68</v>
      </c>
      <c r="F6" s="123" t="s">
        <v>68</v>
      </c>
      <c r="G6" s="123" t="s">
        <v>68</v>
      </c>
      <c r="H6" s="123" t="s">
        <v>68</v>
      </c>
      <c r="I6" s="123" t="s">
        <v>68</v>
      </c>
      <c r="J6" s="123" t="s">
        <v>68</v>
      </c>
      <c r="K6" s="54" t="s">
        <v>68</v>
      </c>
      <c r="L6" s="123" t="s">
        <v>68</v>
      </c>
      <c r="M6" s="123" t="s">
        <v>68</v>
      </c>
      <c r="N6" s="123" t="s">
        <v>68</v>
      </c>
      <c r="O6" s="123" t="s">
        <v>68</v>
      </c>
      <c r="P6" s="123" t="s">
        <v>68</v>
      </c>
      <c r="Q6" s="123" t="s">
        <v>68</v>
      </c>
      <c r="R6" s="123" t="s">
        <v>68</v>
      </c>
      <c r="S6" s="123" t="s">
        <v>68</v>
      </c>
      <c r="T6" s="123" t="s">
        <v>68</v>
      </c>
      <c r="U6" s="123" t="s">
        <v>68</v>
      </c>
      <c r="V6" s="123" t="s">
        <v>68</v>
      </c>
      <c r="W6" s="123" t="s">
        <v>68</v>
      </c>
      <c r="X6" s="123" t="s">
        <v>68</v>
      </c>
      <c r="Y6" s="123" t="s">
        <v>68</v>
      </c>
      <c r="Z6" s="123" t="s">
        <v>68</v>
      </c>
      <c r="AA6" s="123" t="s">
        <v>68</v>
      </c>
      <c r="AB6" s="123" t="s">
        <v>68</v>
      </c>
      <c r="AC6" s="123" t="s">
        <v>68</v>
      </c>
      <c r="AD6" s="224">
        <v>0</v>
      </c>
      <c r="AE6" s="224">
        <v>0</v>
      </c>
      <c r="AF6" s="224">
        <v>0</v>
      </c>
      <c r="AG6" s="224">
        <v>0</v>
      </c>
      <c r="AH6" s="224">
        <v>0</v>
      </c>
      <c r="AI6" s="224">
        <v>0</v>
      </c>
      <c r="AJ6" s="44" t="s">
        <v>33</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(U4)0x0000003FU,                                                           /* 00 UNKNOWN                                         */</v>
      </c>
      <c r="AT6" s="56" t="str">
        <f t="shared" ref="AT6:AT69" si="1">IF(AJ6&lt;&gt;"",AL6&amp;IF(AJ7&lt;&gt;"",","," ")&amp;REPT(" ",78-LEN(AL6))&amp;"/* "&amp;IF(C6&lt;10,"0"&amp;C6,C6)&amp;" "&amp;AJ6&amp;REPT(" ",48-LEN(AJ6))&amp;"*/",IF(AJ5&lt;&gt;"","};",""))</f>
        <v xml:space="preserve">    (U1)ALERT_REQ_UNKNOWN,                                                     /* 00 UNKNOWN                                         */</v>
      </c>
      <c r="AU6" s="56" t="s">
        <v>69</v>
      </c>
      <c r="AV6" s="41" t="s">
        <v>71</v>
      </c>
      <c r="AW6" s="60" t="str">
        <f ca="1">UPPER(RIGHT(CELL("filename",A1),LEN(CELL("filename",A1))-FIND("]",CELL("filename",A1))))</f>
        <v>TT</v>
      </c>
    </row>
    <row r="7" spans="1:49">
      <c r="B7" s="127"/>
      <c r="C7" s="40">
        <f t="shared" ref="C7:C69" si="2">ROW()-ROW($C$6)</f>
        <v>1</v>
      </c>
      <c r="D7" s="54" t="s">
        <v>68</v>
      </c>
      <c r="E7" s="54" t="s">
        <v>68</v>
      </c>
      <c r="F7" s="54" t="s">
        <v>68</v>
      </c>
      <c r="G7" s="123" t="s">
        <v>68</v>
      </c>
      <c r="H7" s="54" t="s">
        <v>68</v>
      </c>
      <c r="I7" s="54" t="s">
        <v>68</v>
      </c>
      <c r="J7" s="54" t="s">
        <v>68</v>
      </c>
      <c r="K7" s="54" t="s">
        <v>68</v>
      </c>
      <c r="L7" s="54" t="s">
        <v>68</v>
      </c>
      <c r="M7" s="54" t="s">
        <v>68</v>
      </c>
      <c r="N7" s="54" t="s">
        <v>68</v>
      </c>
      <c r="O7" s="54" t="s">
        <v>68</v>
      </c>
      <c r="P7" s="54" t="s">
        <v>68</v>
      </c>
      <c r="Q7" s="54" t="s">
        <v>68</v>
      </c>
      <c r="R7" s="54" t="s">
        <v>68</v>
      </c>
      <c r="S7" s="54" t="s">
        <v>68</v>
      </c>
      <c r="T7" s="54" t="s">
        <v>68</v>
      </c>
      <c r="U7" s="54" t="s">
        <v>68</v>
      </c>
      <c r="V7" s="54" t="s">
        <v>68</v>
      </c>
      <c r="W7" s="54" t="s">
        <v>68</v>
      </c>
      <c r="X7" s="54" t="s">
        <v>68</v>
      </c>
      <c r="Y7" s="54" t="s">
        <v>68</v>
      </c>
      <c r="Z7" s="54" t="s">
        <v>68</v>
      </c>
      <c r="AA7" s="54" t="s">
        <v>68</v>
      </c>
      <c r="AB7" s="54" t="s">
        <v>68</v>
      </c>
      <c r="AC7" s="54" t="s">
        <v>68</v>
      </c>
      <c r="AD7" s="224">
        <v>0</v>
      </c>
      <c r="AE7" s="224">
        <v>0</v>
      </c>
      <c r="AF7" s="224">
        <v>0</v>
      </c>
      <c r="AG7" s="224">
        <v>0</v>
      </c>
      <c r="AH7" s="224">
        <v>0</v>
      </c>
      <c r="AI7" s="224">
        <v>1</v>
      </c>
      <c r="AJ7" s="25" t="s">
        <v>33</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(U4)0x0000003FU,                                                           /* 01 UNKNOWN                                         */</v>
      </c>
      <c r="AT7" s="56" t="str">
        <f t="shared" si="1"/>
        <v xml:space="preserve">    (U1)ALERT_REQ_UNKNOWN,                                                     /* 01 UNKNOWN                                         */</v>
      </c>
      <c r="AU7" s="56" t="str">
        <f ca="1">"        &amp;"&amp;$AW$14&amp;","&amp;REPT(" ",69-LEN($AW$14))&amp;"/* fp_u4_SRC_CHK                                      */"</f>
        <v xml:space="preserve">        &amp;u4_s_AlertC_drimodSrcchk,                                             /* fp_u4_SRC_CHK                                      */</v>
      </c>
      <c r="AV7" s="42" t="s">
        <v>72</v>
      </c>
      <c r="AW7" s="126">
        <f>IF(B3="Search Table",1,0)</f>
        <v>0</v>
      </c>
    </row>
    <row r="8" spans="1:49">
      <c r="B8" s="127"/>
      <c r="C8" s="40">
        <f t="shared" si="2"/>
        <v>2</v>
      </c>
      <c r="D8" s="54" t="s">
        <v>68</v>
      </c>
      <c r="E8" s="54" t="s">
        <v>68</v>
      </c>
      <c r="F8" s="54" t="s">
        <v>68</v>
      </c>
      <c r="G8" s="123" t="s">
        <v>68</v>
      </c>
      <c r="H8" s="54" t="s">
        <v>68</v>
      </c>
      <c r="I8" s="54" t="s">
        <v>68</v>
      </c>
      <c r="J8" s="54" t="s">
        <v>68</v>
      </c>
      <c r="K8" s="54" t="s">
        <v>68</v>
      </c>
      <c r="L8" s="54" t="s">
        <v>68</v>
      </c>
      <c r="M8" s="54" t="s">
        <v>68</v>
      </c>
      <c r="N8" s="54" t="s">
        <v>68</v>
      </c>
      <c r="O8" s="54" t="s">
        <v>68</v>
      </c>
      <c r="P8" s="54" t="s">
        <v>68</v>
      </c>
      <c r="Q8" s="54" t="s">
        <v>68</v>
      </c>
      <c r="R8" s="54" t="s">
        <v>68</v>
      </c>
      <c r="S8" s="54" t="s">
        <v>68</v>
      </c>
      <c r="T8" s="54" t="s">
        <v>68</v>
      </c>
      <c r="U8" s="54" t="s">
        <v>68</v>
      </c>
      <c r="V8" s="54" t="s">
        <v>68</v>
      </c>
      <c r="W8" s="54" t="s">
        <v>68</v>
      </c>
      <c r="X8" s="54" t="s">
        <v>68</v>
      </c>
      <c r="Y8" s="54" t="s">
        <v>68</v>
      </c>
      <c r="Z8" s="54" t="s">
        <v>68</v>
      </c>
      <c r="AA8" s="54" t="s">
        <v>68</v>
      </c>
      <c r="AB8" s="54" t="s">
        <v>68</v>
      </c>
      <c r="AC8" s="54" t="s">
        <v>68</v>
      </c>
      <c r="AD8" s="224">
        <v>0</v>
      </c>
      <c r="AE8" s="224">
        <v>0</v>
      </c>
      <c r="AF8" s="224">
        <v>0</v>
      </c>
      <c r="AG8" s="224">
        <v>0</v>
      </c>
      <c r="AH8" s="224">
        <v>1</v>
      </c>
      <c r="AI8" s="224">
        <v>0</v>
      </c>
      <c r="AJ8" s="25" t="s">
        <v>221</v>
      </c>
      <c r="AL8" t="str">
        <f t="shared" ca="1" si="0"/>
        <v xml:space="preserve">    (U1)ALERT_REQ_C_DRIMOD_TT_SPORT</v>
      </c>
      <c r="AR8" s="56" t="str">
        <f t="shared" si="3"/>
        <v xml:space="preserve">    (U4)0x00000002U,                                                           /* 02 SPORT                                           */</v>
      </c>
      <c r="AS8" s="56" t="str">
        <f t="shared" si="4"/>
        <v xml:space="preserve">    (U4)0x0000003FU,                                                           /* 02 SPORT                                           */</v>
      </c>
      <c r="AT8" s="56" t="str">
        <f ca="1">IF(AJ8&lt;&gt;"",AL8&amp;IF(AJ9&lt;&gt;"",","," ")&amp;REPT(" ",78-LEN(AL8))&amp;"/* "&amp;IF(C8&lt;10,"0"&amp;C8,C8)&amp;" "&amp;AJ8&amp;REPT(" ",48-LEN(AJ8))&amp;"*/",IF(AJ7&lt;&gt;"","};",""))</f>
        <v xml:space="preserve">    (U1)ALERT_REQ_C_DRIMOD_TT_SPORT,                                           /* 02 SPORT                                           */</v>
      </c>
      <c r="AU8" s="56" t="str">
        <f ca="1">IF($AW$15&lt;&gt;"NULL","        &amp;"&amp;$AW$15&amp;","&amp;REPT(" ",69-LEN($AW$15))&amp;"/* fp_vd_XDST                                         */","        vdp_PTR_NA,                                                            /* fp_vd_XDST                                         */")</f>
        <v xml:space="preserve">        vdp_PTR_NA,                                                            /* fp_vd_XDST                                         */</v>
      </c>
      <c r="AV8" s="42" t="s">
        <v>73</v>
      </c>
      <c r="AW8" s="61" t="str">
        <f ca="1">"u4_sp_ALERT_"&amp;IF(AW6&lt;&gt;AW17,$AW$17&amp;"_"&amp;$AW$6,AW17)&amp;"_CRIT"</f>
        <v>u4_sp_ALERT_C_DRIMOD_TT_CRIT</v>
      </c>
    </row>
    <row r="9" spans="1:49">
      <c r="B9" s="127"/>
      <c r="C9" s="40">
        <f t="shared" si="2"/>
        <v>3</v>
      </c>
      <c r="D9" s="54" t="s">
        <v>68</v>
      </c>
      <c r="E9" s="54" t="s">
        <v>68</v>
      </c>
      <c r="F9" s="54" t="s">
        <v>68</v>
      </c>
      <c r="G9" s="123" t="s">
        <v>68</v>
      </c>
      <c r="H9" s="54" t="s">
        <v>68</v>
      </c>
      <c r="I9" s="54" t="s">
        <v>68</v>
      </c>
      <c r="J9" s="54" t="s">
        <v>68</v>
      </c>
      <c r="K9" s="54" t="s">
        <v>68</v>
      </c>
      <c r="L9" s="54" t="s">
        <v>68</v>
      </c>
      <c r="M9" s="54" t="s">
        <v>68</v>
      </c>
      <c r="N9" s="54" t="s">
        <v>68</v>
      </c>
      <c r="O9" s="54" t="s">
        <v>68</v>
      </c>
      <c r="P9" s="54" t="s">
        <v>68</v>
      </c>
      <c r="Q9" s="54" t="s">
        <v>68</v>
      </c>
      <c r="R9" s="54" t="s">
        <v>68</v>
      </c>
      <c r="S9" s="54" t="s">
        <v>68</v>
      </c>
      <c r="T9" s="54" t="s">
        <v>68</v>
      </c>
      <c r="U9" s="54" t="s">
        <v>68</v>
      </c>
      <c r="V9" s="54" t="s">
        <v>68</v>
      </c>
      <c r="W9" s="54" t="s">
        <v>68</v>
      </c>
      <c r="X9" s="54" t="s">
        <v>68</v>
      </c>
      <c r="Y9" s="54" t="s">
        <v>68</v>
      </c>
      <c r="Z9" s="54" t="s">
        <v>68</v>
      </c>
      <c r="AA9" s="54" t="s">
        <v>68</v>
      </c>
      <c r="AB9" s="54" t="s">
        <v>68</v>
      </c>
      <c r="AC9" s="54" t="s">
        <v>68</v>
      </c>
      <c r="AD9" s="224">
        <v>0</v>
      </c>
      <c r="AE9" s="224">
        <v>0</v>
      </c>
      <c r="AF9" s="224">
        <v>0</v>
      </c>
      <c r="AG9" s="224">
        <v>0</v>
      </c>
      <c r="AH9" s="224">
        <v>1</v>
      </c>
      <c r="AI9" s="224">
        <v>1</v>
      </c>
      <c r="AJ9" s="233" t="s">
        <v>33</v>
      </c>
      <c r="AL9" t="str">
        <f t="shared" si="0"/>
        <v xml:space="preserve">    (U1)ALERT_REQ_UNKNOWN</v>
      </c>
      <c r="AR9" s="56" t="str">
        <f t="shared" si="3"/>
        <v xml:space="preserve">    (U4)0x00000003U,                                                           /* 03 UNKNOWN                                         */</v>
      </c>
      <c r="AS9" s="56" t="str">
        <f t="shared" si="4"/>
        <v xml:space="preserve">    (U4)0x0000003FU,                                                           /* 03 UNKNOWN                                         */</v>
      </c>
      <c r="AT9" s="56" t="str">
        <f t="shared" si="1"/>
        <v xml:space="preserve">    (U1)ALERT_REQ_UNKNOWN,                                                     /* 03 UNKNOWN                                         */</v>
      </c>
      <c r="AU9" s="56"/>
      <c r="AV9" s="42" t="s">
        <v>74</v>
      </c>
      <c r="AW9" s="61" t="str">
        <f ca="1">"u4_sp_ALERT_"&amp;IF(AW6&lt;&gt;AW17,$AW$17&amp;"_"&amp;$AW$6,AW17)&amp;"_MASK"</f>
        <v>u4_sp_ALERT_C_DRIMOD_TT_MASK</v>
      </c>
    </row>
    <row r="10" spans="1:49">
      <c r="B10" s="127"/>
      <c r="C10" s="40">
        <f t="shared" si="2"/>
        <v>4</v>
      </c>
      <c r="D10" s="54" t="s">
        <v>68</v>
      </c>
      <c r="E10" s="54" t="s">
        <v>68</v>
      </c>
      <c r="F10" s="54" t="s">
        <v>68</v>
      </c>
      <c r="G10" s="54" t="s">
        <v>68</v>
      </c>
      <c r="H10" s="54" t="s">
        <v>68</v>
      </c>
      <c r="I10" s="54" t="s">
        <v>68</v>
      </c>
      <c r="J10" s="54" t="s">
        <v>68</v>
      </c>
      <c r="K10" s="54" t="s">
        <v>68</v>
      </c>
      <c r="L10" s="54" t="s">
        <v>68</v>
      </c>
      <c r="M10" s="54" t="s">
        <v>68</v>
      </c>
      <c r="N10" s="54" t="s">
        <v>68</v>
      </c>
      <c r="O10" s="54" t="s">
        <v>68</v>
      </c>
      <c r="P10" s="54" t="s">
        <v>68</v>
      </c>
      <c r="Q10" s="54" t="s">
        <v>68</v>
      </c>
      <c r="R10" s="54" t="s">
        <v>68</v>
      </c>
      <c r="S10" s="54" t="s">
        <v>68</v>
      </c>
      <c r="T10" s="54" t="s">
        <v>68</v>
      </c>
      <c r="U10" s="54" t="s">
        <v>68</v>
      </c>
      <c r="V10" s="54" t="s">
        <v>68</v>
      </c>
      <c r="W10" s="54" t="s">
        <v>68</v>
      </c>
      <c r="X10" s="54" t="s">
        <v>68</v>
      </c>
      <c r="Y10" s="54" t="s">
        <v>68</v>
      </c>
      <c r="Z10" s="54" t="s">
        <v>68</v>
      </c>
      <c r="AA10" s="54" t="s">
        <v>68</v>
      </c>
      <c r="AB10" s="54" t="s">
        <v>68</v>
      </c>
      <c r="AC10" s="54" t="s">
        <v>68</v>
      </c>
      <c r="AD10" s="224">
        <v>0</v>
      </c>
      <c r="AE10" s="224">
        <v>0</v>
      </c>
      <c r="AF10" s="224">
        <v>0</v>
      </c>
      <c r="AG10" s="224">
        <v>1</v>
      </c>
      <c r="AH10" s="224">
        <v>0</v>
      </c>
      <c r="AI10" s="224">
        <v>0</v>
      </c>
      <c r="AJ10" s="232" t="s">
        <v>33</v>
      </c>
      <c r="AL10" t="str">
        <f t="shared" si="0"/>
        <v xml:space="preserve">    (U1)ALERT_REQ_UNKNOWN</v>
      </c>
      <c r="AR10" s="56" t="str">
        <f t="shared" si="3"/>
        <v xml:space="preserve">    (U4)0x00000004U,                                                           /* 04 UNKNOWN                                         */</v>
      </c>
      <c r="AS10" s="56" t="str">
        <f t="shared" si="4"/>
        <v xml:space="preserve">    (U4)0x0000003FU,                                                           /* 04 UNKNOWN                                         */</v>
      </c>
      <c r="AT10" s="56" t="str">
        <f t="shared" si="1"/>
        <v xml:space="preserve">    (U1)ALERT_REQ_UNKNOWN,                                                     /* 04 UNKNOWN                                         */</v>
      </c>
      <c r="AU10" s="56" t="str">
        <f>IF($AW$7=1,"        &amp;"&amp;$AW$9&amp;"[0],"&amp;REPT(" ",66-LEN($AW$9))&amp;"/* u4p_MASK                                           */","        (const U4 *)vdp_PTR_NA,                                                /* u4p_MASK                                           */")</f>
        <v xml:space="preserve">        (const U4 *)vdp_PTR_NA,                                                /* u4p_MASK                                           */</v>
      </c>
      <c r="AV10" s="42" t="s">
        <v>75</v>
      </c>
      <c r="AW10" s="61" t="str">
        <f ca="1">"ALERT_"&amp;IF(AW6&lt;&gt;AW17,$AW$17&amp;"_"&amp;$AW$6,AW17)&amp;"_NUM_DST"</f>
        <v>ALERT_C_DRIMOD_TT_NUM_DST</v>
      </c>
    </row>
    <row r="11" spans="1:49">
      <c r="B11" s="127"/>
      <c r="C11" s="40">
        <f t="shared" si="2"/>
        <v>5</v>
      </c>
      <c r="D11" s="54" t="s">
        <v>68</v>
      </c>
      <c r="E11" s="54" t="s">
        <v>68</v>
      </c>
      <c r="F11" s="54" t="s">
        <v>68</v>
      </c>
      <c r="G11" s="54" t="s">
        <v>68</v>
      </c>
      <c r="H11" s="54" t="s">
        <v>68</v>
      </c>
      <c r="I11" s="54" t="s">
        <v>68</v>
      </c>
      <c r="J11" s="54" t="s">
        <v>68</v>
      </c>
      <c r="K11" s="54" t="s">
        <v>68</v>
      </c>
      <c r="L11" s="54" t="s">
        <v>68</v>
      </c>
      <c r="M11" s="54" t="s">
        <v>68</v>
      </c>
      <c r="N11" s="54" t="s">
        <v>68</v>
      </c>
      <c r="O11" s="54" t="s">
        <v>68</v>
      </c>
      <c r="P11" s="54" t="s">
        <v>68</v>
      </c>
      <c r="Q11" s="54" t="s">
        <v>68</v>
      </c>
      <c r="R11" s="54" t="s">
        <v>68</v>
      </c>
      <c r="S11" s="54" t="s">
        <v>68</v>
      </c>
      <c r="T11" s="54" t="s">
        <v>68</v>
      </c>
      <c r="U11" s="54" t="s">
        <v>68</v>
      </c>
      <c r="V11" s="54" t="s">
        <v>68</v>
      </c>
      <c r="W11" s="54" t="s">
        <v>68</v>
      </c>
      <c r="X11" s="54" t="s">
        <v>68</v>
      </c>
      <c r="Y11" s="54" t="s">
        <v>68</v>
      </c>
      <c r="Z11" s="54" t="s">
        <v>68</v>
      </c>
      <c r="AA11" s="54" t="s">
        <v>68</v>
      </c>
      <c r="AB11" s="54" t="s">
        <v>68</v>
      </c>
      <c r="AC11" s="54" t="s">
        <v>68</v>
      </c>
      <c r="AD11" s="224">
        <v>0</v>
      </c>
      <c r="AE11" s="224">
        <v>0</v>
      </c>
      <c r="AF11" s="224">
        <v>0</v>
      </c>
      <c r="AG11" s="224">
        <v>1</v>
      </c>
      <c r="AH11" s="224">
        <v>0</v>
      </c>
      <c r="AI11" s="224">
        <v>1</v>
      </c>
      <c r="AJ11" s="232" t="s">
        <v>33</v>
      </c>
      <c r="AL11" t="str">
        <f t="shared" si="0"/>
        <v xml:space="preserve">    (U1)ALERT_REQ_UNKNOWN</v>
      </c>
      <c r="AR11" s="56" t="str">
        <f t="shared" si="3"/>
        <v xml:space="preserve">    (U4)0x00000005U,                                                           /* 05 UNKNOWN                                         */</v>
      </c>
      <c r="AS11" s="56" t="str">
        <f t="shared" si="4"/>
        <v xml:space="preserve">    (U4)0x0000003FU,                                                           /* 05 UNKNOWN                                         */</v>
      </c>
      <c r="AT11" s="56" t="str">
        <f t="shared" si="1"/>
        <v xml:space="preserve">    (U1)ALERT_REQ_UNKNOWN,                                                     /* 05 UNKNOWN                                         */</v>
      </c>
      <c r="AU11" s="56" t="str">
        <f>IF($AW$7=1,"        &amp;"&amp;$AW$8&amp;"[0],"&amp;REPT(" ",66-LEN($AW$8))&amp;"/* u4p_CRIT                                           */","        (const U4 *)vdp_PTR_NA,                                                /* u4p_CRIT                                           */")</f>
        <v xml:space="preserve">        (const U4 *)vdp_PTR_NA,                                                /* u4p_CRIT                                           */</v>
      </c>
      <c r="AV11" s="42" t="s">
        <v>76</v>
      </c>
      <c r="AW11" s="61" t="str">
        <f ca="1">"u1_sp_ALERT_"&amp;IF(AW6&lt;&gt;AW17,$AW$17&amp;"_"&amp;$AW$6,AW17)&amp;"_DST"</f>
        <v>u1_sp_ALERT_C_DRIMOD_TT_DST</v>
      </c>
    </row>
    <row r="12" spans="1:49">
      <c r="B12" s="127"/>
      <c r="C12" s="40">
        <f t="shared" si="2"/>
        <v>6</v>
      </c>
      <c r="D12" s="54" t="s">
        <v>68</v>
      </c>
      <c r="E12" s="54" t="s">
        <v>68</v>
      </c>
      <c r="F12" s="54" t="s">
        <v>68</v>
      </c>
      <c r="G12" s="54" t="s">
        <v>68</v>
      </c>
      <c r="H12" s="54" t="s">
        <v>68</v>
      </c>
      <c r="I12" s="54" t="s">
        <v>68</v>
      </c>
      <c r="J12" s="54" t="s">
        <v>68</v>
      </c>
      <c r="K12" s="54" t="s">
        <v>68</v>
      </c>
      <c r="L12" s="54" t="s">
        <v>68</v>
      </c>
      <c r="M12" s="54" t="s">
        <v>68</v>
      </c>
      <c r="N12" s="54" t="s">
        <v>68</v>
      </c>
      <c r="O12" s="54" t="s">
        <v>68</v>
      </c>
      <c r="P12" s="54" t="s">
        <v>68</v>
      </c>
      <c r="Q12" s="54" t="s">
        <v>68</v>
      </c>
      <c r="R12" s="54" t="s">
        <v>68</v>
      </c>
      <c r="S12" s="54" t="s">
        <v>68</v>
      </c>
      <c r="T12" s="54" t="s">
        <v>68</v>
      </c>
      <c r="U12" s="54" t="s">
        <v>68</v>
      </c>
      <c r="V12" s="54" t="s">
        <v>68</v>
      </c>
      <c r="W12" s="54" t="s">
        <v>68</v>
      </c>
      <c r="X12" s="54" t="s">
        <v>68</v>
      </c>
      <c r="Y12" s="54" t="s">
        <v>68</v>
      </c>
      <c r="Z12" s="54" t="s">
        <v>68</v>
      </c>
      <c r="AA12" s="54" t="s">
        <v>68</v>
      </c>
      <c r="AB12" s="54" t="s">
        <v>68</v>
      </c>
      <c r="AC12" s="54" t="s">
        <v>68</v>
      </c>
      <c r="AD12" s="224">
        <v>0</v>
      </c>
      <c r="AE12" s="224">
        <v>0</v>
      </c>
      <c r="AF12" s="224">
        <v>0</v>
      </c>
      <c r="AG12" s="224">
        <v>1</v>
      </c>
      <c r="AH12" s="224">
        <v>1</v>
      </c>
      <c r="AI12" s="224">
        <v>0</v>
      </c>
      <c r="AJ12" s="25" t="s">
        <v>222</v>
      </c>
      <c r="AL12" t="str">
        <f t="shared" ca="1" si="0"/>
        <v xml:space="preserve">    (U1)ALERT_REQ_C_DRIMOD_TT_ECO</v>
      </c>
      <c r="AR12" s="56" t="str">
        <f t="shared" si="3"/>
        <v xml:space="preserve">    (U4)0x00000006U,                                                           /* 06 ECO                                             */</v>
      </c>
      <c r="AS12" s="56" t="str">
        <f t="shared" si="4"/>
        <v xml:space="preserve">    (U4)0x0000003FU,                                                           /* 06 ECO                                             */</v>
      </c>
      <c r="AT12" s="56" t="str">
        <f t="shared" ca="1" si="1"/>
        <v xml:space="preserve">    (U1)ALERT_REQ_C_DRIMOD_TT_ECO,                                             /* 06 ECO                                             */</v>
      </c>
      <c r="AU12" s="56"/>
      <c r="AV12" s="42" t="s">
        <v>89</v>
      </c>
      <c r="AW12" s="61" t="str">
        <f ca="1">Matrix!D8&amp;"["&amp;Matrix!D7&amp;"]"</f>
        <v>st_gp_ALERT_C_DRIMOD_MTRX[1]</v>
      </c>
    </row>
    <row r="13" spans="1:49">
      <c r="B13" s="127"/>
      <c r="C13" s="40">
        <f t="shared" si="2"/>
        <v>7</v>
      </c>
      <c r="D13" s="54" t="s">
        <v>68</v>
      </c>
      <c r="E13" s="54" t="s">
        <v>68</v>
      </c>
      <c r="F13" s="54" t="s">
        <v>68</v>
      </c>
      <c r="G13" s="54" t="s">
        <v>68</v>
      </c>
      <c r="H13" s="54" t="s">
        <v>68</v>
      </c>
      <c r="I13" s="54" t="s">
        <v>68</v>
      </c>
      <c r="J13" s="54" t="s">
        <v>68</v>
      </c>
      <c r="K13" s="54" t="s">
        <v>68</v>
      </c>
      <c r="L13" s="54" t="s">
        <v>68</v>
      </c>
      <c r="M13" s="54" t="s">
        <v>68</v>
      </c>
      <c r="N13" s="54" t="s">
        <v>68</v>
      </c>
      <c r="O13" s="54" t="s">
        <v>68</v>
      </c>
      <c r="P13" s="54" t="s">
        <v>68</v>
      </c>
      <c r="Q13" s="54" t="s">
        <v>68</v>
      </c>
      <c r="R13" s="54" t="s">
        <v>68</v>
      </c>
      <c r="S13" s="54" t="s">
        <v>68</v>
      </c>
      <c r="T13" s="54" t="s">
        <v>68</v>
      </c>
      <c r="U13" s="54" t="s">
        <v>68</v>
      </c>
      <c r="V13" s="54" t="s">
        <v>68</v>
      </c>
      <c r="W13" s="54" t="s">
        <v>68</v>
      </c>
      <c r="X13" s="54" t="s">
        <v>68</v>
      </c>
      <c r="Y13" s="54" t="s">
        <v>68</v>
      </c>
      <c r="Z13" s="54" t="s">
        <v>68</v>
      </c>
      <c r="AA13" s="54" t="s">
        <v>68</v>
      </c>
      <c r="AB13" s="54" t="s">
        <v>68</v>
      </c>
      <c r="AC13" s="54" t="s">
        <v>68</v>
      </c>
      <c r="AD13" s="224">
        <v>0</v>
      </c>
      <c r="AE13" s="224">
        <v>0</v>
      </c>
      <c r="AF13" s="224">
        <v>0</v>
      </c>
      <c r="AG13" s="224">
        <v>1</v>
      </c>
      <c r="AH13" s="224">
        <v>1</v>
      </c>
      <c r="AI13" s="224">
        <v>1</v>
      </c>
      <c r="AJ13" s="25" t="s">
        <v>223</v>
      </c>
      <c r="AL13" t="str">
        <f t="shared" ca="1" si="0"/>
        <v xml:space="preserve">    (U1)ALERT_REQ_C_DRIMOD_TT_CUSTOM</v>
      </c>
      <c r="AR13" s="56" t="str">
        <f t="shared" si="3"/>
        <v xml:space="preserve">    (U4)0x00000007U,                                                           /* 07 CUSTOM                                          */</v>
      </c>
      <c r="AS13" s="56" t="str">
        <f t="shared" si="4"/>
        <v xml:space="preserve">    (U4)0x0000003FU,                                                           /* 07 CUSTOM                                          */</v>
      </c>
      <c r="AT13" s="56" t="str">
        <f t="shared" ca="1" si="1"/>
        <v xml:space="preserve">    (U1)ALERT_REQ_C_DRIMOD_TT_CUSTOM,                                          /* 07 CUSTOM                                          */</v>
      </c>
      <c r="AU13" s="56" t="str">
        <f ca="1">"        &amp;"&amp;$AW$11&amp;"[0],"&amp;REPT(" ",66-LEN($AW$11))&amp;"/* u1p_DST                                            */"</f>
        <v xml:space="preserve">        &amp;u1_sp_ALERT_C_DRIMOD_TT_DST[0],                                       /* u1p_DST                                            */</v>
      </c>
      <c r="AV13" s="42" t="s">
        <v>77</v>
      </c>
      <c r="AW13" s="126">
        <f>COUNTA($AJ$6:$AJ$69)</f>
        <v>64</v>
      </c>
    </row>
    <row r="14" spans="1:49">
      <c r="B14" s="127"/>
      <c r="C14" s="40">
        <f t="shared" si="2"/>
        <v>8</v>
      </c>
      <c r="D14" s="54" t="s">
        <v>68</v>
      </c>
      <c r="E14" s="54" t="s">
        <v>68</v>
      </c>
      <c r="F14" s="54" t="s">
        <v>68</v>
      </c>
      <c r="G14" s="54" t="s">
        <v>68</v>
      </c>
      <c r="H14" s="54" t="s">
        <v>68</v>
      </c>
      <c r="I14" s="54" t="s">
        <v>68</v>
      </c>
      <c r="J14" s="54" t="s">
        <v>68</v>
      </c>
      <c r="K14" s="54" t="s">
        <v>203</v>
      </c>
      <c r="L14" s="54" t="s">
        <v>68</v>
      </c>
      <c r="M14" s="54" t="s">
        <v>68</v>
      </c>
      <c r="N14" s="54" t="s">
        <v>68</v>
      </c>
      <c r="O14" s="54" t="s">
        <v>68</v>
      </c>
      <c r="P14" s="54" t="s">
        <v>68</v>
      </c>
      <c r="Q14" s="54" t="s">
        <v>68</v>
      </c>
      <c r="R14" s="54" t="s">
        <v>68</v>
      </c>
      <c r="S14" s="54" t="s">
        <v>68</v>
      </c>
      <c r="T14" s="54" t="s">
        <v>68</v>
      </c>
      <c r="U14" s="54" t="s">
        <v>68</v>
      </c>
      <c r="V14" s="54" t="s">
        <v>68</v>
      </c>
      <c r="W14" s="54" t="s">
        <v>68</v>
      </c>
      <c r="X14" s="54" t="s">
        <v>68</v>
      </c>
      <c r="Y14" s="54" t="s">
        <v>68</v>
      </c>
      <c r="Z14" s="54" t="s">
        <v>68</v>
      </c>
      <c r="AA14" s="54" t="s">
        <v>68</v>
      </c>
      <c r="AB14" s="54" t="s">
        <v>68</v>
      </c>
      <c r="AC14" s="54" t="s">
        <v>68</v>
      </c>
      <c r="AD14" s="224">
        <v>0</v>
      </c>
      <c r="AE14" s="224">
        <v>0</v>
      </c>
      <c r="AF14" s="224">
        <v>1</v>
      </c>
      <c r="AG14" s="224">
        <v>0</v>
      </c>
      <c r="AH14" s="224">
        <v>0</v>
      </c>
      <c r="AI14" s="224">
        <v>0</v>
      </c>
      <c r="AJ14" s="25" t="s">
        <v>33</v>
      </c>
      <c r="AL14" t="str">
        <f t="shared" si="0"/>
        <v xml:space="preserve">    (U1)ALERT_REQ_UNKNOWN</v>
      </c>
      <c r="AR14" s="56" t="str">
        <f t="shared" si="3"/>
        <v xml:space="preserve">    (U4)0x00000008U,                                                           /* 08 UNKNOWN                                         */</v>
      </c>
      <c r="AS14" s="56" t="str">
        <f t="shared" si="4"/>
        <v xml:space="preserve">    (U4)0x0000003FU,                                                           /* 08 UNKNOWN                                         */</v>
      </c>
      <c r="AT14" s="56" t="str">
        <f t="shared" si="1"/>
        <v xml:space="preserve">    (U1)ALERT_REQ_UNKNOWN,                                                     /* 08 UNKNOWN                                         */</v>
      </c>
      <c r="AU14" s="56" t="str">
        <f ca="1">"        (U2)"&amp;$AW$10&amp;","&amp;REPT(" ",66-LEN($AW$10))&amp;"/* u2_num_srch                                        */"</f>
        <v xml:space="preserve">        (U2)ALERT_C_DRIMOD_TT_NUM_DST,                                         /* u2_num_srch                                        */</v>
      </c>
      <c r="AV14" s="42" t="s">
        <v>78</v>
      </c>
      <c r="AW14" s="61" t="str">
        <f ca="1">IF(AW6&lt;&gt;AW17,VLOOKUP(AW6,Matrix!$C$13:$G$37,4,FALSE),Matrix!F13)</f>
        <v>u4_s_AlertC_drimodSrcchk</v>
      </c>
    </row>
    <row r="15" spans="1:49">
      <c r="B15" s="127"/>
      <c r="C15" s="40">
        <f t="shared" si="2"/>
        <v>9</v>
      </c>
      <c r="D15" s="54" t="s">
        <v>68</v>
      </c>
      <c r="E15" s="54" t="s">
        <v>68</v>
      </c>
      <c r="F15" s="54" t="s">
        <v>68</v>
      </c>
      <c r="G15" s="54" t="s">
        <v>68</v>
      </c>
      <c r="H15" s="54" t="s">
        <v>68</v>
      </c>
      <c r="I15" s="54" t="s">
        <v>68</v>
      </c>
      <c r="J15" s="54" t="s">
        <v>68</v>
      </c>
      <c r="K15" s="54" t="s">
        <v>68</v>
      </c>
      <c r="L15" s="54" t="s">
        <v>68</v>
      </c>
      <c r="M15" s="54" t="s">
        <v>68</v>
      </c>
      <c r="N15" s="54" t="s">
        <v>68</v>
      </c>
      <c r="O15" s="54" t="s">
        <v>68</v>
      </c>
      <c r="P15" s="54" t="s">
        <v>68</v>
      </c>
      <c r="Q15" s="54" t="s">
        <v>68</v>
      </c>
      <c r="R15" s="54" t="s">
        <v>68</v>
      </c>
      <c r="S15" s="54" t="s">
        <v>68</v>
      </c>
      <c r="T15" s="54" t="s">
        <v>68</v>
      </c>
      <c r="U15" s="54" t="s">
        <v>68</v>
      </c>
      <c r="V15" s="54" t="s">
        <v>68</v>
      </c>
      <c r="W15" s="54" t="s">
        <v>68</v>
      </c>
      <c r="X15" s="54" t="s">
        <v>68</v>
      </c>
      <c r="Y15" s="54" t="s">
        <v>68</v>
      </c>
      <c r="Z15" s="54" t="s">
        <v>68</v>
      </c>
      <c r="AA15" s="54" t="s">
        <v>68</v>
      </c>
      <c r="AB15" s="54" t="s">
        <v>68</v>
      </c>
      <c r="AC15" s="54" t="s">
        <v>68</v>
      </c>
      <c r="AD15" s="224">
        <v>0</v>
      </c>
      <c r="AE15" s="224">
        <v>0</v>
      </c>
      <c r="AF15" s="224">
        <v>1</v>
      </c>
      <c r="AG15" s="224">
        <v>0</v>
      </c>
      <c r="AH15" s="224">
        <v>0</v>
      </c>
      <c r="AI15" s="224">
        <v>1</v>
      </c>
      <c r="AJ15" s="25" t="s">
        <v>255</v>
      </c>
      <c r="AL15" t="str">
        <f t="shared" ca="1" si="0"/>
        <v xml:space="preserve">    (U1)ALERT_REQ_C_DRIMOD_TT_RANGE</v>
      </c>
      <c r="AR15" s="56" t="str">
        <f t="shared" si="3"/>
        <v xml:space="preserve">    (U4)0x00000009U,                                                           /* 09 RANGE                                           */</v>
      </c>
      <c r="AS15" s="56" t="str">
        <f t="shared" si="4"/>
        <v xml:space="preserve">    (U4)0x0000003FU,                                                           /* 09 RANGE                                           */</v>
      </c>
      <c r="AT15" s="56" t="str">
        <f t="shared" ca="1" si="1"/>
        <v xml:space="preserve">    (U1)ALERT_REQ_C_DRIMOD_TT_RANGE,                                           /* 09 RANGE                                           */</v>
      </c>
      <c r="AU15" s="56" t="str">
        <f ca="1">"        (U1)"&amp;$AW$16&amp;REPT(" ",67-LEN($AW$16))&amp;"/* u1_vom_act                                         */"</f>
        <v xml:space="preserve">        (U1)ALERT_VOM_IGN_ON                                                   /* u1_vom_act                                         */</v>
      </c>
      <c r="AV15" s="42" t="s">
        <v>81</v>
      </c>
      <c r="AW15" s="61" t="str">
        <f ca="1">IF(AW6&lt;&gt;AW17,VLOOKUP(AW6,Matrix!$C$13:$G$37,5,FALSE),Matrix!G13)</f>
        <v>NULL</v>
      </c>
    </row>
    <row r="16" spans="1:49">
      <c r="B16" s="127"/>
      <c r="C16" s="40">
        <f t="shared" si="2"/>
        <v>10</v>
      </c>
      <c r="D16" s="54" t="s">
        <v>68</v>
      </c>
      <c r="E16" s="54" t="s">
        <v>68</v>
      </c>
      <c r="F16" s="54" t="s">
        <v>68</v>
      </c>
      <c r="G16" s="54" t="s">
        <v>68</v>
      </c>
      <c r="H16" s="54" t="s">
        <v>68</v>
      </c>
      <c r="I16" s="54" t="s">
        <v>68</v>
      </c>
      <c r="J16" s="54" t="s">
        <v>68</v>
      </c>
      <c r="K16" s="54" t="s">
        <v>68</v>
      </c>
      <c r="L16" s="54" t="s">
        <v>68</v>
      </c>
      <c r="M16" s="54" t="s">
        <v>68</v>
      </c>
      <c r="N16" s="54" t="s">
        <v>68</v>
      </c>
      <c r="O16" s="54" t="s">
        <v>68</v>
      </c>
      <c r="P16" s="54" t="s">
        <v>68</v>
      </c>
      <c r="Q16" s="54" t="s">
        <v>68</v>
      </c>
      <c r="R16" s="54" t="s">
        <v>68</v>
      </c>
      <c r="S16" s="54" t="s">
        <v>68</v>
      </c>
      <c r="T16" s="54" t="s">
        <v>68</v>
      </c>
      <c r="U16" s="54" t="s">
        <v>68</v>
      </c>
      <c r="V16" s="54" t="s">
        <v>68</v>
      </c>
      <c r="W16" s="54" t="s">
        <v>68</v>
      </c>
      <c r="X16" s="54" t="s">
        <v>68</v>
      </c>
      <c r="Y16" s="54" t="s">
        <v>68</v>
      </c>
      <c r="Z16" s="54" t="s">
        <v>68</v>
      </c>
      <c r="AA16" s="54" t="s">
        <v>68</v>
      </c>
      <c r="AB16" s="54" t="s">
        <v>68</v>
      </c>
      <c r="AC16" s="54" t="s">
        <v>68</v>
      </c>
      <c r="AD16" s="224">
        <v>0</v>
      </c>
      <c r="AE16" s="224">
        <v>0</v>
      </c>
      <c r="AF16" s="224">
        <v>1</v>
      </c>
      <c r="AG16" s="224">
        <v>0</v>
      </c>
      <c r="AH16" s="224">
        <v>1</v>
      </c>
      <c r="AI16" s="224">
        <v>0</v>
      </c>
      <c r="AJ16" s="231" t="s">
        <v>293</v>
      </c>
      <c r="AL16" t="str">
        <f t="shared" ca="1" si="0"/>
        <v xml:space="preserve">    (U1)ALERT_REQ_C_DRIMOD_TT_TRACK</v>
      </c>
      <c r="AR16" s="56" t="str">
        <f t="shared" si="3"/>
        <v xml:space="preserve">    (U4)0x0000000AU,                                                           /* 10 TRACK                                           */</v>
      </c>
      <c r="AS16" s="56" t="str">
        <f t="shared" si="4"/>
        <v xml:space="preserve">    (U4)0x0000003FU,                                                           /* 10 TRACK                                           */</v>
      </c>
      <c r="AT16" s="56" t="str">
        <f t="shared" ca="1" si="1"/>
        <v xml:space="preserve">    (U1)ALERT_REQ_C_DRIMOD_TT_TRACK,                                           /* 10 TRACK                                           */</v>
      </c>
      <c r="AU16" s="56" t="s">
        <v>70</v>
      </c>
      <c r="AV16" s="42" t="s">
        <v>79</v>
      </c>
      <c r="AW16" s="61" t="str">
        <f ca="1">IF(AW6&lt;&gt;AW17,VLOOKUP(AW6,Matrix!$C$13:$G$37,2,FALSE),Matrix!D13)</f>
        <v>ALERT_VOM_IGN_ON</v>
      </c>
    </row>
    <row r="17" spans="2:49" ht="14.25" thickBot="1">
      <c r="B17" s="127"/>
      <c r="C17" s="40">
        <f t="shared" si="2"/>
        <v>11</v>
      </c>
      <c r="D17" s="54" t="s">
        <v>68</v>
      </c>
      <c r="E17" s="54" t="s">
        <v>68</v>
      </c>
      <c r="F17" s="54" t="s">
        <v>68</v>
      </c>
      <c r="G17" s="54" t="s">
        <v>68</v>
      </c>
      <c r="H17" s="54" t="s">
        <v>68</v>
      </c>
      <c r="I17" s="54" t="s">
        <v>68</v>
      </c>
      <c r="J17" s="54" t="s">
        <v>68</v>
      </c>
      <c r="K17" s="54" t="s">
        <v>68</v>
      </c>
      <c r="L17" s="54" t="s">
        <v>68</v>
      </c>
      <c r="M17" s="54" t="s">
        <v>68</v>
      </c>
      <c r="N17" s="54" t="s">
        <v>68</v>
      </c>
      <c r="O17" s="54" t="s">
        <v>68</v>
      </c>
      <c r="P17" s="54" t="s">
        <v>68</v>
      </c>
      <c r="Q17" s="54" t="s">
        <v>68</v>
      </c>
      <c r="R17" s="54" t="s">
        <v>68</v>
      </c>
      <c r="S17" s="54" t="s">
        <v>68</v>
      </c>
      <c r="T17" s="54" t="s">
        <v>68</v>
      </c>
      <c r="U17" s="54" t="s">
        <v>68</v>
      </c>
      <c r="V17" s="54" t="s">
        <v>68</v>
      </c>
      <c r="W17" s="54" t="s">
        <v>68</v>
      </c>
      <c r="X17" s="54" t="s">
        <v>68</v>
      </c>
      <c r="Y17" s="54" t="s">
        <v>68</v>
      </c>
      <c r="Z17" s="54" t="s">
        <v>68</v>
      </c>
      <c r="AA17" s="54" t="s">
        <v>68</v>
      </c>
      <c r="AB17" s="54" t="s">
        <v>68</v>
      </c>
      <c r="AC17" s="54" t="s">
        <v>68</v>
      </c>
      <c r="AD17" s="224">
        <v>0</v>
      </c>
      <c r="AE17" s="224">
        <v>0</v>
      </c>
      <c r="AF17" s="224">
        <v>1</v>
      </c>
      <c r="AG17" s="224">
        <v>0</v>
      </c>
      <c r="AH17" s="224">
        <v>1</v>
      </c>
      <c r="AI17" s="224">
        <v>1</v>
      </c>
      <c r="AJ17" s="25" t="s">
        <v>259</v>
      </c>
      <c r="AL17" t="str">
        <f t="shared" ca="1" si="0"/>
        <v xml:space="preserve">    (U1)ALERT_REQ_C_DRIMOD_TT_REAR_COMF</v>
      </c>
      <c r="AR17" s="56" t="str">
        <f t="shared" si="3"/>
        <v xml:space="preserve">    (U4)0x0000000BU,                                                           /* 11 REAR_COMF                                       */</v>
      </c>
      <c r="AS17" s="56" t="str">
        <f t="shared" si="4"/>
        <v xml:space="preserve">    (U4)0x0000003FU,                                                           /* 11 REAR_COMF                                       */</v>
      </c>
      <c r="AT17" s="56" t="str">
        <f t="shared" ca="1" si="1"/>
        <v xml:space="preserve">    (U1)ALERT_REQ_C_DRIMOD_TT_REAR_COMF,                                       /* 11 REAR_COMF                                       */</v>
      </c>
      <c r="AU17" s="57" t="s">
        <v>82</v>
      </c>
      <c r="AV17" s="43" t="s">
        <v>80</v>
      </c>
      <c r="AW17" s="62" t="str">
        <f ca="1">UPPER(Matrix!$D$6)</f>
        <v>C_DRIMOD</v>
      </c>
    </row>
    <row r="18" spans="2:49">
      <c r="B18" s="127"/>
      <c r="C18" s="40">
        <f t="shared" si="2"/>
        <v>12</v>
      </c>
      <c r="D18" s="54" t="s">
        <v>68</v>
      </c>
      <c r="E18" s="54" t="s">
        <v>68</v>
      </c>
      <c r="F18" s="54" t="s">
        <v>68</v>
      </c>
      <c r="G18" s="54" t="s">
        <v>68</v>
      </c>
      <c r="H18" s="54" t="s">
        <v>68</v>
      </c>
      <c r="I18" s="54" t="s">
        <v>68</v>
      </c>
      <c r="J18" s="54" t="s">
        <v>68</v>
      </c>
      <c r="K18" s="54" t="s">
        <v>68</v>
      </c>
      <c r="L18" s="54" t="s">
        <v>68</v>
      </c>
      <c r="M18" s="54" t="s">
        <v>68</v>
      </c>
      <c r="N18" s="54" t="s">
        <v>68</v>
      </c>
      <c r="O18" s="54" t="s">
        <v>68</v>
      </c>
      <c r="P18" s="54" t="s">
        <v>68</v>
      </c>
      <c r="Q18" s="54" t="s">
        <v>68</v>
      </c>
      <c r="R18" s="54" t="s">
        <v>68</v>
      </c>
      <c r="S18" s="54" t="s">
        <v>68</v>
      </c>
      <c r="T18" s="54" t="s">
        <v>68</v>
      </c>
      <c r="U18" s="54" t="s">
        <v>68</v>
      </c>
      <c r="V18" s="54" t="s">
        <v>68</v>
      </c>
      <c r="W18" s="54" t="s">
        <v>68</v>
      </c>
      <c r="X18" s="54" t="s">
        <v>68</v>
      </c>
      <c r="Y18" s="54" t="s">
        <v>68</v>
      </c>
      <c r="Z18" s="54" t="s">
        <v>68</v>
      </c>
      <c r="AA18" s="54" t="s">
        <v>68</v>
      </c>
      <c r="AB18" s="54" t="s">
        <v>68</v>
      </c>
      <c r="AC18" s="54" t="s">
        <v>68</v>
      </c>
      <c r="AD18" s="224">
        <v>0</v>
      </c>
      <c r="AE18" s="224">
        <v>0</v>
      </c>
      <c r="AF18" s="224">
        <v>1</v>
      </c>
      <c r="AG18" s="224">
        <v>1</v>
      </c>
      <c r="AH18" s="224">
        <v>0</v>
      </c>
      <c r="AI18" s="224">
        <v>0</v>
      </c>
      <c r="AJ18" s="231" t="s">
        <v>294</v>
      </c>
      <c r="AL18" t="str">
        <f t="shared" ca="1" si="0"/>
        <v xml:space="preserve">    (U1)ALERT_REQ_C_DRIMOD_TT_SNOW</v>
      </c>
      <c r="AR18" s="56" t="str">
        <f t="shared" si="3"/>
        <v xml:space="preserve">    (U4)0x0000000CU,                                                           /* 12 SNOW                                            */</v>
      </c>
      <c r="AS18" s="56" t="str">
        <f t="shared" si="4"/>
        <v xml:space="preserve">    (U4)0x0000003FU,                                                           /* 12 SNOW                                            */</v>
      </c>
      <c r="AT18" s="56" t="str">
        <f t="shared" ca="1" si="1"/>
        <v xml:space="preserve">    (U1)ALERT_REQ_C_DRIMOD_TT_SNOW,                                            /* 12 SNOW                                            */</v>
      </c>
    </row>
    <row r="19" spans="2:49">
      <c r="B19" s="127"/>
      <c r="C19" s="40">
        <f t="shared" si="2"/>
        <v>13</v>
      </c>
      <c r="D19" s="54" t="s">
        <v>68</v>
      </c>
      <c r="E19" s="54" t="s">
        <v>68</v>
      </c>
      <c r="F19" s="54" t="s">
        <v>68</v>
      </c>
      <c r="G19" s="54" t="s">
        <v>68</v>
      </c>
      <c r="H19" s="54" t="s">
        <v>68</v>
      </c>
      <c r="I19" s="54" t="s">
        <v>68</v>
      </c>
      <c r="J19" s="54" t="s">
        <v>68</v>
      </c>
      <c r="K19" s="54" t="s">
        <v>68</v>
      </c>
      <c r="L19" s="54" t="s">
        <v>68</v>
      </c>
      <c r="M19" s="54" t="s">
        <v>68</v>
      </c>
      <c r="N19" s="54" t="s">
        <v>68</v>
      </c>
      <c r="O19" s="54" t="s">
        <v>68</v>
      </c>
      <c r="P19" s="54" t="s">
        <v>68</v>
      </c>
      <c r="Q19" s="54" t="s">
        <v>68</v>
      </c>
      <c r="R19" s="54" t="s">
        <v>68</v>
      </c>
      <c r="S19" s="54" t="s">
        <v>68</v>
      </c>
      <c r="T19" s="54" t="s">
        <v>68</v>
      </c>
      <c r="U19" s="54" t="s">
        <v>68</v>
      </c>
      <c r="V19" s="54" t="s">
        <v>68</v>
      </c>
      <c r="W19" s="54" t="s">
        <v>68</v>
      </c>
      <c r="X19" s="54" t="s">
        <v>68</v>
      </c>
      <c r="Y19" s="54" t="s">
        <v>68</v>
      </c>
      <c r="Z19" s="54" t="s">
        <v>68</v>
      </c>
      <c r="AA19" s="54" t="s">
        <v>68</v>
      </c>
      <c r="AB19" s="54" t="s">
        <v>68</v>
      </c>
      <c r="AC19" s="54" t="s">
        <v>68</v>
      </c>
      <c r="AD19" s="224">
        <v>0</v>
      </c>
      <c r="AE19" s="224">
        <v>0</v>
      </c>
      <c r="AF19" s="224">
        <v>1</v>
      </c>
      <c r="AG19" s="224">
        <v>1</v>
      </c>
      <c r="AH19" s="224">
        <v>0</v>
      </c>
      <c r="AI19" s="224">
        <v>1</v>
      </c>
      <c r="AJ19" s="25" t="s">
        <v>33</v>
      </c>
      <c r="AL19" t="str">
        <f t="shared" si="0"/>
        <v xml:space="preserve">    (U1)ALERT_REQ_UNKNOWN</v>
      </c>
      <c r="AR19" s="56" t="str">
        <f t="shared" si="3"/>
        <v xml:space="preserve">    (U4)0x0000000DU,                                                           /* 13 UNKNOWN                                         */</v>
      </c>
      <c r="AS19" s="56" t="str">
        <f t="shared" si="4"/>
        <v xml:space="preserve">    (U4)0x0000003FU,                                                           /* 13 UNKNOWN                                         */</v>
      </c>
      <c r="AT19" s="56" t="str">
        <f t="shared" si="1"/>
        <v xml:space="preserve">    (U1)ALERT_REQ_UNKNOWN,                                                     /* 13 UNKNOWN                                         */</v>
      </c>
    </row>
    <row r="20" spans="2:49">
      <c r="B20" s="127"/>
      <c r="C20" s="40">
        <f t="shared" si="2"/>
        <v>14</v>
      </c>
      <c r="D20" s="54" t="s">
        <v>68</v>
      </c>
      <c r="E20" s="54" t="s">
        <v>68</v>
      </c>
      <c r="F20" s="54" t="s">
        <v>68</v>
      </c>
      <c r="G20" s="54" t="s">
        <v>68</v>
      </c>
      <c r="H20" s="54" t="s">
        <v>68</v>
      </c>
      <c r="I20" s="54" t="s">
        <v>68</v>
      </c>
      <c r="J20" s="54" t="s">
        <v>68</v>
      </c>
      <c r="K20" s="54" t="s">
        <v>68</v>
      </c>
      <c r="L20" s="54" t="s">
        <v>68</v>
      </c>
      <c r="M20" s="54" t="s">
        <v>68</v>
      </c>
      <c r="N20" s="54" t="s">
        <v>68</v>
      </c>
      <c r="O20" s="54" t="s">
        <v>68</v>
      </c>
      <c r="P20" s="54" t="s">
        <v>68</v>
      </c>
      <c r="Q20" s="54" t="s">
        <v>68</v>
      </c>
      <c r="R20" s="54" t="s">
        <v>68</v>
      </c>
      <c r="S20" s="54" t="s">
        <v>68</v>
      </c>
      <c r="T20" s="54" t="s">
        <v>68</v>
      </c>
      <c r="U20" s="54" t="s">
        <v>68</v>
      </c>
      <c r="V20" s="54" t="s">
        <v>68</v>
      </c>
      <c r="W20" s="54" t="s">
        <v>68</v>
      </c>
      <c r="X20" s="54" t="s">
        <v>68</v>
      </c>
      <c r="Y20" s="54" t="s">
        <v>68</v>
      </c>
      <c r="Z20" s="54" t="s">
        <v>68</v>
      </c>
      <c r="AA20" s="54" t="s">
        <v>68</v>
      </c>
      <c r="AB20" s="54" t="s">
        <v>68</v>
      </c>
      <c r="AC20" s="54" t="s">
        <v>68</v>
      </c>
      <c r="AD20" s="224">
        <v>0</v>
      </c>
      <c r="AE20" s="224">
        <v>0</v>
      </c>
      <c r="AF20" s="224">
        <v>1</v>
      </c>
      <c r="AG20" s="224">
        <v>1</v>
      </c>
      <c r="AH20" s="224">
        <v>1</v>
      </c>
      <c r="AI20" s="224">
        <v>0</v>
      </c>
      <c r="AJ20" s="25" t="s">
        <v>33</v>
      </c>
      <c r="AL20" t="str">
        <f t="shared" si="0"/>
        <v xml:space="preserve">    (U1)ALERT_REQ_UNKNOWN</v>
      </c>
      <c r="AR20" s="56" t="str">
        <f t="shared" si="3"/>
        <v xml:space="preserve">    (U4)0x0000000EU,                                                           /* 14 UNKNOWN                                         */</v>
      </c>
      <c r="AS20" s="56" t="str">
        <f t="shared" si="4"/>
        <v xml:space="preserve">    (U4)0x0000003FU,                                                           /* 14 UNKNOWN                                         */</v>
      </c>
      <c r="AT20" s="56" t="str">
        <f t="shared" si="1"/>
        <v xml:space="preserve">    (U1)ALERT_REQ_UNKNOWN,                                                     /* 14 UNKNOWN                                         */</v>
      </c>
    </row>
    <row r="21" spans="2:49">
      <c r="B21" s="127"/>
      <c r="C21" s="40">
        <f t="shared" si="2"/>
        <v>15</v>
      </c>
      <c r="D21" s="54" t="s">
        <v>68</v>
      </c>
      <c r="E21" s="54" t="s">
        <v>68</v>
      </c>
      <c r="F21" s="54" t="s">
        <v>68</v>
      </c>
      <c r="G21" s="54" t="s">
        <v>68</v>
      </c>
      <c r="H21" s="54" t="s">
        <v>68</v>
      </c>
      <c r="I21" s="54" t="s">
        <v>68</v>
      </c>
      <c r="J21" s="54" t="s">
        <v>68</v>
      </c>
      <c r="K21" s="54" t="s">
        <v>68</v>
      </c>
      <c r="L21" s="54" t="s">
        <v>68</v>
      </c>
      <c r="M21" s="54" t="s">
        <v>68</v>
      </c>
      <c r="N21" s="54" t="s">
        <v>68</v>
      </c>
      <c r="O21" s="54" t="s">
        <v>68</v>
      </c>
      <c r="P21" s="54" t="s">
        <v>68</v>
      </c>
      <c r="Q21" s="54" t="s">
        <v>68</v>
      </c>
      <c r="R21" s="54" t="s">
        <v>68</v>
      </c>
      <c r="S21" s="54" t="s">
        <v>68</v>
      </c>
      <c r="T21" s="54" t="s">
        <v>68</v>
      </c>
      <c r="U21" s="54" t="s">
        <v>68</v>
      </c>
      <c r="V21" s="54" t="s">
        <v>68</v>
      </c>
      <c r="W21" s="54" t="s">
        <v>68</v>
      </c>
      <c r="X21" s="54" t="s">
        <v>68</v>
      </c>
      <c r="Y21" s="54" t="s">
        <v>68</v>
      </c>
      <c r="Z21" s="54" t="s">
        <v>68</v>
      </c>
      <c r="AA21" s="54" t="s">
        <v>68</v>
      </c>
      <c r="AB21" s="54" t="s">
        <v>68</v>
      </c>
      <c r="AC21" s="54" t="s">
        <v>68</v>
      </c>
      <c r="AD21" s="224">
        <v>0</v>
      </c>
      <c r="AE21" s="224">
        <v>0</v>
      </c>
      <c r="AF21" s="224">
        <v>1</v>
      </c>
      <c r="AG21" s="224">
        <v>1</v>
      </c>
      <c r="AH21" s="224">
        <v>1</v>
      </c>
      <c r="AI21" s="224">
        <v>1</v>
      </c>
      <c r="AJ21" s="25" t="s">
        <v>33</v>
      </c>
      <c r="AL21" t="str">
        <f t="shared" si="0"/>
        <v xml:space="preserve">    (U1)ALERT_REQ_UNKNOWN</v>
      </c>
      <c r="AR21" s="56" t="str">
        <f t="shared" si="3"/>
        <v xml:space="preserve">    (U4)0x0000000FU,                                                           /* 15 UNKNOWN                                         */</v>
      </c>
      <c r="AS21" s="56" t="str">
        <f t="shared" si="4"/>
        <v xml:space="preserve">    (U4)0x0000003FU,                                                           /* 15 UNKNOWN                                         */</v>
      </c>
      <c r="AT21" s="56" t="str">
        <f t="shared" si="1"/>
        <v xml:space="preserve">    (U1)ALERT_REQ_UNKNOWN,                                                     /* 15 UNKNOWN                                         */</v>
      </c>
    </row>
    <row r="22" spans="2:49">
      <c r="B22" s="127"/>
      <c r="C22" s="40">
        <f t="shared" si="2"/>
        <v>16</v>
      </c>
      <c r="D22" s="54" t="s">
        <v>68</v>
      </c>
      <c r="E22" s="54" t="s">
        <v>68</v>
      </c>
      <c r="F22" s="54" t="s">
        <v>68</v>
      </c>
      <c r="G22" s="54" t="s">
        <v>68</v>
      </c>
      <c r="H22" s="54" t="s">
        <v>68</v>
      </c>
      <c r="I22" s="54" t="s">
        <v>68</v>
      </c>
      <c r="J22" s="54" t="s">
        <v>68</v>
      </c>
      <c r="K22" s="54" t="s">
        <v>68</v>
      </c>
      <c r="L22" s="54" t="s">
        <v>68</v>
      </c>
      <c r="M22" s="54" t="s">
        <v>68</v>
      </c>
      <c r="N22" s="54" t="s">
        <v>68</v>
      </c>
      <c r="O22" s="54" t="s">
        <v>68</v>
      </c>
      <c r="P22" s="54" t="s">
        <v>68</v>
      </c>
      <c r="Q22" s="54" t="s">
        <v>68</v>
      </c>
      <c r="R22" s="54" t="s">
        <v>68</v>
      </c>
      <c r="S22" s="54" t="s">
        <v>68</v>
      </c>
      <c r="T22" s="54" t="s">
        <v>68</v>
      </c>
      <c r="U22" s="54" t="s">
        <v>68</v>
      </c>
      <c r="V22" s="54" t="s">
        <v>68</v>
      </c>
      <c r="W22" s="54" t="s">
        <v>68</v>
      </c>
      <c r="X22" s="54" t="s">
        <v>68</v>
      </c>
      <c r="Y22" s="54" t="s">
        <v>68</v>
      </c>
      <c r="Z22" s="54" t="s">
        <v>68</v>
      </c>
      <c r="AA22" s="54" t="s">
        <v>68</v>
      </c>
      <c r="AB22" s="54" t="s">
        <v>68</v>
      </c>
      <c r="AC22" s="54" t="s">
        <v>68</v>
      </c>
      <c r="AD22" s="224">
        <v>0</v>
      </c>
      <c r="AE22" s="224">
        <v>1</v>
      </c>
      <c r="AF22" s="224">
        <v>0</v>
      </c>
      <c r="AG22" s="224">
        <v>0</v>
      </c>
      <c r="AH22" s="224">
        <v>0</v>
      </c>
      <c r="AI22" s="224">
        <v>0</v>
      </c>
      <c r="AJ22" s="25" t="s">
        <v>33</v>
      </c>
      <c r="AL22" t="str">
        <f t="shared" si="0"/>
        <v xml:space="preserve">    (U1)ALERT_REQ_UNKNOWN</v>
      </c>
      <c r="AR22" s="56" t="str">
        <f t="shared" si="3"/>
        <v xml:space="preserve">    (U4)0x00000010U,                                                           /* 16 UNKNOWN                                         */</v>
      </c>
      <c r="AS22" s="56" t="str">
        <f t="shared" si="4"/>
        <v xml:space="preserve">    (U4)0x0000003FU,                                                           /* 16 UNKNOWN                                         */</v>
      </c>
      <c r="AT22" s="56" t="str">
        <f t="shared" si="1"/>
        <v xml:space="preserve">    (U1)ALERT_REQ_UNKNOWN,                                                     /* 16 UNKNOWN                                         */</v>
      </c>
    </row>
    <row r="23" spans="2:49">
      <c r="B23" s="127"/>
      <c r="C23" s="40">
        <f t="shared" si="2"/>
        <v>17</v>
      </c>
      <c r="D23" s="54" t="s">
        <v>68</v>
      </c>
      <c r="E23" s="54" t="s">
        <v>68</v>
      </c>
      <c r="F23" s="54" t="s">
        <v>68</v>
      </c>
      <c r="G23" s="54" t="s">
        <v>68</v>
      </c>
      <c r="H23" s="54" t="s">
        <v>68</v>
      </c>
      <c r="I23" s="54" t="s">
        <v>68</v>
      </c>
      <c r="J23" s="54" t="s">
        <v>68</v>
      </c>
      <c r="K23" s="54" t="s">
        <v>68</v>
      </c>
      <c r="L23" s="54" t="s">
        <v>68</v>
      </c>
      <c r="M23" s="54" t="s">
        <v>68</v>
      </c>
      <c r="N23" s="54" t="s">
        <v>68</v>
      </c>
      <c r="O23" s="54" t="s">
        <v>68</v>
      </c>
      <c r="P23" s="54" t="s">
        <v>68</v>
      </c>
      <c r="Q23" s="54" t="s">
        <v>68</v>
      </c>
      <c r="R23" s="54" t="s">
        <v>68</v>
      </c>
      <c r="S23" s="54" t="s">
        <v>68</v>
      </c>
      <c r="T23" s="54" t="s">
        <v>68</v>
      </c>
      <c r="U23" s="54" t="s">
        <v>68</v>
      </c>
      <c r="V23" s="54" t="s">
        <v>68</v>
      </c>
      <c r="W23" s="54" t="s">
        <v>68</v>
      </c>
      <c r="X23" s="54" t="s">
        <v>68</v>
      </c>
      <c r="Y23" s="54" t="s">
        <v>68</v>
      </c>
      <c r="Z23" s="54" t="s">
        <v>68</v>
      </c>
      <c r="AA23" s="54" t="s">
        <v>68</v>
      </c>
      <c r="AB23" s="54" t="s">
        <v>68</v>
      </c>
      <c r="AC23" s="54" t="s">
        <v>68</v>
      </c>
      <c r="AD23" s="224">
        <v>0</v>
      </c>
      <c r="AE23" s="224">
        <v>1</v>
      </c>
      <c r="AF23" s="224">
        <v>0</v>
      </c>
      <c r="AG23" s="224">
        <v>0</v>
      </c>
      <c r="AH23" s="224">
        <v>0</v>
      </c>
      <c r="AI23" s="224">
        <v>1</v>
      </c>
      <c r="AJ23" s="25" t="s">
        <v>33</v>
      </c>
      <c r="AL23" t="str">
        <f t="shared" si="0"/>
        <v xml:space="preserve">    (U1)ALERT_REQ_UNKNOWN</v>
      </c>
      <c r="AR23" s="56" t="str">
        <f t="shared" si="3"/>
        <v xml:space="preserve">    (U4)0x00000011U,                                                           /* 17 UNKNOWN                                         */</v>
      </c>
      <c r="AS23" s="56" t="str">
        <f t="shared" si="4"/>
        <v xml:space="preserve">    (U4)0x0000003FU,                                                           /* 17 UNKNOWN                                         */</v>
      </c>
      <c r="AT23" s="56" t="str">
        <f t="shared" si="1"/>
        <v xml:space="preserve">    (U1)ALERT_REQ_UNKNOWN,                                                     /* 17 UNKNOWN                                         */</v>
      </c>
    </row>
    <row r="24" spans="2:49">
      <c r="B24" s="127"/>
      <c r="C24" s="40">
        <f t="shared" si="2"/>
        <v>18</v>
      </c>
      <c r="D24" s="54" t="s">
        <v>68</v>
      </c>
      <c r="E24" s="54" t="s">
        <v>68</v>
      </c>
      <c r="F24" s="54" t="s">
        <v>68</v>
      </c>
      <c r="G24" s="54" t="s">
        <v>68</v>
      </c>
      <c r="H24" s="54" t="s">
        <v>68</v>
      </c>
      <c r="I24" s="54" t="s">
        <v>68</v>
      </c>
      <c r="J24" s="54" t="s">
        <v>68</v>
      </c>
      <c r="K24" s="54" t="s">
        <v>68</v>
      </c>
      <c r="L24" s="54" t="s">
        <v>68</v>
      </c>
      <c r="M24" s="54" t="s">
        <v>68</v>
      </c>
      <c r="N24" s="54" t="s">
        <v>68</v>
      </c>
      <c r="O24" s="54" t="s">
        <v>68</v>
      </c>
      <c r="P24" s="54" t="s">
        <v>68</v>
      </c>
      <c r="Q24" s="54" t="s">
        <v>68</v>
      </c>
      <c r="R24" s="54" t="s">
        <v>68</v>
      </c>
      <c r="S24" s="54" t="s">
        <v>68</v>
      </c>
      <c r="T24" s="54" t="s">
        <v>68</v>
      </c>
      <c r="U24" s="54" t="s">
        <v>68</v>
      </c>
      <c r="V24" s="54" t="s">
        <v>68</v>
      </c>
      <c r="W24" s="54" t="s">
        <v>68</v>
      </c>
      <c r="X24" s="54" t="s">
        <v>68</v>
      </c>
      <c r="Y24" s="54" t="s">
        <v>68</v>
      </c>
      <c r="Z24" s="54" t="s">
        <v>68</v>
      </c>
      <c r="AA24" s="54" t="s">
        <v>68</v>
      </c>
      <c r="AB24" s="54" t="s">
        <v>68</v>
      </c>
      <c r="AC24" s="54" t="s">
        <v>68</v>
      </c>
      <c r="AD24" s="224">
        <v>0</v>
      </c>
      <c r="AE24" s="224">
        <v>1</v>
      </c>
      <c r="AF24" s="224">
        <v>0</v>
      </c>
      <c r="AG24" s="224">
        <v>0</v>
      </c>
      <c r="AH24" s="224">
        <v>1</v>
      </c>
      <c r="AI24" s="224">
        <v>0</v>
      </c>
      <c r="AJ24" s="25" t="s">
        <v>33</v>
      </c>
      <c r="AL24" t="str">
        <f t="shared" si="0"/>
        <v xml:space="preserve">    (U1)ALERT_REQ_UNKNOWN</v>
      </c>
      <c r="AR24" s="56" t="str">
        <f t="shared" si="3"/>
        <v xml:space="preserve">    (U4)0x00000012U,                                                           /* 18 UNKNOWN                                         */</v>
      </c>
      <c r="AS24" s="56" t="str">
        <f t="shared" si="4"/>
        <v xml:space="preserve">    (U4)0x0000003FU,                                                           /* 18 UNKNOWN                                         */</v>
      </c>
      <c r="AT24" s="56" t="str">
        <f t="shared" si="1"/>
        <v xml:space="preserve">    (U1)ALERT_REQ_UNKNOWN,                                                     /* 18 UNKNOWN                                         */</v>
      </c>
    </row>
    <row r="25" spans="2:49">
      <c r="B25" s="127"/>
      <c r="C25" s="40">
        <f t="shared" si="2"/>
        <v>19</v>
      </c>
      <c r="D25" s="54" t="s">
        <v>68</v>
      </c>
      <c r="E25" s="54" t="s">
        <v>68</v>
      </c>
      <c r="F25" s="54" t="s">
        <v>68</v>
      </c>
      <c r="G25" s="54" t="s">
        <v>68</v>
      </c>
      <c r="H25" s="54" t="s">
        <v>68</v>
      </c>
      <c r="I25" s="54" t="s">
        <v>68</v>
      </c>
      <c r="J25" s="54" t="s">
        <v>68</v>
      </c>
      <c r="K25" s="54" t="s">
        <v>68</v>
      </c>
      <c r="L25" s="54" t="s">
        <v>68</v>
      </c>
      <c r="M25" s="54" t="s">
        <v>68</v>
      </c>
      <c r="N25" s="54" t="s">
        <v>68</v>
      </c>
      <c r="O25" s="54" t="s">
        <v>68</v>
      </c>
      <c r="P25" s="54" t="s">
        <v>68</v>
      </c>
      <c r="Q25" s="54" t="s">
        <v>68</v>
      </c>
      <c r="R25" s="54" t="s">
        <v>68</v>
      </c>
      <c r="S25" s="54" t="s">
        <v>68</v>
      </c>
      <c r="T25" s="54" t="s">
        <v>68</v>
      </c>
      <c r="U25" s="54" t="s">
        <v>68</v>
      </c>
      <c r="V25" s="54" t="s">
        <v>68</v>
      </c>
      <c r="W25" s="54" t="s">
        <v>68</v>
      </c>
      <c r="X25" s="54" t="s">
        <v>68</v>
      </c>
      <c r="Y25" s="54" t="s">
        <v>68</v>
      </c>
      <c r="Z25" s="54" t="s">
        <v>68</v>
      </c>
      <c r="AA25" s="54" t="s">
        <v>68</v>
      </c>
      <c r="AB25" s="54" t="s">
        <v>68</v>
      </c>
      <c r="AC25" s="54" t="s">
        <v>68</v>
      </c>
      <c r="AD25" s="224">
        <v>0</v>
      </c>
      <c r="AE25" s="224">
        <v>1</v>
      </c>
      <c r="AF25" s="224">
        <v>0</v>
      </c>
      <c r="AG25" s="224">
        <v>0</v>
      </c>
      <c r="AH25" s="224">
        <v>1</v>
      </c>
      <c r="AI25" s="224">
        <v>1</v>
      </c>
      <c r="AJ25" s="25" t="s">
        <v>33</v>
      </c>
      <c r="AL25" t="str">
        <f t="shared" si="0"/>
        <v xml:space="preserve">    (U1)ALERT_REQ_UNKNOWN</v>
      </c>
      <c r="AR25" s="56" t="str">
        <f t="shared" si="3"/>
        <v xml:space="preserve">    (U4)0x00000013U,                                                           /* 19 UNKNOWN                                         */</v>
      </c>
      <c r="AS25" s="56" t="str">
        <f t="shared" si="4"/>
        <v xml:space="preserve">    (U4)0x0000003FU,                                                           /* 19 UNKNOWN                                         */</v>
      </c>
      <c r="AT25" s="56" t="str">
        <f t="shared" si="1"/>
        <v xml:space="preserve">    (U1)ALERT_REQ_UNKNOWN,                                                     /* 19 UNKNOWN                                         */</v>
      </c>
    </row>
    <row r="26" spans="2:49">
      <c r="B26" s="127"/>
      <c r="C26" s="40">
        <f t="shared" si="2"/>
        <v>20</v>
      </c>
      <c r="D26" s="54" t="s">
        <v>68</v>
      </c>
      <c r="E26" s="54" t="s">
        <v>68</v>
      </c>
      <c r="F26" s="54" t="s">
        <v>68</v>
      </c>
      <c r="G26" s="54" t="s">
        <v>68</v>
      </c>
      <c r="H26" s="54" t="s">
        <v>68</v>
      </c>
      <c r="I26" s="54" t="s">
        <v>68</v>
      </c>
      <c r="J26" s="54" t="s">
        <v>68</v>
      </c>
      <c r="K26" s="54" t="s">
        <v>68</v>
      </c>
      <c r="L26" s="54" t="s">
        <v>68</v>
      </c>
      <c r="M26" s="54" t="s">
        <v>68</v>
      </c>
      <c r="N26" s="54" t="s">
        <v>68</v>
      </c>
      <c r="O26" s="54" t="s">
        <v>68</v>
      </c>
      <c r="P26" s="54" t="s">
        <v>68</v>
      </c>
      <c r="Q26" s="54" t="s">
        <v>68</v>
      </c>
      <c r="R26" s="54" t="s">
        <v>68</v>
      </c>
      <c r="S26" s="54" t="s">
        <v>68</v>
      </c>
      <c r="T26" s="54" t="s">
        <v>68</v>
      </c>
      <c r="U26" s="54" t="s">
        <v>68</v>
      </c>
      <c r="V26" s="54" t="s">
        <v>68</v>
      </c>
      <c r="W26" s="54" t="s">
        <v>68</v>
      </c>
      <c r="X26" s="54" t="s">
        <v>68</v>
      </c>
      <c r="Y26" s="54" t="s">
        <v>68</v>
      </c>
      <c r="Z26" s="54" t="s">
        <v>68</v>
      </c>
      <c r="AA26" s="54" t="s">
        <v>68</v>
      </c>
      <c r="AB26" s="54" t="s">
        <v>68</v>
      </c>
      <c r="AC26" s="54" t="s">
        <v>68</v>
      </c>
      <c r="AD26" s="224">
        <v>0</v>
      </c>
      <c r="AE26" s="224">
        <v>1</v>
      </c>
      <c r="AF26" s="224">
        <v>0</v>
      </c>
      <c r="AG26" s="224">
        <v>1</v>
      </c>
      <c r="AH26" s="224">
        <v>0</v>
      </c>
      <c r="AI26" s="224">
        <v>0</v>
      </c>
      <c r="AJ26" s="25" t="s">
        <v>33</v>
      </c>
      <c r="AL26" t="str">
        <f t="shared" si="0"/>
        <v xml:space="preserve">    (U1)ALERT_REQ_UNKNOWN</v>
      </c>
      <c r="AR26" s="56" t="str">
        <f t="shared" si="3"/>
        <v xml:space="preserve">    (U4)0x00000014U,                                                           /* 20 UNKNOWN                                         */</v>
      </c>
      <c r="AS26" s="56" t="str">
        <f t="shared" si="4"/>
        <v xml:space="preserve">    (U4)0x0000003FU,                                                           /* 20 UNKNOWN                                         */</v>
      </c>
      <c r="AT26" s="56" t="str">
        <f t="shared" si="1"/>
        <v xml:space="preserve">    (U1)ALERT_REQ_UNKNOWN,                                                     /* 20 UNKNOWN                                         */</v>
      </c>
    </row>
    <row r="27" spans="2:49">
      <c r="B27" s="127"/>
      <c r="C27" s="40">
        <f t="shared" si="2"/>
        <v>21</v>
      </c>
      <c r="D27" s="54" t="s">
        <v>68</v>
      </c>
      <c r="E27" s="54" t="s">
        <v>68</v>
      </c>
      <c r="F27" s="54" t="s">
        <v>68</v>
      </c>
      <c r="G27" s="54" t="s">
        <v>68</v>
      </c>
      <c r="H27" s="54" t="s">
        <v>68</v>
      </c>
      <c r="I27" s="54" t="s">
        <v>68</v>
      </c>
      <c r="J27" s="54" t="s">
        <v>68</v>
      </c>
      <c r="K27" s="54" t="s">
        <v>68</v>
      </c>
      <c r="L27" s="54" t="s">
        <v>68</v>
      </c>
      <c r="M27" s="54" t="s">
        <v>68</v>
      </c>
      <c r="N27" s="54" t="s">
        <v>68</v>
      </c>
      <c r="O27" s="54" t="s">
        <v>68</v>
      </c>
      <c r="P27" s="54" t="s">
        <v>68</v>
      </c>
      <c r="Q27" s="54" t="s">
        <v>68</v>
      </c>
      <c r="R27" s="54" t="s">
        <v>68</v>
      </c>
      <c r="S27" s="54" t="s">
        <v>68</v>
      </c>
      <c r="T27" s="54" t="s">
        <v>68</v>
      </c>
      <c r="U27" s="54" t="s">
        <v>68</v>
      </c>
      <c r="V27" s="54" t="s">
        <v>68</v>
      </c>
      <c r="W27" s="54" t="s">
        <v>68</v>
      </c>
      <c r="X27" s="54" t="s">
        <v>68</v>
      </c>
      <c r="Y27" s="54" t="s">
        <v>68</v>
      </c>
      <c r="Z27" s="54" t="s">
        <v>68</v>
      </c>
      <c r="AA27" s="54" t="s">
        <v>68</v>
      </c>
      <c r="AB27" s="54" t="s">
        <v>68</v>
      </c>
      <c r="AC27" s="54" t="s">
        <v>68</v>
      </c>
      <c r="AD27" s="224">
        <v>0</v>
      </c>
      <c r="AE27" s="224">
        <v>1</v>
      </c>
      <c r="AF27" s="224">
        <v>0</v>
      </c>
      <c r="AG27" s="224">
        <v>1</v>
      </c>
      <c r="AH27" s="224">
        <v>0</v>
      </c>
      <c r="AI27" s="224">
        <v>1</v>
      </c>
      <c r="AJ27" s="25" t="s">
        <v>33</v>
      </c>
      <c r="AL27" t="str">
        <f t="shared" si="0"/>
        <v xml:space="preserve">    (U1)ALERT_REQ_UNKNOWN</v>
      </c>
      <c r="AR27" s="56" t="str">
        <f t="shared" si="3"/>
        <v xml:space="preserve">    (U4)0x00000015U,                                                           /* 21 UNKNOWN                                         */</v>
      </c>
      <c r="AS27" s="56" t="str">
        <f t="shared" si="4"/>
        <v xml:space="preserve">    (U4)0x0000003FU,                                                           /* 21 UNKNOWN                                         */</v>
      </c>
      <c r="AT27" s="56" t="str">
        <f t="shared" si="1"/>
        <v xml:space="preserve">    (U1)ALERT_REQ_UNKNOWN,                                                     /* 21 UNKNOWN                                         */</v>
      </c>
    </row>
    <row r="28" spans="2:49">
      <c r="B28" s="127"/>
      <c r="C28" s="40">
        <f t="shared" si="2"/>
        <v>22</v>
      </c>
      <c r="D28" s="54" t="s">
        <v>68</v>
      </c>
      <c r="E28" s="54" t="s">
        <v>68</v>
      </c>
      <c r="F28" s="54" t="s">
        <v>68</v>
      </c>
      <c r="G28" s="54" t="s">
        <v>68</v>
      </c>
      <c r="H28" s="54" t="s">
        <v>68</v>
      </c>
      <c r="I28" s="54" t="s">
        <v>68</v>
      </c>
      <c r="J28" s="54" t="s">
        <v>68</v>
      </c>
      <c r="K28" s="54" t="s">
        <v>68</v>
      </c>
      <c r="L28" s="54" t="s">
        <v>68</v>
      </c>
      <c r="M28" s="54" t="s">
        <v>68</v>
      </c>
      <c r="N28" s="54" t="s">
        <v>68</v>
      </c>
      <c r="O28" s="54" t="s">
        <v>68</v>
      </c>
      <c r="P28" s="54" t="s">
        <v>68</v>
      </c>
      <c r="Q28" s="54" t="s">
        <v>68</v>
      </c>
      <c r="R28" s="54" t="s">
        <v>68</v>
      </c>
      <c r="S28" s="54" t="s">
        <v>68</v>
      </c>
      <c r="T28" s="54" t="s">
        <v>68</v>
      </c>
      <c r="U28" s="54" t="s">
        <v>68</v>
      </c>
      <c r="V28" s="54" t="s">
        <v>68</v>
      </c>
      <c r="W28" s="54" t="s">
        <v>68</v>
      </c>
      <c r="X28" s="54" t="s">
        <v>68</v>
      </c>
      <c r="Y28" s="54" t="s">
        <v>68</v>
      </c>
      <c r="Z28" s="54" t="s">
        <v>68</v>
      </c>
      <c r="AA28" s="54" t="s">
        <v>68</v>
      </c>
      <c r="AB28" s="54" t="s">
        <v>68</v>
      </c>
      <c r="AC28" s="54" t="s">
        <v>68</v>
      </c>
      <c r="AD28" s="224">
        <v>0</v>
      </c>
      <c r="AE28" s="224">
        <v>1</v>
      </c>
      <c r="AF28" s="224">
        <v>0</v>
      </c>
      <c r="AG28" s="224">
        <v>1</v>
      </c>
      <c r="AH28" s="224">
        <v>1</v>
      </c>
      <c r="AI28" s="224">
        <v>0</v>
      </c>
      <c r="AJ28" s="25" t="s">
        <v>33</v>
      </c>
      <c r="AL28" t="str">
        <f t="shared" si="0"/>
        <v xml:space="preserve">    (U1)ALERT_REQ_UNKNOWN</v>
      </c>
      <c r="AR28" s="56" t="str">
        <f t="shared" si="3"/>
        <v xml:space="preserve">    (U4)0x00000016U,                                                           /* 22 UNKNOWN                                         */</v>
      </c>
      <c r="AS28" s="56" t="str">
        <f t="shared" si="4"/>
        <v xml:space="preserve">    (U4)0x0000003FU,                                                           /* 22 UNKNOWN                                         */</v>
      </c>
      <c r="AT28" s="56" t="str">
        <f t="shared" si="1"/>
        <v xml:space="preserve">    (U1)ALERT_REQ_UNKNOWN,                                                     /* 22 UNKNOWN                                         */</v>
      </c>
    </row>
    <row r="29" spans="2:49">
      <c r="B29" s="127"/>
      <c r="C29" s="40">
        <f t="shared" si="2"/>
        <v>23</v>
      </c>
      <c r="D29" s="54" t="s">
        <v>68</v>
      </c>
      <c r="E29" s="54" t="s">
        <v>68</v>
      </c>
      <c r="F29" s="54" t="s">
        <v>68</v>
      </c>
      <c r="G29" s="54" t="s">
        <v>68</v>
      </c>
      <c r="H29" s="54" t="s">
        <v>68</v>
      </c>
      <c r="I29" s="54" t="s">
        <v>68</v>
      </c>
      <c r="J29" s="54" t="s">
        <v>68</v>
      </c>
      <c r="K29" s="54" t="s">
        <v>68</v>
      </c>
      <c r="L29" s="54" t="s">
        <v>68</v>
      </c>
      <c r="M29" s="54" t="s">
        <v>68</v>
      </c>
      <c r="N29" s="54" t="s">
        <v>68</v>
      </c>
      <c r="O29" s="54" t="s">
        <v>68</v>
      </c>
      <c r="P29" s="54" t="s">
        <v>68</v>
      </c>
      <c r="Q29" s="54" t="s">
        <v>68</v>
      </c>
      <c r="R29" s="54" t="s">
        <v>68</v>
      </c>
      <c r="S29" s="54" t="s">
        <v>68</v>
      </c>
      <c r="T29" s="54" t="s">
        <v>68</v>
      </c>
      <c r="U29" s="54" t="s">
        <v>68</v>
      </c>
      <c r="V29" s="54" t="s">
        <v>68</v>
      </c>
      <c r="W29" s="54" t="s">
        <v>68</v>
      </c>
      <c r="X29" s="54" t="s">
        <v>68</v>
      </c>
      <c r="Y29" s="54" t="s">
        <v>68</v>
      </c>
      <c r="Z29" s="54" t="s">
        <v>68</v>
      </c>
      <c r="AA29" s="54" t="s">
        <v>68</v>
      </c>
      <c r="AB29" s="54" t="s">
        <v>68</v>
      </c>
      <c r="AC29" s="54" t="s">
        <v>68</v>
      </c>
      <c r="AD29" s="224">
        <v>0</v>
      </c>
      <c r="AE29" s="224">
        <v>1</v>
      </c>
      <c r="AF29" s="224">
        <v>0</v>
      </c>
      <c r="AG29" s="224">
        <v>1</v>
      </c>
      <c r="AH29" s="224">
        <v>1</v>
      </c>
      <c r="AI29" s="224">
        <v>1</v>
      </c>
      <c r="AJ29" s="25" t="s">
        <v>33</v>
      </c>
      <c r="AL29" t="str">
        <f t="shared" si="0"/>
        <v xml:space="preserve">    (U1)ALERT_REQ_UNKNOWN</v>
      </c>
      <c r="AR29" s="56" t="str">
        <f t="shared" si="3"/>
        <v xml:space="preserve">    (U4)0x00000017U,                                                           /* 23 UNKNOWN                                         */</v>
      </c>
      <c r="AS29" s="56" t="str">
        <f t="shared" si="4"/>
        <v xml:space="preserve">    (U4)0x0000003FU,                                                           /* 23 UNKNOWN                                         */</v>
      </c>
      <c r="AT29" s="56" t="str">
        <f t="shared" si="1"/>
        <v xml:space="preserve">    (U1)ALERT_REQ_UNKNOWN,                                                     /* 23 UNKNOWN                                         */</v>
      </c>
    </row>
    <row r="30" spans="2:49">
      <c r="B30" s="127"/>
      <c r="C30" s="40">
        <f t="shared" si="2"/>
        <v>24</v>
      </c>
      <c r="D30" s="54" t="s">
        <v>68</v>
      </c>
      <c r="E30" s="54" t="s">
        <v>68</v>
      </c>
      <c r="F30" s="54" t="s">
        <v>68</v>
      </c>
      <c r="G30" s="54" t="s">
        <v>68</v>
      </c>
      <c r="H30" s="54" t="s">
        <v>68</v>
      </c>
      <c r="I30" s="54" t="s">
        <v>68</v>
      </c>
      <c r="J30" s="54" t="s">
        <v>68</v>
      </c>
      <c r="K30" s="54" t="s">
        <v>68</v>
      </c>
      <c r="L30" s="54" t="s">
        <v>68</v>
      </c>
      <c r="M30" s="54" t="s">
        <v>68</v>
      </c>
      <c r="N30" s="54" t="s">
        <v>68</v>
      </c>
      <c r="O30" s="54" t="s">
        <v>68</v>
      </c>
      <c r="P30" s="54" t="s">
        <v>68</v>
      </c>
      <c r="Q30" s="54" t="s">
        <v>68</v>
      </c>
      <c r="R30" s="54" t="s">
        <v>68</v>
      </c>
      <c r="S30" s="54" t="s">
        <v>68</v>
      </c>
      <c r="T30" s="54" t="s">
        <v>68</v>
      </c>
      <c r="U30" s="54" t="s">
        <v>68</v>
      </c>
      <c r="V30" s="54" t="s">
        <v>68</v>
      </c>
      <c r="W30" s="54" t="s">
        <v>68</v>
      </c>
      <c r="X30" s="54" t="s">
        <v>68</v>
      </c>
      <c r="Y30" s="54" t="s">
        <v>68</v>
      </c>
      <c r="Z30" s="54" t="s">
        <v>68</v>
      </c>
      <c r="AA30" s="54" t="s">
        <v>68</v>
      </c>
      <c r="AB30" s="54" t="s">
        <v>68</v>
      </c>
      <c r="AC30" s="54" t="s">
        <v>68</v>
      </c>
      <c r="AD30" s="224">
        <v>0</v>
      </c>
      <c r="AE30" s="224">
        <v>1</v>
      </c>
      <c r="AF30" s="224">
        <v>1</v>
      </c>
      <c r="AG30" s="224">
        <v>0</v>
      </c>
      <c r="AH30" s="224">
        <v>0</v>
      </c>
      <c r="AI30" s="224">
        <v>0</v>
      </c>
      <c r="AJ30" s="25" t="s">
        <v>33</v>
      </c>
      <c r="AL30" t="str">
        <f t="shared" si="0"/>
        <v xml:space="preserve">    (U1)ALERT_REQ_UNKNOWN</v>
      </c>
      <c r="AR30" s="56" t="str">
        <f t="shared" si="3"/>
        <v xml:space="preserve">    (U4)0x00000018U,                                                           /* 24 UNKNOWN                                         */</v>
      </c>
      <c r="AS30" s="56" t="str">
        <f t="shared" si="4"/>
        <v xml:space="preserve">    (U4)0x0000003FU,                                                           /* 24 UNKNOWN                                         */</v>
      </c>
      <c r="AT30" s="56" t="str">
        <f t="shared" si="1"/>
        <v xml:space="preserve">    (U1)ALERT_REQ_UNKNOWN,                                                     /* 24 UNKNOWN                                         */</v>
      </c>
    </row>
    <row r="31" spans="2:49">
      <c r="B31" s="127"/>
      <c r="C31" s="40">
        <f t="shared" si="2"/>
        <v>25</v>
      </c>
      <c r="D31" s="54" t="s">
        <v>68</v>
      </c>
      <c r="E31" s="54" t="s">
        <v>68</v>
      </c>
      <c r="F31" s="54" t="s">
        <v>68</v>
      </c>
      <c r="G31" s="54" t="s">
        <v>68</v>
      </c>
      <c r="H31" s="54" t="s">
        <v>68</v>
      </c>
      <c r="I31" s="54" t="s">
        <v>68</v>
      </c>
      <c r="J31" s="54" t="s">
        <v>68</v>
      </c>
      <c r="K31" s="54" t="s">
        <v>68</v>
      </c>
      <c r="L31" s="54" t="s">
        <v>68</v>
      </c>
      <c r="M31" s="54" t="s">
        <v>68</v>
      </c>
      <c r="N31" s="54" t="s">
        <v>68</v>
      </c>
      <c r="O31" s="54" t="s">
        <v>68</v>
      </c>
      <c r="P31" s="54" t="s">
        <v>68</v>
      </c>
      <c r="Q31" s="54" t="s">
        <v>68</v>
      </c>
      <c r="R31" s="54" t="s">
        <v>68</v>
      </c>
      <c r="S31" s="54" t="s">
        <v>68</v>
      </c>
      <c r="T31" s="54" t="s">
        <v>68</v>
      </c>
      <c r="U31" s="54" t="s">
        <v>68</v>
      </c>
      <c r="V31" s="54" t="s">
        <v>68</v>
      </c>
      <c r="W31" s="54" t="s">
        <v>68</v>
      </c>
      <c r="X31" s="54" t="s">
        <v>68</v>
      </c>
      <c r="Y31" s="54" t="s">
        <v>68</v>
      </c>
      <c r="Z31" s="54" t="s">
        <v>68</v>
      </c>
      <c r="AA31" s="54" t="s">
        <v>68</v>
      </c>
      <c r="AB31" s="54" t="s">
        <v>68</v>
      </c>
      <c r="AC31" s="54" t="s">
        <v>68</v>
      </c>
      <c r="AD31" s="224">
        <v>0</v>
      </c>
      <c r="AE31" s="224">
        <v>1</v>
      </c>
      <c r="AF31" s="224">
        <v>1</v>
      </c>
      <c r="AG31" s="224">
        <v>0</v>
      </c>
      <c r="AH31" s="224">
        <v>0</v>
      </c>
      <c r="AI31" s="224">
        <v>1</v>
      </c>
      <c r="AJ31" s="25" t="s">
        <v>33</v>
      </c>
      <c r="AL31" t="str">
        <f t="shared" si="0"/>
        <v xml:space="preserve">    (U1)ALERT_REQ_UNKNOWN</v>
      </c>
      <c r="AR31" s="56" t="str">
        <f t="shared" si="3"/>
        <v xml:space="preserve">    (U4)0x00000019U,                                                           /* 25 UNKNOWN                                         */</v>
      </c>
      <c r="AS31" s="56" t="str">
        <f t="shared" si="4"/>
        <v xml:space="preserve">    (U4)0x0000003FU,                                                           /* 25 UNKNOWN                                         */</v>
      </c>
      <c r="AT31" s="56" t="str">
        <f t="shared" si="1"/>
        <v xml:space="preserve">    (U1)ALERT_REQ_UNKNOWN,                                                     /* 25 UNKNOWN                                         */</v>
      </c>
    </row>
    <row r="32" spans="2:49">
      <c r="B32" s="127"/>
      <c r="C32" s="40">
        <f t="shared" si="2"/>
        <v>26</v>
      </c>
      <c r="D32" s="54" t="s">
        <v>68</v>
      </c>
      <c r="E32" s="54" t="s">
        <v>68</v>
      </c>
      <c r="F32" s="54" t="s">
        <v>68</v>
      </c>
      <c r="G32" s="54" t="s">
        <v>68</v>
      </c>
      <c r="H32" s="54" t="s">
        <v>68</v>
      </c>
      <c r="I32" s="54" t="s">
        <v>68</v>
      </c>
      <c r="J32" s="54" t="s">
        <v>68</v>
      </c>
      <c r="K32" s="54" t="s">
        <v>68</v>
      </c>
      <c r="L32" s="54" t="s">
        <v>68</v>
      </c>
      <c r="M32" s="54" t="s">
        <v>68</v>
      </c>
      <c r="N32" s="54" t="s">
        <v>68</v>
      </c>
      <c r="O32" s="54" t="s">
        <v>68</v>
      </c>
      <c r="P32" s="54" t="s">
        <v>68</v>
      </c>
      <c r="Q32" s="54" t="s">
        <v>68</v>
      </c>
      <c r="R32" s="54" t="s">
        <v>68</v>
      </c>
      <c r="S32" s="54" t="s">
        <v>68</v>
      </c>
      <c r="T32" s="54" t="s">
        <v>68</v>
      </c>
      <c r="U32" s="54" t="s">
        <v>68</v>
      </c>
      <c r="V32" s="54" t="s">
        <v>68</v>
      </c>
      <c r="W32" s="54" t="s">
        <v>68</v>
      </c>
      <c r="X32" s="54" t="s">
        <v>68</v>
      </c>
      <c r="Y32" s="54" t="s">
        <v>68</v>
      </c>
      <c r="Z32" s="54" t="s">
        <v>68</v>
      </c>
      <c r="AA32" s="54" t="s">
        <v>68</v>
      </c>
      <c r="AB32" s="54" t="s">
        <v>68</v>
      </c>
      <c r="AC32" s="54" t="s">
        <v>68</v>
      </c>
      <c r="AD32" s="224">
        <v>0</v>
      </c>
      <c r="AE32" s="224">
        <v>1</v>
      </c>
      <c r="AF32" s="224">
        <v>1</v>
      </c>
      <c r="AG32" s="224">
        <v>0</v>
      </c>
      <c r="AH32" s="224">
        <v>1</v>
      </c>
      <c r="AI32" s="224">
        <v>0</v>
      </c>
      <c r="AJ32" s="25" t="s">
        <v>33</v>
      </c>
      <c r="AL32" t="str">
        <f t="shared" si="0"/>
        <v xml:space="preserve">    (U1)ALERT_REQ_UNKNOWN</v>
      </c>
      <c r="AR32" s="56" t="str">
        <f t="shared" si="3"/>
        <v xml:space="preserve">    (U4)0x0000001AU,                                                           /* 26 UNKNOWN                                         */</v>
      </c>
      <c r="AS32" s="56" t="str">
        <f t="shared" si="4"/>
        <v xml:space="preserve">    (U4)0x0000003FU,                                                           /* 26 UNKNOWN                                         */</v>
      </c>
      <c r="AT32" s="56" t="str">
        <f t="shared" si="1"/>
        <v xml:space="preserve">    (U1)ALERT_REQ_UNKNOWN,                                                     /* 26 UNKNOWN                                         */</v>
      </c>
    </row>
    <row r="33" spans="2:46">
      <c r="B33" s="127"/>
      <c r="C33" s="40">
        <f t="shared" si="2"/>
        <v>27</v>
      </c>
      <c r="D33" s="54" t="s">
        <v>68</v>
      </c>
      <c r="E33" s="54" t="s">
        <v>68</v>
      </c>
      <c r="F33" s="54" t="s">
        <v>68</v>
      </c>
      <c r="G33" s="54" t="s">
        <v>68</v>
      </c>
      <c r="H33" s="54" t="s">
        <v>68</v>
      </c>
      <c r="I33" s="54" t="s">
        <v>68</v>
      </c>
      <c r="J33" s="54" t="s">
        <v>68</v>
      </c>
      <c r="K33" s="54" t="s">
        <v>68</v>
      </c>
      <c r="L33" s="54" t="s">
        <v>68</v>
      </c>
      <c r="M33" s="54" t="s">
        <v>68</v>
      </c>
      <c r="N33" s="54" t="s">
        <v>68</v>
      </c>
      <c r="O33" s="54" t="s">
        <v>68</v>
      </c>
      <c r="P33" s="54" t="s">
        <v>68</v>
      </c>
      <c r="Q33" s="54" t="s">
        <v>68</v>
      </c>
      <c r="R33" s="54" t="s">
        <v>68</v>
      </c>
      <c r="S33" s="54" t="s">
        <v>68</v>
      </c>
      <c r="T33" s="54" t="s">
        <v>68</v>
      </c>
      <c r="U33" s="54" t="s">
        <v>68</v>
      </c>
      <c r="V33" s="54" t="s">
        <v>68</v>
      </c>
      <c r="W33" s="54" t="s">
        <v>68</v>
      </c>
      <c r="X33" s="54" t="s">
        <v>68</v>
      </c>
      <c r="Y33" s="54" t="s">
        <v>68</v>
      </c>
      <c r="Z33" s="54" t="s">
        <v>68</v>
      </c>
      <c r="AA33" s="54" t="s">
        <v>68</v>
      </c>
      <c r="AB33" s="54" t="s">
        <v>68</v>
      </c>
      <c r="AC33" s="54" t="s">
        <v>68</v>
      </c>
      <c r="AD33" s="224">
        <v>0</v>
      </c>
      <c r="AE33" s="224">
        <v>1</v>
      </c>
      <c r="AF33" s="224">
        <v>1</v>
      </c>
      <c r="AG33" s="224">
        <v>0</v>
      </c>
      <c r="AH33" s="224">
        <v>1</v>
      </c>
      <c r="AI33" s="224">
        <v>1</v>
      </c>
      <c r="AJ33" s="25" t="s">
        <v>33</v>
      </c>
      <c r="AL33" t="str">
        <f t="shared" si="0"/>
        <v xml:space="preserve">    (U1)ALERT_REQ_UNKNOWN</v>
      </c>
      <c r="AR33" s="56" t="str">
        <f t="shared" si="3"/>
        <v xml:space="preserve">    (U4)0x0000001BU,                                                           /* 27 UNKNOWN                                         */</v>
      </c>
      <c r="AS33" s="56" t="str">
        <f t="shared" si="4"/>
        <v xml:space="preserve">    (U4)0x0000003FU,                                                           /* 27 UNKNOWN                                         */</v>
      </c>
      <c r="AT33" s="56" t="str">
        <f t="shared" si="1"/>
        <v xml:space="preserve">    (U1)ALERT_REQ_UNKNOWN,                                                     /* 27 UNKNOWN                                         */</v>
      </c>
    </row>
    <row r="34" spans="2:46">
      <c r="B34" s="127"/>
      <c r="C34" s="40">
        <f t="shared" si="2"/>
        <v>28</v>
      </c>
      <c r="D34" s="54" t="s">
        <v>68</v>
      </c>
      <c r="E34" s="54" t="s">
        <v>68</v>
      </c>
      <c r="F34" s="54" t="s">
        <v>68</v>
      </c>
      <c r="G34" s="54" t="s">
        <v>68</v>
      </c>
      <c r="H34" s="54" t="s">
        <v>68</v>
      </c>
      <c r="I34" s="54" t="s">
        <v>68</v>
      </c>
      <c r="J34" s="54" t="s">
        <v>68</v>
      </c>
      <c r="K34" s="54" t="s">
        <v>68</v>
      </c>
      <c r="L34" s="54" t="s">
        <v>68</v>
      </c>
      <c r="M34" s="54" t="s">
        <v>68</v>
      </c>
      <c r="N34" s="54" t="s">
        <v>68</v>
      </c>
      <c r="O34" s="54" t="s">
        <v>68</v>
      </c>
      <c r="P34" s="54" t="s">
        <v>68</v>
      </c>
      <c r="Q34" s="54" t="s">
        <v>68</v>
      </c>
      <c r="R34" s="54" t="s">
        <v>68</v>
      </c>
      <c r="S34" s="54" t="s">
        <v>68</v>
      </c>
      <c r="T34" s="54" t="s">
        <v>68</v>
      </c>
      <c r="U34" s="54" t="s">
        <v>68</v>
      </c>
      <c r="V34" s="54" t="s">
        <v>68</v>
      </c>
      <c r="W34" s="54" t="s">
        <v>68</v>
      </c>
      <c r="X34" s="54" t="s">
        <v>68</v>
      </c>
      <c r="Y34" s="54" t="s">
        <v>68</v>
      </c>
      <c r="Z34" s="54" t="s">
        <v>68</v>
      </c>
      <c r="AA34" s="54" t="s">
        <v>68</v>
      </c>
      <c r="AB34" s="54" t="s">
        <v>68</v>
      </c>
      <c r="AC34" s="54" t="s">
        <v>68</v>
      </c>
      <c r="AD34" s="224">
        <v>0</v>
      </c>
      <c r="AE34" s="224">
        <v>1</v>
      </c>
      <c r="AF34" s="224">
        <v>1</v>
      </c>
      <c r="AG34" s="224">
        <v>1</v>
      </c>
      <c r="AH34" s="224">
        <v>0</v>
      </c>
      <c r="AI34" s="224">
        <v>0</v>
      </c>
      <c r="AJ34" s="25" t="s">
        <v>33</v>
      </c>
      <c r="AL34" t="str">
        <f t="shared" si="0"/>
        <v xml:space="preserve">    (U1)ALERT_REQ_UNKNOWN</v>
      </c>
      <c r="AR34" s="56" t="str">
        <f t="shared" si="3"/>
        <v xml:space="preserve">    (U4)0x0000001CU,                                                           /* 28 UNKNOWN                                         */</v>
      </c>
      <c r="AS34" s="56" t="str">
        <f t="shared" si="4"/>
        <v xml:space="preserve">    (U4)0x0000003FU,                                                           /* 28 UNKNOWN                                         */</v>
      </c>
      <c r="AT34" s="56" t="str">
        <f t="shared" si="1"/>
        <v xml:space="preserve">    (U1)ALERT_REQ_UNKNOWN,                                                     /* 28 UNKNOWN                                         */</v>
      </c>
    </row>
    <row r="35" spans="2:46">
      <c r="B35" s="127"/>
      <c r="C35" s="40">
        <f t="shared" si="2"/>
        <v>29</v>
      </c>
      <c r="D35" s="54" t="s">
        <v>68</v>
      </c>
      <c r="E35" s="54" t="s">
        <v>68</v>
      </c>
      <c r="F35" s="54" t="s">
        <v>68</v>
      </c>
      <c r="G35" s="54" t="s">
        <v>68</v>
      </c>
      <c r="H35" s="54" t="s">
        <v>68</v>
      </c>
      <c r="I35" s="54" t="s">
        <v>68</v>
      </c>
      <c r="J35" s="54" t="s">
        <v>68</v>
      </c>
      <c r="K35" s="54" t="s">
        <v>68</v>
      </c>
      <c r="L35" s="54" t="s">
        <v>68</v>
      </c>
      <c r="M35" s="54" t="s">
        <v>68</v>
      </c>
      <c r="N35" s="54" t="s">
        <v>68</v>
      </c>
      <c r="O35" s="54" t="s">
        <v>68</v>
      </c>
      <c r="P35" s="54" t="s">
        <v>68</v>
      </c>
      <c r="Q35" s="54" t="s">
        <v>68</v>
      </c>
      <c r="R35" s="54" t="s">
        <v>68</v>
      </c>
      <c r="S35" s="54" t="s">
        <v>68</v>
      </c>
      <c r="T35" s="54" t="s">
        <v>68</v>
      </c>
      <c r="U35" s="54" t="s">
        <v>68</v>
      </c>
      <c r="V35" s="54" t="s">
        <v>68</v>
      </c>
      <c r="W35" s="54" t="s">
        <v>68</v>
      </c>
      <c r="X35" s="54" t="s">
        <v>68</v>
      </c>
      <c r="Y35" s="54" t="s">
        <v>68</v>
      </c>
      <c r="Z35" s="54" t="s">
        <v>68</v>
      </c>
      <c r="AA35" s="54" t="s">
        <v>68</v>
      </c>
      <c r="AB35" s="54" t="s">
        <v>68</v>
      </c>
      <c r="AC35" s="54" t="s">
        <v>68</v>
      </c>
      <c r="AD35" s="224">
        <v>0</v>
      </c>
      <c r="AE35" s="224">
        <v>1</v>
      </c>
      <c r="AF35" s="224">
        <v>1</v>
      </c>
      <c r="AG35" s="224">
        <v>1</v>
      </c>
      <c r="AH35" s="224">
        <v>0</v>
      </c>
      <c r="AI35" s="224">
        <v>1</v>
      </c>
      <c r="AJ35" s="25" t="s">
        <v>33</v>
      </c>
      <c r="AL35" t="str">
        <f t="shared" si="0"/>
        <v xml:space="preserve">    (U1)ALERT_REQ_UNKNOWN</v>
      </c>
      <c r="AR35" s="56" t="str">
        <f t="shared" si="3"/>
        <v xml:space="preserve">    (U4)0x0000001DU,                                                           /* 29 UNKNOWN                                         */</v>
      </c>
      <c r="AS35" s="56" t="str">
        <f t="shared" si="4"/>
        <v xml:space="preserve">    (U4)0x0000003FU,                                                           /* 29 UNKNOWN                                         */</v>
      </c>
      <c r="AT35" s="56" t="str">
        <f t="shared" si="1"/>
        <v xml:space="preserve">    (U1)ALERT_REQ_UNKNOWN,                                                     /* 29 UNKNOWN                                         */</v>
      </c>
    </row>
    <row r="36" spans="2:46">
      <c r="B36" s="127"/>
      <c r="C36" s="40">
        <f t="shared" si="2"/>
        <v>30</v>
      </c>
      <c r="D36" s="54" t="s">
        <v>68</v>
      </c>
      <c r="E36" s="54" t="s">
        <v>68</v>
      </c>
      <c r="F36" s="54" t="s">
        <v>68</v>
      </c>
      <c r="G36" s="54" t="s">
        <v>68</v>
      </c>
      <c r="H36" s="54" t="s">
        <v>68</v>
      </c>
      <c r="I36" s="54" t="s">
        <v>68</v>
      </c>
      <c r="J36" s="54" t="s">
        <v>68</v>
      </c>
      <c r="K36" s="54" t="s">
        <v>68</v>
      </c>
      <c r="L36" s="54" t="s">
        <v>68</v>
      </c>
      <c r="M36" s="54" t="s">
        <v>68</v>
      </c>
      <c r="N36" s="54" t="s">
        <v>68</v>
      </c>
      <c r="O36" s="54" t="s">
        <v>68</v>
      </c>
      <c r="P36" s="54" t="s">
        <v>68</v>
      </c>
      <c r="Q36" s="54" t="s">
        <v>68</v>
      </c>
      <c r="R36" s="54" t="s">
        <v>68</v>
      </c>
      <c r="S36" s="54" t="s">
        <v>68</v>
      </c>
      <c r="T36" s="54" t="s">
        <v>68</v>
      </c>
      <c r="U36" s="54" t="s">
        <v>68</v>
      </c>
      <c r="V36" s="54" t="s">
        <v>68</v>
      </c>
      <c r="W36" s="54" t="s">
        <v>68</v>
      </c>
      <c r="X36" s="54" t="s">
        <v>68</v>
      </c>
      <c r="Y36" s="54" t="s">
        <v>68</v>
      </c>
      <c r="Z36" s="54" t="s">
        <v>68</v>
      </c>
      <c r="AA36" s="54" t="s">
        <v>68</v>
      </c>
      <c r="AB36" s="54" t="s">
        <v>68</v>
      </c>
      <c r="AC36" s="54" t="s">
        <v>68</v>
      </c>
      <c r="AD36" s="224">
        <v>0</v>
      </c>
      <c r="AE36" s="224">
        <v>1</v>
      </c>
      <c r="AF36" s="224">
        <v>1</v>
      </c>
      <c r="AG36" s="224">
        <v>1</v>
      </c>
      <c r="AH36" s="224">
        <v>1</v>
      </c>
      <c r="AI36" s="224">
        <v>0</v>
      </c>
      <c r="AJ36" s="25" t="s">
        <v>33</v>
      </c>
      <c r="AL36" t="str">
        <f t="shared" si="0"/>
        <v xml:space="preserve">    (U1)ALERT_REQ_UNKNOWN</v>
      </c>
      <c r="AR36" s="56" t="str">
        <f t="shared" si="3"/>
        <v xml:space="preserve">    (U4)0x0000001EU,                                                           /* 30 UNKNOWN                                         */</v>
      </c>
      <c r="AS36" s="56" t="str">
        <f t="shared" si="4"/>
        <v xml:space="preserve">    (U4)0x0000003FU,                                                           /* 30 UNKNOWN                                         */</v>
      </c>
      <c r="AT36" s="56" t="str">
        <f t="shared" si="1"/>
        <v xml:space="preserve">    (U1)ALERT_REQ_UNKNOWN,                                                     /* 30 UNKNOWN                                         */</v>
      </c>
    </row>
    <row r="37" spans="2:46">
      <c r="B37" s="127"/>
      <c r="C37" s="40">
        <f t="shared" si="2"/>
        <v>31</v>
      </c>
      <c r="D37" s="54" t="s">
        <v>68</v>
      </c>
      <c r="E37" s="54" t="s">
        <v>68</v>
      </c>
      <c r="F37" s="54" t="s">
        <v>68</v>
      </c>
      <c r="G37" s="54" t="s">
        <v>68</v>
      </c>
      <c r="H37" s="54" t="s">
        <v>68</v>
      </c>
      <c r="I37" s="54" t="s">
        <v>68</v>
      </c>
      <c r="J37" s="54" t="s">
        <v>68</v>
      </c>
      <c r="K37" s="54" t="s">
        <v>68</v>
      </c>
      <c r="L37" s="54" t="s">
        <v>68</v>
      </c>
      <c r="M37" s="54" t="s">
        <v>68</v>
      </c>
      <c r="N37" s="54" t="s">
        <v>68</v>
      </c>
      <c r="O37" s="54" t="s">
        <v>68</v>
      </c>
      <c r="P37" s="54" t="s">
        <v>68</v>
      </c>
      <c r="Q37" s="54" t="s">
        <v>68</v>
      </c>
      <c r="R37" s="54" t="s">
        <v>68</v>
      </c>
      <c r="S37" s="54" t="s">
        <v>68</v>
      </c>
      <c r="T37" s="54" t="s">
        <v>68</v>
      </c>
      <c r="U37" s="54" t="s">
        <v>68</v>
      </c>
      <c r="V37" s="54" t="s">
        <v>68</v>
      </c>
      <c r="W37" s="54" t="s">
        <v>68</v>
      </c>
      <c r="X37" s="54" t="s">
        <v>68</v>
      </c>
      <c r="Y37" s="54" t="s">
        <v>68</v>
      </c>
      <c r="Z37" s="54" t="s">
        <v>68</v>
      </c>
      <c r="AA37" s="54" t="s">
        <v>68</v>
      </c>
      <c r="AB37" s="54" t="s">
        <v>68</v>
      </c>
      <c r="AC37" s="54" t="s">
        <v>68</v>
      </c>
      <c r="AD37" s="224">
        <v>0</v>
      </c>
      <c r="AE37" s="224">
        <v>1</v>
      </c>
      <c r="AF37" s="224">
        <v>1</v>
      </c>
      <c r="AG37" s="224">
        <v>1</v>
      </c>
      <c r="AH37" s="224">
        <v>1</v>
      </c>
      <c r="AI37" s="224">
        <v>1</v>
      </c>
      <c r="AJ37" s="25" t="s">
        <v>33</v>
      </c>
      <c r="AL37" t="str">
        <f t="shared" si="0"/>
        <v xml:space="preserve">    (U1)ALERT_REQ_UNKNOWN</v>
      </c>
      <c r="AR37" s="56" t="str">
        <f t="shared" si="3"/>
        <v xml:space="preserve">    (U4)0x0000001FU,                                                           /* 31 UNKNOWN                                         */</v>
      </c>
      <c r="AS37" s="56" t="str">
        <f t="shared" si="4"/>
        <v xml:space="preserve">    (U4)0x0000003FU,                                                           /* 31 UNKNOWN                                         */</v>
      </c>
      <c r="AT37" s="56" t="str">
        <f t="shared" si="1"/>
        <v xml:space="preserve">    (U1)ALERT_REQ_UNKNOWN,                                                     /* 31 UNKNOWN                                         */</v>
      </c>
    </row>
    <row r="38" spans="2:46">
      <c r="B38" s="127"/>
      <c r="C38" s="40">
        <f t="shared" si="2"/>
        <v>32</v>
      </c>
      <c r="D38" s="54" t="s">
        <v>68</v>
      </c>
      <c r="E38" s="54" t="s">
        <v>68</v>
      </c>
      <c r="F38" s="54" t="s">
        <v>68</v>
      </c>
      <c r="G38" s="54" t="s">
        <v>68</v>
      </c>
      <c r="H38" s="54" t="s">
        <v>68</v>
      </c>
      <c r="I38" s="54" t="s">
        <v>68</v>
      </c>
      <c r="J38" s="54" t="s">
        <v>68</v>
      </c>
      <c r="K38" s="54" t="s">
        <v>68</v>
      </c>
      <c r="L38" s="54" t="s">
        <v>68</v>
      </c>
      <c r="M38" s="54" t="s">
        <v>68</v>
      </c>
      <c r="N38" s="54" t="s">
        <v>68</v>
      </c>
      <c r="O38" s="54" t="s">
        <v>68</v>
      </c>
      <c r="P38" s="54" t="s">
        <v>68</v>
      </c>
      <c r="Q38" s="54" t="s">
        <v>68</v>
      </c>
      <c r="R38" s="54" t="s">
        <v>68</v>
      </c>
      <c r="S38" s="54" t="s">
        <v>68</v>
      </c>
      <c r="T38" s="54" t="s">
        <v>68</v>
      </c>
      <c r="U38" s="54" t="s">
        <v>68</v>
      </c>
      <c r="V38" s="54" t="s">
        <v>68</v>
      </c>
      <c r="W38" s="54" t="s">
        <v>68</v>
      </c>
      <c r="X38" s="54" t="s">
        <v>68</v>
      </c>
      <c r="Y38" s="54" t="s">
        <v>68</v>
      </c>
      <c r="Z38" s="54" t="s">
        <v>68</v>
      </c>
      <c r="AA38" s="54" t="s">
        <v>68</v>
      </c>
      <c r="AB38" s="54" t="s">
        <v>68</v>
      </c>
      <c r="AC38" s="54" t="s">
        <v>68</v>
      </c>
      <c r="AD38" s="224">
        <v>1</v>
      </c>
      <c r="AE38" s="224">
        <v>0</v>
      </c>
      <c r="AF38" s="224">
        <v>0</v>
      </c>
      <c r="AG38" s="224">
        <v>0</v>
      </c>
      <c r="AH38" s="224">
        <v>0</v>
      </c>
      <c r="AI38" s="224">
        <v>0</v>
      </c>
      <c r="AJ38" s="25" t="s">
        <v>33</v>
      </c>
      <c r="AL38" t="str">
        <f t="shared" si="0"/>
        <v xml:space="preserve">    (U1)ALERT_REQ_UNKNOWN</v>
      </c>
      <c r="AR38" s="56" t="str">
        <f t="shared" si="3"/>
        <v xml:space="preserve">    (U4)0x00000020U,                                                           /* 32 UNKNOWN                                         */</v>
      </c>
      <c r="AS38" s="56" t="str">
        <f t="shared" si="4"/>
        <v xml:space="preserve">    (U4)0x0000003FU,                                                           /* 32 UNKNOWN                                         */</v>
      </c>
      <c r="AT38" s="56" t="str">
        <f t="shared" si="1"/>
        <v xml:space="preserve">    (U1)ALERT_REQ_UNKNOWN,                                                     /* 32 UNKNOWN                                         */</v>
      </c>
    </row>
    <row r="39" spans="2:46">
      <c r="B39" s="127"/>
      <c r="C39" s="40">
        <f t="shared" si="2"/>
        <v>33</v>
      </c>
      <c r="D39" s="54" t="s">
        <v>68</v>
      </c>
      <c r="E39" s="54" t="s">
        <v>68</v>
      </c>
      <c r="F39" s="54" t="s">
        <v>68</v>
      </c>
      <c r="G39" s="54" t="s">
        <v>68</v>
      </c>
      <c r="H39" s="54" t="s">
        <v>68</v>
      </c>
      <c r="I39" s="54" t="s">
        <v>68</v>
      </c>
      <c r="J39" s="54" t="s">
        <v>68</v>
      </c>
      <c r="K39" s="54" t="s">
        <v>68</v>
      </c>
      <c r="L39" s="54" t="s">
        <v>68</v>
      </c>
      <c r="M39" s="54" t="s">
        <v>68</v>
      </c>
      <c r="N39" s="54" t="s">
        <v>68</v>
      </c>
      <c r="O39" s="54" t="s">
        <v>68</v>
      </c>
      <c r="P39" s="54" t="s">
        <v>68</v>
      </c>
      <c r="Q39" s="54" t="s">
        <v>68</v>
      </c>
      <c r="R39" s="54" t="s">
        <v>68</v>
      </c>
      <c r="S39" s="54" t="s">
        <v>68</v>
      </c>
      <c r="T39" s="54" t="s">
        <v>68</v>
      </c>
      <c r="U39" s="54" t="s">
        <v>68</v>
      </c>
      <c r="V39" s="54" t="s">
        <v>68</v>
      </c>
      <c r="W39" s="54" t="s">
        <v>68</v>
      </c>
      <c r="X39" s="54" t="s">
        <v>68</v>
      </c>
      <c r="Y39" s="54" t="s">
        <v>68</v>
      </c>
      <c r="Z39" s="54" t="s">
        <v>68</v>
      </c>
      <c r="AA39" s="54" t="s">
        <v>68</v>
      </c>
      <c r="AB39" s="54" t="s">
        <v>68</v>
      </c>
      <c r="AC39" s="54" t="s">
        <v>68</v>
      </c>
      <c r="AD39" s="224">
        <v>1</v>
      </c>
      <c r="AE39" s="224">
        <v>0</v>
      </c>
      <c r="AF39" s="224">
        <v>0</v>
      </c>
      <c r="AG39" s="224">
        <v>0</v>
      </c>
      <c r="AH39" s="224">
        <v>0</v>
      </c>
      <c r="AI39" s="224">
        <v>1</v>
      </c>
      <c r="AJ39" s="25" t="s">
        <v>33</v>
      </c>
      <c r="AL39" t="str">
        <f t="shared" si="0"/>
        <v xml:space="preserve">    (U1)ALERT_REQ_UNKNOWN</v>
      </c>
      <c r="AR39" s="56" t="str">
        <f t="shared" si="3"/>
        <v xml:space="preserve">    (U4)0x00000021U,                                                           /* 33 UNKNOWN                                         */</v>
      </c>
      <c r="AS39" s="56" t="str">
        <f t="shared" si="4"/>
        <v xml:space="preserve">    (U4)0x0000003FU,                                                           /* 33 UNKNOWN                                         */</v>
      </c>
      <c r="AT39" s="56" t="str">
        <f t="shared" si="1"/>
        <v xml:space="preserve">    (U1)ALERT_REQ_UNKNOWN,                                                     /* 33 UNKNOWN                                         */</v>
      </c>
    </row>
    <row r="40" spans="2:46">
      <c r="B40" s="127"/>
      <c r="C40" s="40">
        <f t="shared" si="2"/>
        <v>34</v>
      </c>
      <c r="D40" s="54" t="s">
        <v>68</v>
      </c>
      <c r="E40" s="54" t="s">
        <v>68</v>
      </c>
      <c r="F40" s="54" t="s">
        <v>68</v>
      </c>
      <c r="G40" s="54" t="s">
        <v>68</v>
      </c>
      <c r="H40" s="54" t="s">
        <v>68</v>
      </c>
      <c r="I40" s="54" t="s">
        <v>68</v>
      </c>
      <c r="J40" s="54" t="s">
        <v>68</v>
      </c>
      <c r="K40" s="54" t="s">
        <v>68</v>
      </c>
      <c r="L40" s="54" t="s">
        <v>68</v>
      </c>
      <c r="M40" s="54" t="s">
        <v>68</v>
      </c>
      <c r="N40" s="54" t="s">
        <v>68</v>
      </c>
      <c r="O40" s="54" t="s">
        <v>68</v>
      </c>
      <c r="P40" s="54" t="s">
        <v>68</v>
      </c>
      <c r="Q40" s="54" t="s">
        <v>68</v>
      </c>
      <c r="R40" s="54" t="s">
        <v>68</v>
      </c>
      <c r="S40" s="54" t="s">
        <v>68</v>
      </c>
      <c r="T40" s="54" t="s">
        <v>68</v>
      </c>
      <c r="U40" s="54" t="s">
        <v>68</v>
      </c>
      <c r="V40" s="54" t="s">
        <v>68</v>
      </c>
      <c r="W40" s="54" t="s">
        <v>68</v>
      </c>
      <c r="X40" s="54" t="s">
        <v>68</v>
      </c>
      <c r="Y40" s="54" t="s">
        <v>68</v>
      </c>
      <c r="Z40" s="54" t="s">
        <v>68</v>
      </c>
      <c r="AA40" s="54" t="s">
        <v>68</v>
      </c>
      <c r="AB40" s="54" t="s">
        <v>68</v>
      </c>
      <c r="AC40" s="54" t="s">
        <v>68</v>
      </c>
      <c r="AD40" s="224">
        <v>1</v>
      </c>
      <c r="AE40" s="224">
        <v>0</v>
      </c>
      <c r="AF40" s="224">
        <v>0</v>
      </c>
      <c r="AG40" s="224">
        <v>0</v>
      </c>
      <c r="AH40" s="224">
        <v>1</v>
      </c>
      <c r="AI40" s="224">
        <v>0</v>
      </c>
      <c r="AJ40" s="25" t="s">
        <v>33</v>
      </c>
      <c r="AL40" t="str">
        <f t="shared" si="0"/>
        <v xml:space="preserve">    (U1)ALERT_REQ_UNKNOWN</v>
      </c>
      <c r="AR40" s="56" t="str">
        <f t="shared" si="3"/>
        <v xml:space="preserve">    (U4)0x00000022U,                                                           /* 34 UNKNOWN                                         */</v>
      </c>
      <c r="AS40" s="56" t="str">
        <f t="shared" si="4"/>
        <v xml:space="preserve">    (U4)0x0000003FU,                                                           /* 34 UNKNOWN                                         */</v>
      </c>
      <c r="AT40" s="56" t="str">
        <f t="shared" si="1"/>
        <v xml:space="preserve">    (U1)ALERT_REQ_UNKNOWN,                                                     /* 34 UNKNOWN                                         */</v>
      </c>
    </row>
    <row r="41" spans="2:46">
      <c r="B41" s="127"/>
      <c r="C41" s="40">
        <f t="shared" si="2"/>
        <v>35</v>
      </c>
      <c r="D41" s="54" t="s">
        <v>68</v>
      </c>
      <c r="E41" s="54" t="s">
        <v>68</v>
      </c>
      <c r="F41" s="54" t="s">
        <v>68</v>
      </c>
      <c r="G41" s="54" t="s">
        <v>68</v>
      </c>
      <c r="H41" s="54" t="s">
        <v>68</v>
      </c>
      <c r="I41" s="54" t="s">
        <v>68</v>
      </c>
      <c r="J41" s="54" t="s">
        <v>68</v>
      </c>
      <c r="K41" s="54" t="s">
        <v>68</v>
      </c>
      <c r="L41" s="54" t="s">
        <v>68</v>
      </c>
      <c r="M41" s="54" t="s">
        <v>68</v>
      </c>
      <c r="N41" s="54" t="s">
        <v>68</v>
      </c>
      <c r="O41" s="54" t="s">
        <v>68</v>
      </c>
      <c r="P41" s="54" t="s">
        <v>68</v>
      </c>
      <c r="Q41" s="54" t="s">
        <v>68</v>
      </c>
      <c r="R41" s="54" t="s">
        <v>68</v>
      </c>
      <c r="S41" s="54" t="s">
        <v>68</v>
      </c>
      <c r="T41" s="54" t="s">
        <v>68</v>
      </c>
      <c r="U41" s="54" t="s">
        <v>68</v>
      </c>
      <c r="V41" s="54" t="s">
        <v>68</v>
      </c>
      <c r="W41" s="54" t="s">
        <v>68</v>
      </c>
      <c r="X41" s="54" t="s">
        <v>68</v>
      </c>
      <c r="Y41" s="54" t="s">
        <v>68</v>
      </c>
      <c r="Z41" s="54" t="s">
        <v>68</v>
      </c>
      <c r="AA41" s="54" t="s">
        <v>68</v>
      </c>
      <c r="AB41" s="54" t="s">
        <v>68</v>
      </c>
      <c r="AC41" s="54" t="s">
        <v>68</v>
      </c>
      <c r="AD41" s="224">
        <v>1</v>
      </c>
      <c r="AE41" s="224">
        <v>0</v>
      </c>
      <c r="AF41" s="224">
        <v>0</v>
      </c>
      <c r="AG41" s="224">
        <v>0</v>
      </c>
      <c r="AH41" s="224">
        <v>1</v>
      </c>
      <c r="AI41" s="224">
        <v>1</v>
      </c>
      <c r="AJ41" s="25" t="s">
        <v>33</v>
      </c>
      <c r="AL41" t="str">
        <f t="shared" si="0"/>
        <v xml:space="preserve">    (U1)ALERT_REQ_UNKNOWN</v>
      </c>
      <c r="AR41" s="56" t="str">
        <f t="shared" si="3"/>
        <v xml:space="preserve">    (U4)0x00000023U,                                                           /* 35 UNKNOWN                                         */</v>
      </c>
      <c r="AS41" s="56" t="str">
        <f t="shared" si="4"/>
        <v xml:space="preserve">    (U4)0x0000003FU,                                                           /* 35 UNKNOWN                                         */</v>
      </c>
      <c r="AT41" s="56" t="str">
        <f t="shared" si="1"/>
        <v xml:space="preserve">    (U1)ALERT_REQ_UNKNOWN,                                                     /* 35 UNKNOWN                                         */</v>
      </c>
    </row>
    <row r="42" spans="2:46">
      <c r="B42" s="127"/>
      <c r="C42" s="40">
        <f t="shared" si="2"/>
        <v>36</v>
      </c>
      <c r="D42" s="54" t="s">
        <v>68</v>
      </c>
      <c r="E42" s="54" t="s">
        <v>68</v>
      </c>
      <c r="F42" s="54" t="s">
        <v>68</v>
      </c>
      <c r="G42" s="54" t="s">
        <v>68</v>
      </c>
      <c r="H42" s="54" t="s">
        <v>68</v>
      </c>
      <c r="I42" s="54" t="s">
        <v>68</v>
      </c>
      <c r="J42" s="54" t="s">
        <v>68</v>
      </c>
      <c r="K42" s="54" t="s">
        <v>68</v>
      </c>
      <c r="L42" s="54" t="s">
        <v>68</v>
      </c>
      <c r="M42" s="54" t="s">
        <v>68</v>
      </c>
      <c r="N42" s="54" t="s">
        <v>68</v>
      </c>
      <c r="O42" s="54" t="s">
        <v>68</v>
      </c>
      <c r="P42" s="54" t="s">
        <v>68</v>
      </c>
      <c r="Q42" s="54" t="s">
        <v>68</v>
      </c>
      <c r="R42" s="54" t="s">
        <v>68</v>
      </c>
      <c r="S42" s="54" t="s">
        <v>68</v>
      </c>
      <c r="T42" s="54" t="s">
        <v>68</v>
      </c>
      <c r="U42" s="54" t="s">
        <v>68</v>
      </c>
      <c r="V42" s="54" t="s">
        <v>68</v>
      </c>
      <c r="W42" s="54" t="s">
        <v>68</v>
      </c>
      <c r="X42" s="54" t="s">
        <v>68</v>
      </c>
      <c r="Y42" s="54" t="s">
        <v>68</v>
      </c>
      <c r="Z42" s="54" t="s">
        <v>68</v>
      </c>
      <c r="AA42" s="54" t="s">
        <v>68</v>
      </c>
      <c r="AB42" s="54" t="s">
        <v>68</v>
      </c>
      <c r="AC42" s="54" t="s">
        <v>68</v>
      </c>
      <c r="AD42" s="224">
        <v>1</v>
      </c>
      <c r="AE42" s="224">
        <v>0</v>
      </c>
      <c r="AF42" s="224">
        <v>0</v>
      </c>
      <c r="AG42" s="224">
        <v>1</v>
      </c>
      <c r="AH42" s="224">
        <v>0</v>
      </c>
      <c r="AI42" s="224">
        <v>0</v>
      </c>
      <c r="AJ42" s="25" t="s">
        <v>33</v>
      </c>
      <c r="AL42" t="str">
        <f t="shared" si="0"/>
        <v xml:space="preserve">    (U1)ALERT_REQ_UNKNOWN</v>
      </c>
      <c r="AR42" s="56" t="str">
        <f t="shared" si="3"/>
        <v xml:space="preserve">    (U4)0x00000024U,                                                           /* 36 UNKNOWN                                         */</v>
      </c>
      <c r="AS42" s="56" t="str">
        <f t="shared" si="4"/>
        <v xml:space="preserve">    (U4)0x0000003FU,                                                           /* 36 UNKNOWN                                         */</v>
      </c>
      <c r="AT42" s="56" t="str">
        <f t="shared" si="1"/>
        <v xml:space="preserve">    (U1)ALERT_REQ_UNKNOWN,                                                     /* 36 UNKNOWN                                         */</v>
      </c>
    </row>
    <row r="43" spans="2:46">
      <c r="B43" s="127"/>
      <c r="C43" s="40">
        <f t="shared" si="2"/>
        <v>37</v>
      </c>
      <c r="D43" s="54" t="s">
        <v>68</v>
      </c>
      <c r="E43" s="54" t="s">
        <v>68</v>
      </c>
      <c r="F43" s="54" t="s">
        <v>68</v>
      </c>
      <c r="G43" s="54" t="s">
        <v>68</v>
      </c>
      <c r="H43" s="54" t="s">
        <v>68</v>
      </c>
      <c r="I43" s="54" t="s">
        <v>68</v>
      </c>
      <c r="J43" s="54" t="s">
        <v>68</v>
      </c>
      <c r="K43" s="54" t="s">
        <v>68</v>
      </c>
      <c r="L43" s="54" t="s">
        <v>68</v>
      </c>
      <c r="M43" s="54" t="s">
        <v>68</v>
      </c>
      <c r="N43" s="54" t="s">
        <v>68</v>
      </c>
      <c r="O43" s="54" t="s">
        <v>68</v>
      </c>
      <c r="P43" s="54" t="s">
        <v>68</v>
      </c>
      <c r="Q43" s="54" t="s">
        <v>68</v>
      </c>
      <c r="R43" s="54" t="s">
        <v>68</v>
      </c>
      <c r="S43" s="54" t="s">
        <v>68</v>
      </c>
      <c r="T43" s="54" t="s">
        <v>68</v>
      </c>
      <c r="U43" s="54" t="s">
        <v>68</v>
      </c>
      <c r="V43" s="54" t="s">
        <v>68</v>
      </c>
      <c r="W43" s="54" t="s">
        <v>68</v>
      </c>
      <c r="X43" s="54" t="s">
        <v>68</v>
      </c>
      <c r="Y43" s="54" t="s">
        <v>68</v>
      </c>
      <c r="Z43" s="54" t="s">
        <v>68</v>
      </c>
      <c r="AA43" s="54" t="s">
        <v>68</v>
      </c>
      <c r="AB43" s="54" t="s">
        <v>68</v>
      </c>
      <c r="AC43" s="54" t="s">
        <v>68</v>
      </c>
      <c r="AD43" s="224">
        <v>1</v>
      </c>
      <c r="AE43" s="224">
        <v>0</v>
      </c>
      <c r="AF43" s="224">
        <v>0</v>
      </c>
      <c r="AG43" s="224">
        <v>1</v>
      </c>
      <c r="AH43" s="224">
        <v>0</v>
      </c>
      <c r="AI43" s="224">
        <v>1</v>
      </c>
      <c r="AJ43" s="25" t="s">
        <v>33</v>
      </c>
      <c r="AL43" t="str">
        <f t="shared" si="0"/>
        <v xml:space="preserve">    (U1)ALERT_REQ_UNKNOWN</v>
      </c>
      <c r="AR43" s="56" t="str">
        <f t="shared" si="3"/>
        <v xml:space="preserve">    (U4)0x00000025U,                                                           /* 37 UNKNOWN                                         */</v>
      </c>
      <c r="AS43" s="56" t="str">
        <f t="shared" si="4"/>
        <v xml:space="preserve">    (U4)0x0000003FU,                                                           /* 37 UNKNOWN                                         */</v>
      </c>
      <c r="AT43" s="56" t="str">
        <f t="shared" si="1"/>
        <v xml:space="preserve">    (U1)ALERT_REQ_UNKNOWN,                                                     /* 37 UNKNOWN                                         */</v>
      </c>
    </row>
    <row r="44" spans="2:46">
      <c r="B44" s="127"/>
      <c r="C44" s="40">
        <f t="shared" si="2"/>
        <v>38</v>
      </c>
      <c r="D44" s="54" t="s">
        <v>68</v>
      </c>
      <c r="E44" s="54" t="s">
        <v>68</v>
      </c>
      <c r="F44" s="54" t="s">
        <v>68</v>
      </c>
      <c r="G44" s="54" t="s">
        <v>68</v>
      </c>
      <c r="H44" s="54" t="s">
        <v>68</v>
      </c>
      <c r="I44" s="54" t="s">
        <v>68</v>
      </c>
      <c r="J44" s="54" t="s">
        <v>68</v>
      </c>
      <c r="K44" s="54" t="s">
        <v>68</v>
      </c>
      <c r="L44" s="54" t="s">
        <v>68</v>
      </c>
      <c r="M44" s="54" t="s">
        <v>68</v>
      </c>
      <c r="N44" s="54" t="s">
        <v>68</v>
      </c>
      <c r="O44" s="54" t="s">
        <v>68</v>
      </c>
      <c r="P44" s="54" t="s">
        <v>68</v>
      </c>
      <c r="Q44" s="54" t="s">
        <v>68</v>
      </c>
      <c r="R44" s="54" t="s">
        <v>68</v>
      </c>
      <c r="S44" s="54" t="s">
        <v>68</v>
      </c>
      <c r="T44" s="54" t="s">
        <v>68</v>
      </c>
      <c r="U44" s="54" t="s">
        <v>68</v>
      </c>
      <c r="V44" s="54" t="s">
        <v>68</v>
      </c>
      <c r="W44" s="54" t="s">
        <v>68</v>
      </c>
      <c r="X44" s="54" t="s">
        <v>68</v>
      </c>
      <c r="Y44" s="54" t="s">
        <v>68</v>
      </c>
      <c r="Z44" s="54" t="s">
        <v>68</v>
      </c>
      <c r="AA44" s="54" t="s">
        <v>68</v>
      </c>
      <c r="AB44" s="54" t="s">
        <v>68</v>
      </c>
      <c r="AC44" s="54" t="s">
        <v>68</v>
      </c>
      <c r="AD44" s="224">
        <v>1</v>
      </c>
      <c r="AE44" s="224">
        <v>0</v>
      </c>
      <c r="AF44" s="224">
        <v>0</v>
      </c>
      <c r="AG44" s="224">
        <v>1</v>
      </c>
      <c r="AH44" s="224">
        <v>1</v>
      </c>
      <c r="AI44" s="224">
        <v>0</v>
      </c>
      <c r="AJ44" s="25" t="s">
        <v>33</v>
      </c>
      <c r="AL44" t="str">
        <f t="shared" si="0"/>
        <v xml:space="preserve">    (U1)ALERT_REQ_UNKNOWN</v>
      </c>
      <c r="AR44" s="56" t="str">
        <f t="shared" si="3"/>
        <v xml:space="preserve">    (U4)0x00000026U,                                                           /* 38 UNKNOWN                                         */</v>
      </c>
      <c r="AS44" s="56" t="str">
        <f t="shared" si="4"/>
        <v xml:space="preserve">    (U4)0x0000003FU,                                                           /* 38 UNKNOWN                                         */</v>
      </c>
      <c r="AT44" s="56" t="str">
        <f t="shared" si="1"/>
        <v xml:space="preserve">    (U1)ALERT_REQ_UNKNOWN,                                                     /* 38 UNKNOWN                                         */</v>
      </c>
    </row>
    <row r="45" spans="2:46">
      <c r="B45" s="127"/>
      <c r="C45" s="40">
        <f t="shared" si="2"/>
        <v>39</v>
      </c>
      <c r="D45" s="54" t="s">
        <v>68</v>
      </c>
      <c r="E45" s="54" t="s">
        <v>68</v>
      </c>
      <c r="F45" s="54" t="s">
        <v>68</v>
      </c>
      <c r="G45" s="54" t="s">
        <v>68</v>
      </c>
      <c r="H45" s="54" t="s">
        <v>68</v>
      </c>
      <c r="I45" s="54" t="s">
        <v>68</v>
      </c>
      <c r="J45" s="54" t="s">
        <v>68</v>
      </c>
      <c r="K45" s="54" t="s">
        <v>68</v>
      </c>
      <c r="L45" s="54" t="s">
        <v>68</v>
      </c>
      <c r="M45" s="54" t="s">
        <v>68</v>
      </c>
      <c r="N45" s="54" t="s">
        <v>68</v>
      </c>
      <c r="O45" s="54" t="s">
        <v>68</v>
      </c>
      <c r="P45" s="54" t="s">
        <v>68</v>
      </c>
      <c r="Q45" s="54" t="s">
        <v>68</v>
      </c>
      <c r="R45" s="54" t="s">
        <v>68</v>
      </c>
      <c r="S45" s="54" t="s">
        <v>68</v>
      </c>
      <c r="T45" s="54" t="s">
        <v>68</v>
      </c>
      <c r="U45" s="54" t="s">
        <v>68</v>
      </c>
      <c r="V45" s="54" t="s">
        <v>68</v>
      </c>
      <c r="W45" s="54" t="s">
        <v>68</v>
      </c>
      <c r="X45" s="54" t="s">
        <v>68</v>
      </c>
      <c r="Y45" s="54" t="s">
        <v>68</v>
      </c>
      <c r="Z45" s="54" t="s">
        <v>68</v>
      </c>
      <c r="AA45" s="54" t="s">
        <v>68</v>
      </c>
      <c r="AB45" s="54" t="s">
        <v>68</v>
      </c>
      <c r="AC45" s="54" t="s">
        <v>68</v>
      </c>
      <c r="AD45" s="224">
        <v>1</v>
      </c>
      <c r="AE45" s="224">
        <v>0</v>
      </c>
      <c r="AF45" s="224">
        <v>0</v>
      </c>
      <c r="AG45" s="224">
        <v>1</v>
      </c>
      <c r="AH45" s="224">
        <v>1</v>
      </c>
      <c r="AI45" s="224">
        <v>1</v>
      </c>
      <c r="AJ45" s="25" t="s">
        <v>33</v>
      </c>
      <c r="AL45" t="str">
        <f t="shared" si="0"/>
        <v xml:space="preserve">    (U1)ALERT_REQ_UNKNOWN</v>
      </c>
      <c r="AR45" s="56" t="str">
        <f t="shared" si="3"/>
        <v xml:space="preserve">    (U4)0x00000027U,                                                           /* 39 UNKNOWN                                         */</v>
      </c>
      <c r="AS45" s="56" t="str">
        <f t="shared" si="4"/>
        <v xml:space="preserve">    (U4)0x0000003FU,                                                           /* 39 UNKNOWN                                         */</v>
      </c>
      <c r="AT45" s="56" t="str">
        <f t="shared" si="1"/>
        <v xml:space="preserve">    (U1)ALERT_REQ_UNKNOWN,                                                     /* 39 UNKNOWN                                         */</v>
      </c>
    </row>
    <row r="46" spans="2:46">
      <c r="B46" s="127"/>
      <c r="C46" s="40">
        <f t="shared" si="2"/>
        <v>40</v>
      </c>
      <c r="D46" s="54" t="s">
        <v>68</v>
      </c>
      <c r="E46" s="54" t="s">
        <v>68</v>
      </c>
      <c r="F46" s="54" t="s">
        <v>68</v>
      </c>
      <c r="G46" s="54" t="s">
        <v>68</v>
      </c>
      <c r="H46" s="54" t="s">
        <v>68</v>
      </c>
      <c r="I46" s="54" t="s">
        <v>68</v>
      </c>
      <c r="J46" s="54" t="s">
        <v>68</v>
      </c>
      <c r="K46" s="54" t="s">
        <v>68</v>
      </c>
      <c r="L46" s="54" t="s">
        <v>68</v>
      </c>
      <c r="M46" s="54" t="s">
        <v>68</v>
      </c>
      <c r="N46" s="54" t="s">
        <v>68</v>
      </c>
      <c r="O46" s="54" t="s">
        <v>68</v>
      </c>
      <c r="P46" s="54" t="s">
        <v>68</v>
      </c>
      <c r="Q46" s="54" t="s">
        <v>68</v>
      </c>
      <c r="R46" s="54" t="s">
        <v>68</v>
      </c>
      <c r="S46" s="54" t="s">
        <v>68</v>
      </c>
      <c r="T46" s="54" t="s">
        <v>68</v>
      </c>
      <c r="U46" s="54" t="s">
        <v>68</v>
      </c>
      <c r="V46" s="54" t="s">
        <v>68</v>
      </c>
      <c r="W46" s="54" t="s">
        <v>68</v>
      </c>
      <c r="X46" s="54" t="s">
        <v>68</v>
      </c>
      <c r="Y46" s="54" t="s">
        <v>68</v>
      </c>
      <c r="Z46" s="54" t="s">
        <v>68</v>
      </c>
      <c r="AA46" s="54" t="s">
        <v>68</v>
      </c>
      <c r="AB46" s="54" t="s">
        <v>68</v>
      </c>
      <c r="AC46" s="54" t="s">
        <v>68</v>
      </c>
      <c r="AD46" s="224">
        <v>1</v>
      </c>
      <c r="AE46" s="224">
        <v>0</v>
      </c>
      <c r="AF46" s="224">
        <v>1</v>
      </c>
      <c r="AG46" s="224">
        <v>0</v>
      </c>
      <c r="AH46" s="224">
        <v>0</v>
      </c>
      <c r="AI46" s="224">
        <v>0</v>
      </c>
      <c r="AJ46" s="25" t="s">
        <v>33</v>
      </c>
      <c r="AL46" t="str">
        <f t="shared" si="0"/>
        <v xml:space="preserve">    (U1)ALERT_REQ_UNKNOWN</v>
      </c>
      <c r="AR46" s="56" t="str">
        <f t="shared" si="3"/>
        <v xml:space="preserve">    (U4)0x00000028U,                                                           /* 40 UNKNOWN                                         */</v>
      </c>
      <c r="AS46" s="56" t="str">
        <f t="shared" si="4"/>
        <v xml:space="preserve">    (U4)0x0000003FU,                                                           /* 40 UNKNOWN                                         */</v>
      </c>
      <c r="AT46" s="56" t="str">
        <f t="shared" si="1"/>
        <v xml:space="preserve">    (U1)ALERT_REQ_UNKNOWN,                                                     /* 40 UNKNOWN                                         */</v>
      </c>
    </row>
    <row r="47" spans="2:46">
      <c r="B47" s="127"/>
      <c r="C47" s="40">
        <f t="shared" si="2"/>
        <v>41</v>
      </c>
      <c r="D47" s="54" t="s">
        <v>68</v>
      </c>
      <c r="E47" s="54" t="s">
        <v>68</v>
      </c>
      <c r="F47" s="54" t="s">
        <v>68</v>
      </c>
      <c r="G47" s="54" t="s">
        <v>68</v>
      </c>
      <c r="H47" s="54" t="s">
        <v>68</v>
      </c>
      <c r="I47" s="54" t="s">
        <v>68</v>
      </c>
      <c r="J47" s="54" t="s">
        <v>68</v>
      </c>
      <c r="K47" s="54" t="s">
        <v>68</v>
      </c>
      <c r="L47" s="54" t="s">
        <v>68</v>
      </c>
      <c r="M47" s="54" t="s">
        <v>68</v>
      </c>
      <c r="N47" s="54" t="s">
        <v>68</v>
      </c>
      <c r="O47" s="54" t="s">
        <v>68</v>
      </c>
      <c r="P47" s="54" t="s">
        <v>68</v>
      </c>
      <c r="Q47" s="54" t="s">
        <v>68</v>
      </c>
      <c r="R47" s="54" t="s">
        <v>68</v>
      </c>
      <c r="S47" s="54" t="s">
        <v>68</v>
      </c>
      <c r="T47" s="54" t="s">
        <v>68</v>
      </c>
      <c r="U47" s="54" t="s">
        <v>68</v>
      </c>
      <c r="V47" s="54" t="s">
        <v>68</v>
      </c>
      <c r="W47" s="54" t="s">
        <v>68</v>
      </c>
      <c r="X47" s="54" t="s">
        <v>68</v>
      </c>
      <c r="Y47" s="54" t="s">
        <v>68</v>
      </c>
      <c r="Z47" s="54" t="s">
        <v>68</v>
      </c>
      <c r="AA47" s="54" t="s">
        <v>68</v>
      </c>
      <c r="AB47" s="54" t="s">
        <v>68</v>
      </c>
      <c r="AC47" s="54" t="s">
        <v>68</v>
      </c>
      <c r="AD47" s="224">
        <v>1</v>
      </c>
      <c r="AE47" s="224">
        <v>0</v>
      </c>
      <c r="AF47" s="224">
        <v>1</v>
      </c>
      <c r="AG47" s="224">
        <v>0</v>
      </c>
      <c r="AH47" s="224">
        <v>0</v>
      </c>
      <c r="AI47" s="224">
        <v>1</v>
      </c>
      <c r="AJ47" s="25" t="s">
        <v>33</v>
      </c>
      <c r="AL47" t="str">
        <f t="shared" si="0"/>
        <v xml:space="preserve">    (U1)ALERT_REQ_UNKNOWN</v>
      </c>
      <c r="AR47" s="56" t="str">
        <f t="shared" si="3"/>
        <v xml:space="preserve">    (U4)0x00000029U,                                                           /* 41 UNKNOWN                                         */</v>
      </c>
      <c r="AS47" s="56" t="str">
        <f t="shared" si="4"/>
        <v xml:space="preserve">    (U4)0x0000003FU,                                                           /* 41 UNKNOWN                                         */</v>
      </c>
      <c r="AT47" s="56" t="str">
        <f t="shared" si="1"/>
        <v xml:space="preserve">    (U1)ALERT_REQ_UNKNOWN,                                                     /* 41 UNKNOWN                                         */</v>
      </c>
    </row>
    <row r="48" spans="2:46">
      <c r="B48" s="127"/>
      <c r="C48" s="40">
        <f t="shared" si="2"/>
        <v>42</v>
      </c>
      <c r="D48" s="54" t="s">
        <v>68</v>
      </c>
      <c r="E48" s="54" t="s">
        <v>68</v>
      </c>
      <c r="F48" s="54" t="s">
        <v>68</v>
      </c>
      <c r="G48" s="54" t="s">
        <v>68</v>
      </c>
      <c r="H48" s="54" t="s">
        <v>68</v>
      </c>
      <c r="I48" s="54" t="s">
        <v>68</v>
      </c>
      <c r="J48" s="54" t="s">
        <v>68</v>
      </c>
      <c r="K48" s="54" t="s">
        <v>68</v>
      </c>
      <c r="L48" s="54" t="s">
        <v>68</v>
      </c>
      <c r="M48" s="54" t="s">
        <v>68</v>
      </c>
      <c r="N48" s="54" t="s">
        <v>68</v>
      </c>
      <c r="O48" s="54" t="s">
        <v>68</v>
      </c>
      <c r="P48" s="54" t="s">
        <v>68</v>
      </c>
      <c r="Q48" s="54" t="s">
        <v>68</v>
      </c>
      <c r="R48" s="54" t="s">
        <v>68</v>
      </c>
      <c r="S48" s="54" t="s">
        <v>68</v>
      </c>
      <c r="T48" s="54" t="s">
        <v>68</v>
      </c>
      <c r="U48" s="54" t="s">
        <v>68</v>
      </c>
      <c r="V48" s="54" t="s">
        <v>68</v>
      </c>
      <c r="W48" s="54" t="s">
        <v>68</v>
      </c>
      <c r="X48" s="54" t="s">
        <v>68</v>
      </c>
      <c r="Y48" s="54" t="s">
        <v>68</v>
      </c>
      <c r="Z48" s="54" t="s">
        <v>68</v>
      </c>
      <c r="AA48" s="54" t="s">
        <v>68</v>
      </c>
      <c r="AB48" s="54" t="s">
        <v>68</v>
      </c>
      <c r="AC48" s="54" t="s">
        <v>68</v>
      </c>
      <c r="AD48" s="224">
        <v>1</v>
      </c>
      <c r="AE48" s="224">
        <v>0</v>
      </c>
      <c r="AF48" s="224">
        <v>1</v>
      </c>
      <c r="AG48" s="224">
        <v>0</v>
      </c>
      <c r="AH48" s="224">
        <v>1</v>
      </c>
      <c r="AI48" s="224">
        <v>0</v>
      </c>
      <c r="AJ48" s="25" t="s">
        <v>33</v>
      </c>
      <c r="AL48" t="str">
        <f t="shared" si="0"/>
        <v xml:space="preserve">    (U1)ALERT_REQ_UNKNOWN</v>
      </c>
      <c r="AR48" s="56" t="str">
        <f t="shared" si="3"/>
        <v xml:space="preserve">    (U4)0x0000002AU,                                                           /* 42 UNKNOWN                                         */</v>
      </c>
      <c r="AS48" s="56" t="str">
        <f t="shared" si="4"/>
        <v xml:space="preserve">    (U4)0x0000003FU,                                                           /* 42 UNKNOWN                                         */</v>
      </c>
      <c r="AT48" s="56" t="str">
        <f t="shared" si="1"/>
        <v xml:space="preserve">    (U1)ALERT_REQ_UNKNOWN,                                                     /* 42 UNKNOWN                                         */</v>
      </c>
    </row>
    <row r="49" spans="2:46">
      <c r="B49" s="127"/>
      <c r="C49" s="40">
        <f t="shared" si="2"/>
        <v>43</v>
      </c>
      <c r="D49" s="54" t="s">
        <v>68</v>
      </c>
      <c r="E49" s="54" t="s">
        <v>68</v>
      </c>
      <c r="F49" s="54" t="s">
        <v>68</v>
      </c>
      <c r="G49" s="54" t="s">
        <v>68</v>
      </c>
      <c r="H49" s="54" t="s">
        <v>68</v>
      </c>
      <c r="I49" s="54" t="s">
        <v>68</v>
      </c>
      <c r="J49" s="54" t="s">
        <v>68</v>
      </c>
      <c r="K49" s="54" t="s">
        <v>68</v>
      </c>
      <c r="L49" s="54" t="s">
        <v>68</v>
      </c>
      <c r="M49" s="54" t="s">
        <v>68</v>
      </c>
      <c r="N49" s="54" t="s">
        <v>68</v>
      </c>
      <c r="O49" s="54" t="s">
        <v>68</v>
      </c>
      <c r="P49" s="54" t="s">
        <v>68</v>
      </c>
      <c r="Q49" s="54" t="s">
        <v>68</v>
      </c>
      <c r="R49" s="54" t="s">
        <v>68</v>
      </c>
      <c r="S49" s="54" t="s">
        <v>68</v>
      </c>
      <c r="T49" s="54" t="s">
        <v>68</v>
      </c>
      <c r="U49" s="54" t="s">
        <v>68</v>
      </c>
      <c r="V49" s="54" t="s">
        <v>68</v>
      </c>
      <c r="W49" s="54" t="s">
        <v>68</v>
      </c>
      <c r="X49" s="54" t="s">
        <v>68</v>
      </c>
      <c r="Y49" s="54" t="s">
        <v>68</v>
      </c>
      <c r="Z49" s="54" t="s">
        <v>68</v>
      </c>
      <c r="AA49" s="54" t="s">
        <v>68</v>
      </c>
      <c r="AB49" s="54" t="s">
        <v>68</v>
      </c>
      <c r="AC49" s="54" t="s">
        <v>68</v>
      </c>
      <c r="AD49" s="224">
        <v>1</v>
      </c>
      <c r="AE49" s="224">
        <v>0</v>
      </c>
      <c r="AF49" s="224">
        <v>1</v>
      </c>
      <c r="AG49" s="224">
        <v>0</v>
      </c>
      <c r="AH49" s="224">
        <v>1</v>
      </c>
      <c r="AI49" s="224">
        <v>1</v>
      </c>
      <c r="AJ49" s="25" t="s">
        <v>33</v>
      </c>
      <c r="AL49" t="str">
        <f t="shared" si="0"/>
        <v xml:space="preserve">    (U1)ALERT_REQ_UNKNOWN</v>
      </c>
      <c r="AR49" s="56" t="str">
        <f t="shared" si="3"/>
        <v xml:space="preserve">    (U4)0x0000002BU,                                                           /* 43 UNKNOWN                                         */</v>
      </c>
      <c r="AS49" s="56" t="str">
        <f t="shared" si="4"/>
        <v xml:space="preserve">    (U4)0x0000003FU,                                                           /* 43 UNKNOWN                                         */</v>
      </c>
      <c r="AT49" s="56" t="str">
        <f t="shared" si="1"/>
        <v xml:space="preserve">    (U1)ALERT_REQ_UNKNOWN,                                                     /* 43 UNKNOWN                                         */</v>
      </c>
    </row>
    <row r="50" spans="2:46">
      <c r="B50" s="127"/>
      <c r="C50" s="40">
        <f t="shared" si="2"/>
        <v>44</v>
      </c>
      <c r="D50" s="54" t="s">
        <v>68</v>
      </c>
      <c r="E50" s="54" t="s">
        <v>68</v>
      </c>
      <c r="F50" s="54" t="s">
        <v>68</v>
      </c>
      <c r="G50" s="54" t="s">
        <v>68</v>
      </c>
      <c r="H50" s="54" t="s">
        <v>68</v>
      </c>
      <c r="I50" s="54" t="s">
        <v>68</v>
      </c>
      <c r="J50" s="54" t="s">
        <v>68</v>
      </c>
      <c r="K50" s="54" t="s">
        <v>68</v>
      </c>
      <c r="L50" s="54" t="s">
        <v>68</v>
      </c>
      <c r="M50" s="54" t="s">
        <v>68</v>
      </c>
      <c r="N50" s="54" t="s">
        <v>68</v>
      </c>
      <c r="O50" s="54" t="s">
        <v>68</v>
      </c>
      <c r="P50" s="54" t="s">
        <v>68</v>
      </c>
      <c r="Q50" s="54" t="s">
        <v>68</v>
      </c>
      <c r="R50" s="54" t="s">
        <v>68</v>
      </c>
      <c r="S50" s="54" t="s">
        <v>68</v>
      </c>
      <c r="T50" s="54" t="s">
        <v>68</v>
      </c>
      <c r="U50" s="54" t="s">
        <v>68</v>
      </c>
      <c r="V50" s="54" t="s">
        <v>68</v>
      </c>
      <c r="W50" s="54" t="s">
        <v>68</v>
      </c>
      <c r="X50" s="54" t="s">
        <v>68</v>
      </c>
      <c r="Y50" s="54" t="s">
        <v>68</v>
      </c>
      <c r="Z50" s="54" t="s">
        <v>68</v>
      </c>
      <c r="AA50" s="54" t="s">
        <v>68</v>
      </c>
      <c r="AB50" s="54" t="s">
        <v>68</v>
      </c>
      <c r="AC50" s="54" t="s">
        <v>68</v>
      </c>
      <c r="AD50" s="224">
        <v>1</v>
      </c>
      <c r="AE50" s="224">
        <v>0</v>
      </c>
      <c r="AF50" s="224">
        <v>1</v>
      </c>
      <c r="AG50" s="224">
        <v>1</v>
      </c>
      <c r="AH50" s="224">
        <v>0</v>
      </c>
      <c r="AI50" s="224">
        <v>0</v>
      </c>
      <c r="AJ50" s="25" t="s">
        <v>33</v>
      </c>
      <c r="AL50" t="str">
        <f t="shared" si="0"/>
        <v xml:space="preserve">    (U1)ALERT_REQ_UNKNOWN</v>
      </c>
      <c r="AR50" s="56" t="str">
        <f t="shared" si="3"/>
        <v xml:space="preserve">    (U4)0x0000002CU,                                                           /* 44 UNKNOWN                                         */</v>
      </c>
      <c r="AS50" s="56" t="str">
        <f t="shared" si="4"/>
        <v xml:space="preserve">    (U4)0x0000003FU,                                                           /* 44 UNKNOWN                                         */</v>
      </c>
      <c r="AT50" s="56" t="str">
        <f t="shared" si="1"/>
        <v xml:space="preserve">    (U1)ALERT_REQ_UNKNOWN,                                                     /* 44 UNKNOWN                                         */</v>
      </c>
    </row>
    <row r="51" spans="2:46">
      <c r="B51" s="127"/>
      <c r="C51" s="40">
        <f t="shared" si="2"/>
        <v>45</v>
      </c>
      <c r="D51" s="54" t="s">
        <v>68</v>
      </c>
      <c r="E51" s="54" t="s">
        <v>68</v>
      </c>
      <c r="F51" s="54" t="s">
        <v>68</v>
      </c>
      <c r="G51" s="54" t="s">
        <v>68</v>
      </c>
      <c r="H51" s="54" t="s">
        <v>68</v>
      </c>
      <c r="I51" s="54" t="s">
        <v>68</v>
      </c>
      <c r="J51" s="54" t="s">
        <v>68</v>
      </c>
      <c r="K51" s="54" t="s">
        <v>68</v>
      </c>
      <c r="L51" s="54" t="s">
        <v>68</v>
      </c>
      <c r="M51" s="54" t="s">
        <v>68</v>
      </c>
      <c r="N51" s="54" t="s">
        <v>68</v>
      </c>
      <c r="O51" s="54" t="s">
        <v>68</v>
      </c>
      <c r="P51" s="54" t="s">
        <v>68</v>
      </c>
      <c r="Q51" s="54" t="s">
        <v>68</v>
      </c>
      <c r="R51" s="54" t="s">
        <v>68</v>
      </c>
      <c r="S51" s="54" t="s">
        <v>68</v>
      </c>
      <c r="T51" s="54" t="s">
        <v>68</v>
      </c>
      <c r="U51" s="54" t="s">
        <v>68</v>
      </c>
      <c r="V51" s="54" t="s">
        <v>68</v>
      </c>
      <c r="W51" s="54" t="s">
        <v>68</v>
      </c>
      <c r="X51" s="54" t="s">
        <v>68</v>
      </c>
      <c r="Y51" s="54" t="s">
        <v>68</v>
      </c>
      <c r="Z51" s="54" t="s">
        <v>68</v>
      </c>
      <c r="AA51" s="54" t="s">
        <v>68</v>
      </c>
      <c r="AB51" s="54" t="s">
        <v>68</v>
      </c>
      <c r="AC51" s="54" t="s">
        <v>68</v>
      </c>
      <c r="AD51" s="224">
        <v>1</v>
      </c>
      <c r="AE51" s="224">
        <v>0</v>
      </c>
      <c r="AF51" s="224">
        <v>1</v>
      </c>
      <c r="AG51" s="224">
        <v>1</v>
      </c>
      <c r="AH51" s="224">
        <v>0</v>
      </c>
      <c r="AI51" s="224">
        <v>1</v>
      </c>
      <c r="AJ51" s="25" t="s">
        <v>33</v>
      </c>
      <c r="AL51" t="str">
        <f t="shared" si="0"/>
        <v xml:space="preserve">    (U1)ALERT_REQ_UNKNOWN</v>
      </c>
      <c r="AR51" s="56" t="str">
        <f t="shared" si="3"/>
        <v xml:space="preserve">    (U4)0x0000002DU,                                                           /* 45 UNKNOWN                                         */</v>
      </c>
      <c r="AS51" s="56" t="str">
        <f t="shared" si="4"/>
        <v xml:space="preserve">    (U4)0x0000003FU,                                                           /* 45 UNKNOWN                                         */</v>
      </c>
      <c r="AT51" s="56" t="str">
        <f t="shared" si="1"/>
        <v xml:space="preserve">    (U1)ALERT_REQ_UNKNOWN,                                                     /* 45 UNKNOWN                                         */</v>
      </c>
    </row>
    <row r="52" spans="2:46">
      <c r="B52" s="127"/>
      <c r="C52" s="40">
        <f t="shared" si="2"/>
        <v>46</v>
      </c>
      <c r="D52" s="54" t="s">
        <v>68</v>
      </c>
      <c r="E52" s="54" t="s">
        <v>68</v>
      </c>
      <c r="F52" s="54" t="s">
        <v>68</v>
      </c>
      <c r="G52" s="54" t="s">
        <v>68</v>
      </c>
      <c r="H52" s="54" t="s">
        <v>68</v>
      </c>
      <c r="I52" s="54" t="s">
        <v>68</v>
      </c>
      <c r="J52" s="54" t="s">
        <v>68</v>
      </c>
      <c r="K52" s="54" t="s">
        <v>68</v>
      </c>
      <c r="L52" s="54" t="s">
        <v>68</v>
      </c>
      <c r="M52" s="54" t="s">
        <v>68</v>
      </c>
      <c r="N52" s="54" t="s">
        <v>68</v>
      </c>
      <c r="O52" s="54" t="s">
        <v>68</v>
      </c>
      <c r="P52" s="54" t="s">
        <v>68</v>
      </c>
      <c r="Q52" s="54" t="s">
        <v>68</v>
      </c>
      <c r="R52" s="54" t="s">
        <v>68</v>
      </c>
      <c r="S52" s="54" t="s">
        <v>68</v>
      </c>
      <c r="T52" s="54" t="s">
        <v>68</v>
      </c>
      <c r="U52" s="54" t="s">
        <v>68</v>
      </c>
      <c r="V52" s="54" t="s">
        <v>68</v>
      </c>
      <c r="W52" s="54" t="s">
        <v>68</v>
      </c>
      <c r="X52" s="54" t="s">
        <v>68</v>
      </c>
      <c r="Y52" s="54" t="s">
        <v>68</v>
      </c>
      <c r="Z52" s="54" t="s">
        <v>68</v>
      </c>
      <c r="AA52" s="54" t="s">
        <v>68</v>
      </c>
      <c r="AB52" s="54" t="s">
        <v>68</v>
      </c>
      <c r="AC52" s="54" t="s">
        <v>68</v>
      </c>
      <c r="AD52" s="224">
        <v>1</v>
      </c>
      <c r="AE52" s="224">
        <v>0</v>
      </c>
      <c r="AF52" s="224">
        <v>1</v>
      </c>
      <c r="AG52" s="224">
        <v>1</v>
      </c>
      <c r="AH52" s="224">
        <v>1</v>
      </c>
      <c r="AI52" s="224">
        <v>0</v>
      </c>
      <c r="AJ52" s="25" t="s">
        <v>33</v>
      </c>
      <c r="AL52" t="str">
        <f t="shared" si="0"/>
        <v xml:space="preserve">    (U1)ALERT_REQ_UNKNOWN</v>
      </c>
      <c r="AR52" s="56" t="str">
        <f t="shared" si="3"/>
        <v xml:space="preserve">    (U4)0x0000002EU,                                                           /* 46 UNKNOWN                                         */</v>
      </c>
      <c r="AS52" s="56" t="str">
        <f t="shared" si="4"/>
        <v xml:space="preserve">    (U4)0x0000003FU,                                                           /* 46 UNKNOWN                                         */</v>
      </c>
      <c r="AT52" s="56" t="str">
        <f t="shared" si="1"/>
        <v xml:space="preserve">    (U1)ALERT_REQ_UNKNOWN,                                                     /* 46 UNKNOWN                                         */</v>
      </c>
    </row>
    <row r="53" spans="2:46">
      <c r="B53" s="127"/>
      <c r="C53" s="40">
        <f t="shared" si="2"/>
        <v>47</v>
      </c>
      <c r="D53" s="54" t="s">
        <v>68</v>
      </c>
      <c r="E53" s="54" t="s">
        <v>68</v>
      </c>
      <c r="F53" s="54" t="s">
        <v>68</v>
      </c>
      <c r="G53" s="54" t="s">
        <v>68</v>
      </c>
      <c r="H53" s="54" t="s">
        <v>68</v>
      </c>
      <c r="I53" s="54" t="s">
        <v>68</v>
      </c>
      <c r="J53" s="54" t="s">
        <v>68</v>
      </c>
      <c r="K53" s="54" t="s">
        <v>68</v>
      </c>
      <c r="L53" s="54" t="s">
        <v>68</v>
      </c>
      <c r="M53" s="54" t="s">
        <v>68</v>
      </c>
      <c r="N53" s="54" t="s">
        <v>68</v>
      </c>
      <c r="O53" s="54" t="s">
        <v>68</v>
      </c>
      <c r="P53" s="54" t="s">
        <v>68</v>
      </c>
      <c r="Q53" s="54" t="s">
        <v>68</v>
      </c>
      <c r="R53" s="54" t="s">
        <v>68</v>
      </c>
      <c r="S53" s="54" t="s">
        <v>68</v>
      </c>
      <c r="T53" s="54" t="s">
        <v>68</v>
      </c>
      <c r="U53" s="54" t="s">
        <v>68</v>
      </c>
      <c r="V53" s="54" t="s">
        <v>68</v>
      </c>
      <c r="W53" s="54" t="s">
        <v>68</v>
      </c>
      <c r="X53" s="54" t="s">
        <v>68</v>
      </c>
      <c r="Y53" s="54" t="s">
        <v>68</v>
      </c>
      <c r="Z53" s="54" t="s">
        <v>68</v>
      </c>
      <c r="AA53" s="54" t="s">
        <v>68</v>
      </c>
      <c r="AB53" s="54" t="s">
        <v>68</v>
      </c>
      <c r="AC53" s="54" t="s">
        <v>68</v>
      </c>
      <c r="AD53" s="224">
        <v>1</v>
      </c>
      <c r="AE53" s="224">
        <v>0</v>
      </c>
      <c r="AF53" s="224">
        <v>1</v>
      </c>
      <c r="AG53" s="224">
        <v>1</v>
      </c>
      <c r="AH53" s="224">
        <v>1</v>
      </c>
      <c r="AI53" s="224">
        <v>1</v>
      </c>
      <c r="AJ53" s="25" t="s">
        <v>33</v>
      </c>
      <c r="AL53" t="str">
        <f t="shared" si="0"/>
        <v xml:space="preserve">    (U1)ALERT_REQ_UNKNOWN</v>
      </c>
      <c r="AR53" s="56" t="str">
        <f t="shared" si="3"/>
        <v xml:space="preserve">    (U4)0x0000002FU,                                                           /* 47 UNKNOWN                                         */</v>
      </c>
      <c r="AS53" s="56" t="str">
        <f t="shared" si="4"/>
        <v xml:space="preserve">    (U4)0x0000003FU,                                                           /* 47 UNKNOWN                                         */</v>
      </c>
      <c r="AT53" s="56" t="str">
        <f t="shared" si="1"/>
        <v xml:space="preserve">    (U1)ALERT_REQ_UNKNOWN,                                                     /* 47 UNKNOWN                                         */</v>
      </c>
    </row>
    <row r="54" spans="2:46">
      <c r="B54" s="127"/>
      <c r="C54" s="40">
        <f t="shared" si="2"/>
        <v>48</v>
      </c>
      <c r="D54" s="54" t="s">
        <v>68</v>
      </c>
      <c r="E54" s="54" t="s">
        <v>68</v>
      </c>
      <c r="F54" s="54" t="s">
        <v>68</v>
      </c>
      <c r="G54" s="54" t="s">
        <v>68</v>
      </c>
      <c r="H54" s="54" t="s">
        <v>68</v>
      </c>
      <c r="I54" s="54" t="s">
        <v>68</v>
      </c>
      <c r="J54" s="54" t="s">
        <v>68</v>
      </c>
      <c r="K54" s="54" t="s">
        <v>68</v>
      </c>
      <c r="L54" s="54" t="s">
        <v>68</v>
      </c>
      <c r="M54" s="54" t="s">
        <v>68</v>
      </c>
      <c r="N54" s="54" t="s">
        <v>68</v>
      </c>
      <c r="O54" s="54" t="s">
        <v>68</v>
      </c>
      <c r="P54" s="54" t="s">
        <v>68</v>
      </c>
      <c r="Q54" s="54" t="s">
        <v>68</v>
      </c>
      <c r="R54" s="54" t="s">
        <v>68</v>
      </c>
      <c r="S54" s="54" t="s">
        <v>68</v>
      </c>
      <c r="T54" s="54" t="s">
        <v>68</v>
      </c>
      <c r="U54" s="54" t="s">
        <v>68</v>
      </c>
      <c r="V54" s="54" t="s">
        <v>68</v>
      </c>
      <c r="W54" s="54" t="s">
        <v>68</v>
      </c>
      <c r="X54" s="54" t="s">
        <v>68</v>
      </c>
      <c r="Y54" s="54" t="s">
        <v>68</v>
      </c>
      <c r="Z54" s="54" t="s">
        <v>68</v>
      </c>
      <c r="AA54" s="54" t="s">
        <v>68</v>
      </c>
      <c r="AB54" s="54" t="s">
        <v>68</v>
      </c>
      <c r="AC54" s="54" t="s">
        <v>68</v>
      </c>
      <c r="AD54" s="224">
        <v>1</v>
      </c>
      <c r="AE54" s="224">
        <v>1</v>
      </c>
      <c r="AF54" s="224">
        <v>0</v>
      </c>
      <c r="AG54" s="224">
        <v>0</v>
      </c>
      <c r="AH54" s="224">
        <v>0</v>
      </c>
      <c r="AI54" s="224">
        <v>0</v>
      </c>
      <c r="AJ54" s="25" t="s">
        <v>33</v>
      </c>
      <c r="AL54" t="str">
        <f t="shared" si="0"/>
        <v xml:space="preserve">    (U1)ALERT_REQ_UNKNOWN</v>
      </c>
      <c r="AR54" s="56" t="str">
        <f t="shared" si="3"/>
        <v xml:space="preserve">    (U4)0x00000030U,                                                           /* 48 UNKNOWN                                         */</v>
      </c>
      <c r="AS54" s="56" t="str">
        <f t="shared" si="4"/>
        <v xml:space="preserve">    (U4)0x0000003FU,                                                           /* 48 UNKNOWN                                         */</v>
      </c>
      <c r="AT54" s="56" t="str">
        <f t="shared" si="1"/>
        <v xml:space="preserve">    (U1)ALERT_REQ_UNKNOWN,                                                     /* 48 UNKNOWN                                         */</v>
      </c>
    </row>
    <row r="55" spans="2:46">
      <c r="B55" s="127"/>
      <c r="C55" s="40">
        <f t="shared" si="2"/>
        <v>49</v>
      </c>
      <c r="D55" s="54" t="s">
        <v>68</v>
      </c>
      <c r="E55" s="54" t="s">
        <v>68</v>
      </c>
      <c r="F55" s="54" t="s">
        <v>68</v>
      </c>
      <c r="G55" s="54" t="s">
        <v>68</v>
      </c>
      <c r="H55" s="54" t="s">
        <v>68</v>
      </c>
      <c r="I55" s="54" t="s">
        <v>68</v>
      </c>
      <c r="J55" s="54" t="s">
        <v>68</v>
      </c>
      <c r="K55" s="54" t="s">
        <v>68</v>
      </c>
      <c r="L55" s="54" t="s">
        <v>68</v>
      </c>
      <c r="M55" s="54" t="s">
        <v>68</v>
      </c>
      <c r="N55" s="54" t="s">
        <v>68</v>
      </c>
      <c r="O55" s="54" t="s">
        <v>68</v>
      </c>
      <c r="P55" s="54" t="s">
        <v>68</v>
      </c>
      <c r="Q55" s="54" t="s">
        <v>68</v>
      </c>
      <c r="R55" s="54" t="s">
        <v>68</v>
      </c>
      <c r="S55" s="54" t="s">
        <v>68</v>
      </c>
      <c r="T55" s="54" t="s">
        <v>68</v>
      </c>
      <c r="U55" s="54" t="s">
        <v>68</v>
      </c>
      <c r="V55" s="54" t="s">
        <v>68</v>
      </c>
      <c r="W55" s="54" t="s">
        <v>68</v>
      </c>
      <c r="X55" s="54" t="s">
        <v>68</v>
      </c>
      <c r="Y55" s="54" t="s">
        <v>68</v>
      </c>
      <c r="Z55" s="54" t="s">
        <v>68</v>
      </c>
      <c r="AA55" s="54" t="s">
        <v>68</v>
      </c>
      <c r="AB55" s="54" t="s">
        <v>68</v>
      </c>
      <c r="AC55" s="54" t="s">
        <v>68</v>
      </c>
      <c r="AD55" s="224">
        <v>1</v>
      </c>
      <c r="AE55" s="224">
        <v>1</v>
      </c>
      <c r="AF55" s="224">
        <v>0</v>
      </c>
      <c r="AG55" s="224">
        <v>0</v>
      </c>
      <c r="AH55" s="224">
        <v>0</v>
      </c>
      <c r="AI55" s="224">
        <v>1</v>
      </c>
      <c r="AJ55" s="25" t="s">
        <v>33</v>
      </c>
      <c r="AL55" t="str">
        <f t="shared" si="0"/>
        <v xml:space="preserve">    (U1)ALERT_REQ_UNKNOWN</v>
      </c>
      <c r="AR55" s="56" t="str">
        <f t="shared" si="3"/>
        <v xml:space="preserve">    (U4)0x00000031U,                                                           /* 49 UNKNOWN                                         */</v>
      </c>
      <c r="AS55" s="56" t="str">
        <f t="shared" si="4"/>
        <v xml:space="preserve">    (U4)0x0000003FU,                                                           /* 49 UNKNOWN                                         */</v>
      </c>
      <c r="AT55" s="56" t="str">
        <f t="shared" si="1"/>
        <v xml:space="preserve">    (U1)ALERT_REQ_UNKNOWN,                                                     /* 49 UNKNOWN                                         */</v>
      </c>
    </row>
    <row r="56" spans="2:46">
      <c r="B56" s="127"/>
      <c r="C56" s="40">
        <f t="shared" si="2"/>
        <v>50</v>
      </c>
      <c r="D56" s="54" t="s">
        <v>68</v>
      </c>
      <c r="E56" s="54" t="s">
        <v>68</v>
      </c>
      <c r="F56" s="54" t="s">
        <v>68</v>
      </c>
      <c r="G56" s="54" t="s">
        <v>68</v>
      </c>
      <c r="H56" s="54" t="s">
        <v>68</v>
      </c>
      <c r="I56" s="54" t="s">
        <v>68</v>
      </c>
      <c r="J56" s="54" t="s">
        <v>68</v>
      </c>
      <c r="K56" s="54" t="s">
        <v>68</v>
      </c>
      <c r="L56" s="54" t="s">
        <v>68</v>
      </c>
      <c r="M56" s="54" t="s">
        <v>68</v>
      </c>
      <c r="N56" s="54" t="s">
        <v>68</v>
      </c>
      <c r="O56" s="54" t="s">
        <v>68</v>
      </c>
      <c r="P56" s="54" t="s">
        <v>68</v>
      </c>
      <c r="Q56" s="54" t="s">
        <v>68</v>
      </c>
      <c r="R56" s="54" t="s">
        <v>68</v>
      </c>
      <c r="S56" s="54" t="s">
        <v>68</v>
      </c>
      <c r="T56" s="54" t="s">
        <v>68</v>
      </c>
      <c r="U56" s="54" t="s">
        <v>68</v>
      </c>
      <c r="V56" s="54" t="s">
        <v>68</v>
      </c>
      <c r="W56" s="54" t="s">
        <v>68</v>
      </c>
      <c r="X56" s="54" t="s">
        <v>68</v>
      </c>
      <c r="Y56" s="54" t="s">
        <v>68</v>
      </c>
      <c r="Z56" s="54" t="s">
        <v>68</v>
      </c>
      <c r="AA56" s="54" t="s">
        <v>68</v>
      </c>
      <c r="AB56" s="54" t="s">
        <v>68</v>
      </c>
      <c r="AC56" s="54" t="s">
        <v>68</v>
      </c>
      <c r="AD56" s="224">
        <v>1</v>
      </c>
      <c r="AE56" s="224">
        <v>1</v>
      </c>
      <c r="AF56" s="224">
        <v>0</v>
      </c>
      <c r="AG56" s="224">
        <v>0</v>
      </c>
      <c r="AH56" s="224">
        <v>1</v>
      </c>
      <c r="AI56" s="224">
        <v>0</v>
      </c>
      <c r="AJ56" s="25" t="s">
        <v>33</v>
      </c>
      <c r="AL56" t="str">
        <f t="shared" si="0"/>
        <v xml:space="preserve">    (U1)ALERT_REQ_UNKNOWN</v>
      </c>
      <c r="AR56" s="56" t="str">
        <f t="shared" si="3"/>
        <v xml:space="preserve">    (U4)0x00000032U,                                                           /* 50 UNKNOWN                                         */</v>
      </c>
      <c r="AS56" s="56" t="str">
        <f t="shared" si="4"/>
        <v xml:space="preserve">    (U4)0x0000003FU,                                                           /* 50 UNKNOWN                                         */</v>
      </c>
      <c r="AT56" s="56" t="str">
        <f t="shared" si="1"/>
        <v xml:space="preserve">    (U1)ALERT_REQ_UNKNOWN,                                                     /* 50 UNKNOWN                                         */</v>
      </c>
    </row>
    <row r="57" spans="2:46">
      <c r="B57" s="127"/>
      <c r="C57" s="40">
        <f t="shared" si="2"/>
        <v>51</v>
      </c>
      <c r="D57" s="54" t="s">
        <v>68</v>
      </c>
      <c r="E57" s="54" t="s">
        <v>68</v>
      </c>
      <c r="F57" s="54" t="s">
        <v>68</v>
      </c>
      <c r="G57" s="54" t="s">
        <v>68</v>
      </c>
      <c r="H57" s="54" t="s">
        <v>68</v>
      </c>
      <c r="I57" s="54" t="s">
        <v>68</v>
      </c>
      <c r="J57" s="54" t="s">
        <v>68</v>
      </c>
      <c r="K57" s="54" t="s">
        <v>68</v>
      </c>
      <c r="L57" s="54" t="s">
        <v>68</v>
      </c>
      <c r="M57" s="54" t="s">
        <v>68</v>
      </c>
      <c r="N57" s="54" t="s">
        <v>68</v>
      </c>
      <c r="O57" s="54" t="s">
        <v>68</v>
      </c>
      <c r="P57" s="54" t="s">
        <v>68</v>
      </c>
      <c r="Q57" s="54" t="s">
        <v>68</v>
      </c>
      <c r="R57" s="54" t="s">
        <v>68</v>
      </c>
      <c r="S57" s="54" t="s">
        <v>68</v>
      </c>
      <c r="T57" s="54" t="s">
        <v>68</v>
      </c>
      <c r="U57" s="54" t="s">
        <v>68</v>
      </c>
      <c r="V57" s="54" t="s">
        <v>68</v>
      </c>
      <c r="W57" s="54" t="s">
        <v>68</v>
      </c>
      <c r="X57" s="54" t="s">
        <v>68</v>
      </c>
      <c r="Y57" s="54" t="s">
        <v>68</v>
      </c>
      <c r="Z57" s="54" t="s">
        <v>68</v>
      </c>
      <c r="AA57" s="54" t="s">
        <v>68</v>
      </c>
      <c r="AB57" s="54" t="s">
        <v>68</v>
      </c>
      <c r="AC57" s="54" t="s">
        <v>68</v>
      </c>
      <c r="AD57" s="224">
        <v>1</v>
      </c>
      <c r="AE57" s="224">
        <v>1</v>
      </c>
      <c r="AF57" s="224">
        <v>0</v>
      </c>
      <c r="AG57" s="224">
        <v>0</v>
      </c>
      <c r="AH57" s="224">
        <v>1</v>
      </c>
      <c r="AI57" s="224">
        <v>1</v>
      </c>
      <c r="AJ57" s="25" t="s">
        <v>33</v>
      </c>
      <c r="AL57" t="str">
        <f t="shared" si="0"/>
        <v xml:space="preserve">    (U1)ALERT_REQ_UNKNOWN</v>
      </c>
      <c r="AR57" s="56" t="str">
        <f t="shared" si="3"/>
        <v xml:space="preserve">    (U4)0x00000033U,                                                           /* 51 UNKNOWN                                         */</v>
      </c>
      <c r="AS57" s="56" t="str">
        <f t="shared" si="4"/>
        <v xml:space="preserve">    (U4)0x0000003FU,                                                           /* 51 UNKNOWN                                         */</v>
      </c>
      <c r="AT57" s="56" t="str">
        <f t="shared" si="1"/>
        <v xml:space="preserve">    (U1)ALERT_REQ_UNKNOWN,                                                     /* 51 UNKNOWN                                         */</v>
      </c>
    </row>
    <row r="58" spans="2:46">
      <c r="B58" s="127"/>
      <c r="C58" s="40">
        <f t="shared" si="2"/>
        <v>52</v>
      </c>
      <c r="D58" s="54" t="s">
        <v>68</v>
      </c>
      <c r="E58" s="54" t="s">
        <v>68</v>
      </c>
      <c r="F58" s="54" t="s">
        <v>68</v>
      </c>
      <c r="G58" s="54" t="s">
        <v>68</v>
      </c>
      <c r="H58" s="54" t="s">
        <v>68</v>
      </c>
      <c r="I58" s="54" t="s">
        <v>68</v>
      </c>
      <c r="J58" s="54" t="s">
        <v>68</v>
      </c>
      <c r="K58" s="54" t="s">
        <v>68</v>
      </c>
      <c r="L58" s="54" t="s">
        <v>68</v>
      </c>
      <c r="M58" s="54" t="s">
        <v>68</v>
      </c>
      <c r="N58" s="54" t="s">
        <v>68</v>
      </c>
      <c r="O58" s="54" t="s">
        <v>68</v>
      </c>
      <c r="P58" s="54" t="s">
        <v>68</v>
      </c>
      <c r="Q58" s="54" t="s">
        <v>68</v>
      </c>
      <c r="R58" s="54" t="s">
        <v>68</v>
      </c>
      <c r="S58" s="54" t="s">
        <v>68</v>
      </c>
      <c r="T58" s="54" t="s">
        <v>68</v>
      </c>
      <c r="U58" s="54" t="s">
        <v>68</v>
      </c>
      <c r="V58" s="54" t="s">
        <v>68</v>
      </c>
      <c r="W58" s="54" t="s">
        <v>68</v>
      </c>
      <c r="X58" s="54" t="s">
        <v>68</v>
      </c>
      <c r="Y58" s="54" t="s">
        <v>68</v>
      </c>
      <c r="Z58" s="54" t="s">
        <v>68</v>
      </c>
      <c r="AA58" s="54" t="s">
        <v>68</v>
      </c>
      <c r="AB58" s="54" t="s">
        <v>68</v>
      </c>
      <c r="AC58" s="54" t="s">
        <v>68</v>
      </c>
      <c r="AD58" s="224">
        <v>1</v>
      </c>
      <c r="AE58" s="224">
        <v>1</v>
      </c>
      <c r="AF58" s="224">
        <v>0</v>
      </c>
      <c r="AG58" s="224">
        <v>1</v>
      </c>
      <c r="AH58" s="224">
        <v>0</v>
      </c>
      <c r="AI58" s="224">
        <v>0</v>
      </c>
      <c r="AJ58" s="25" t="s">
        <v>33</v>
      </c>
      <c r="AL58" t="str">
        <f t="shared" si="0"/>
        <v xml:space="preserve">    (U1)ALERT_REQ_UNKNOWN</v>
      </c>
      <c r="AR58" s="56" t="str">
        <f t="shared" si="3"/>
        <v xml:space="preserve">    (U4)0x00000034U,                                                           /* 52 UNKNOWN                                         */</v>
      </c>
      <c r="AS58" s="56" t="str">
        <f t="shared" si="4"/>
        <v xml:space="preserve">    (U4)0x0000003FU,                                                           /* 52 UNKNOWN                                         */</v>
      </c>
      <c r="AT58" s="56" t="str">
        <f t="shared" si="1"/>
        <v xml:space="preserve">    (U1)ALERT_REQ_UNKNOWN,                                                     /* 52 UNKNOWN                                         */</v>
      </c>
    </row>
    <row r="59" spans="2:46">
      <c r="B59" s="127"/>
      <c r="C59" s="40">
        <f t="shared" si="2"/>
        <v>53</v>
      </c>
      <c r="D59" s="54" t="s">
        <v>68</v>
      </c>
      <c r="E59" s="54" t="s">
        <v>68</v>
      </c>
      <c r="F59" s="54" t="s">
        <v>68</v>
      </c>
      <c r="G59" s="54" t="s">
        <v>68</v>
      </c>
      <c r="H59" s="54" t="s">
        <v>68</v>
      </c>
      <c r="I59" s="54" t="s">
        <v>68</v>
      </c>
      <c r="J59" s="54" t="s">
        <v>68</v>
      </c>
      <c r="K59" s="54" t="s">
        <v>68</v>
      </c>
      <c r="L59" s="54" t="s">
        <v>68</v>
      </c>
      <c r="M59" s="54" t="s">
        <v>68</v>
      </c>
      <c r="N59" s="54" t="s">
        <v>68</v>
      </c>
      <c r="O59" s="54" t="s">
        <v>68</v>
      </c>
      <c r="P59" s="54" t="s">
        <v>68</v>
      </c>
      <c r="Q59" s="54" t="s">
        <v>68</v>
      </c>
      <c r="R59" s="54" t="s">
        <v>68</v>
      </c>
      <c r="S59" s="54" t="s">
        <v>68</v>
      </c>
      <c r="T59" s="54" t="s">
        <v>68</v>
      </c>
      <c r="U59" s="54" t="s">
        <v>68</v>
      </c>
      <c r="V59" s="54" t="s">
        <v>68</v>
      </c>
      <c r="W59" s="54" t="s">
        <v>68</v>
      </c>
      <c r="X59" s="54" t="s">
        <v>68</v>
      </c>
      <c r="Y59" s="54" t="s">
        <v>68</v>
      </c>
      <c r="Z59" s="54" t="s">
        <v>68</v>
      </c>
      <c r="AA59" s="54" t="s">
        <v>68</v>
      </c>
      <c r="AB59" s="54" t="s">
        <v>68</v>
      </c>
      <c r="AC59" s="54" t="s">
        <v>68</v>
      </c>
      <c r="AD59" s="224">
        <v>1</v>
      </c>
      <c r="AE59" s="224">
        <v>1</v>
      </c>
      <c r="AF59" s="224">
        <v>0</v>
      </c>
      <c r="AG59" s="224">
        <v>1</v>
      </c>
      <c r="AH59" s="224">
        <v>0</v>
      </c>
      <c r="AI59" s="224">
        <v>1</v>
      </c>
      <c r="AJ59" s="25" t="s">
        <v>33</v>
      </c>
      <c r="AL59" t="str">
        <f t="shared" si="0"/>
        <v xml:space="preserve">    (U1)ALERT_REQ_UNKNOWN</v>
      </c>
      <c r="AR59" s="56" t="str">
        <f t="shared" si="3"/>
        <v xml:space="preserve">    (U4)0x00000035U,                                                           /* 53 UNKNOWN                                         */</v>
      </c>
      <c r="AS59" s="56" t="str">
        <f t="shared" si="4"/>
        <v xml:space="preserve">    (U4)0x0000003FU,                                                           /* 53 UNKNOWN                                         */</v>
      </c>
      <c r="AT59" s="56" t="str">
        <f t="shared" si="1"/>
        <v xml:space="preserve">    (U1)ALERT_REQ_UNKNOWN,                                                     /* 53 UNKNOWN                                         */</v>
      </c>
    </row>
    <row r="60" spans="2:46">
      <c r="B60" s="127"/>
      <c r="C60" s="40">
        <f t="shared" si="2"/>
        <v>54</v>
      </c>
      <c r="D60" s="54" t="s">
        <v>68</v>
      </c>
      <c r="E60" s="54" t="s">
        <v>68</v>
      </c>
      <c r="F60" s="54" t="s">
        <v>68</v>
      </c>
      <c r="G60" s="54" t="s">
        <v>68</v>
      </c>
      <c r="H60" s="54" t="s">
        <v>68</v>
      </c>
      <c r="I60" s="54" t="s">
        <v>68</v>
      </c>
      <c r="J60" s="54" t="s">
        <v>68</v>
      </c>
      <c r="K60" s="54" t="s">
        <v>68</v>
      </c>
      <c r="L60" s="54" t="s">
        <v>68</v>
      </c>
      <c r="M60" s="54" t="s">
        <v>68</v>
      </c>
      <c r="N60" s="54" t="s">
        <v>68</v>
      </c>
      <c r="O60" s="54" t="s">
        <v>68</v>
      </c>
      <c r="P60" s="54" t="s">
        <v>68</v>
      </c>
      <c r="Q60" s="54" t="s">
        <v>68</v>
      </c>
      <c r="R60" s="54" t="s">
        <v>68</v>
      </c>
      <c r="S60" s="54" t="s">
        <v>68</v>
      </c>
      <c r="T60" s="54" t="s">
        <v>68</v>
      </c>
      <c r="U60" s="54" t="s">
        <v>68</v>
      </c>
      <c r="V60" s="54" t="s">
        <v>68</v>
      </c>
      <c r="W60" s="54" t="s">
        <v>68</v>
      </c>
      <c r="X60" s="54" t="s">
        <v>68</v>
      </c>
      <c r="Y60" s="54" t="s">
        <v>68</v>
      </c>
      <c r="Z60" s="54" t="s">
        <v>68</v>
      </c>
      <c r="AA60" s="54" t="s">
        <v>68</v>
      </c>
      <c r="AB60" s="54" t="s">
        <v>68</v>
      </c>
      <c r="AC60" s="54" t="s">
        <v>68</v>
      </c>
      <c r="AD60" s="224">
        <v>1</v>
      </c>
      <c r="AE60" s="224">
        <v>1</v>
      </c>
      <c r="AF60" s="224">
        <v>0</v>
      </c>
      <c r="AG60" s="224">
        <v>1</v>
      </c>
      <c r="AH60" s="224">
        <v>1</v>
      </c>
      <c r="AI60" s="224">
        <v>0</v>
      </c>
      <c r="AJ60" s="25" t="s">
        <v>33</v>
      </c>
      <c r="AL60" t="str">
        <f t="shared" si="0"/>
        <v xml:space="preserve">    (U1)ALERT_REQ_UNKNOWN</v>
      </c>
      <c r="AR60" s="56" t="str">
        <f t="shared" si="3"/>
        <v xml:space="preserve">    (U4)0x00000036U,                                                           /* 54 UNKNOWN                                         */</v>
      </c>
      <c r="AS60" s="56" t="str">
        <f t="shared" si="4"/>
        <v xml:space="preserve">    (U4)0x0000003FU,                                                           /* 54 UNKNOWN                                         */</v>
      </c>
      <c r="AT60" s="56" t="str">
        <f t="shared" si="1"/>
        <v xml:space="preserve">    (U1)ALERT_REQ_UNKNOWN,                                                     /* 54 UNKNOWN                                         */</v>
      </c>
    </row>
    <row r="61" spans="2:46">
      <c r="B61" s="127"/>
      <c r="C61" s="40">
        <f t="shared" si="2"/>
        <v>55</v>
      </c>
      <c r="D61" s="54" t="s">
        <v>68</v>
      </c>
      <c r="E61" s="54" t="s">
        <v>68</v>
      </c>
      <c r="F61" s="54" t="s">
        <v>68</v>
      </c>
      <c r="G61" s="54" t="s">
        <v>68</v>
      </c>
      <c r="H61" s="54" t="s">
        <v>68</v>
      </c>
      <c r="I61" s="54" t="s">
        <v>68</v>
      </c>
      <c r="J61" s="54" t="s">
        <v>68</v>
      </c>
      <c r="K61" s="54" t="s">
        <v>68</v>
      </c>
      <c r="L61" s="54" t="s">
        <v>68</v>
      </c>
      <c r="M61" s="54" t="s">
        <v>68</v>
      </c>
      <c r="N61" s="54" t="s">
        <v>68</v>
      </c>
      <c r="O61" s="54" t="s">
        <v>68</v>
      </c>
      <c r="P61" s="54" t="s">
        <v>68</v>
      </c>
      <c r="Q61" s="54" t="s">
        <v>68</v>
      </c>
      <c r="R61" s="54" t="s">
        <v>68</v>
      </c>
      <c r="S61" s="54" t="s">
        <v>68</v>
      </c>
      <c r="T61" s="54" t="s">
        <v>68</v>
      </c>
      <c r="U61" s="54" t="s">
        <v>68</v>
      </c>
      <c r="V61" s="54" t="s">
        <v>68</v>
      </c>
      <c r="W61" s="54" t="s">
        <v>68</v>
      </c>
      <c r="X61" s="54" t="s">
        <v>68</v>
      </c>
      <c r="Y61" s="54" t="s">
        <v>68</v>
      </c>
      <c r="Z61" s="54" t="s">
        <v>68</v>
      </c>
      <c r="AA61" s="54" t="s">
        <v>68</v>
      </c>
      <c r="AB61" s="54" t="s">
        <v>68</v>
      </c>
      <c r="AC61" s="54" t="s">
        <v>68</v>
      </c>
      <c r="AD61" s="224">
        <v>1</v>
      </c>
      <c r="AE61" s="224">
        <v>1</v>
      </c>
      <c r="AF61" s="224">
        <v>0</v>
      </c>
      <c r="AG61" s="224">
        <v>1</v>
      </c>
      <c r="AH61" s="224">
        <v>1</v>
      </c>
      <c r="AI61" s="224">
        <v>1</v>
      </c>
      <c r="AJ61" s="25" t="s">
        <v>33</v>
      </c>
      <c r="AL61" t="str">
        <f t="shared" si="0"/>
        <v xml:space="preserve">    (U1)ALERT_REQ_UNKNOWN</v>
      </c>
      <c r="AR61" s="56" t="str">
        <f t="shared" si="3"/>
        <v xml:space="preserve">    (U4)0x00000037U,                                                           /* 55 UNKNOWN                                         */</v>
      </c>
      <c r="AS61" s="56" t="str">
        <f t="shared" si="4"/>
        <v xml:space="preserve">    (U4)0x0000003FU,                                                           /* 55 UNKNOWN                                         */</v>
      </c>
      <c r="AT61" s="56" t="str">
        <f t="shared" si="1"/>
        <v xml:space="preserve">    (U1)ALERT_REQ_UNKNOWN,                                                     /* 55 UNKNOWN                                         */</v>
      </c>
    </row>
    <row r="62" spans="2:46">
      <c r="B62" s="127"/>
      <c r="C62" s="40">
        <f t="shared" si="2"/>
        <v>56</v>
      </c>
      <c r="D62" s="54" t="s">
        <v>68</v>
      </c>
      <c r="E62" s="54" t="s">
        <v>68</v>
      </c>
      <c r="F62" s="54" t="s">
        <v>68</v>
      </c>
      <c r="G62" s="54" t="s">
        <v>68</v>
      </c>
      <c r="H62" s="54" t="s">
        <v>68</v>
      </c>
      <c r="I62" s="54" t="s">
        <v>68</v>
      </c>
      <c r="J62" s="54" t="s">
        <v>68</v>
      </c>
      <c r="K62" s="54" t="s">
        <v>68</v>
      </c>
      <c r="L62" s="54" t="s">
        <v>68</v>
      </c>
      <c r="M62" s="54" t="s">
        <v>68</v>
      </c>
      <c r="N62" s="54" t="s">
        <v>68</v>
      </c>
      <c r="O62" s="54" t="s">
        <v>68</v>
      </c>
      <c r="P62" s="54" t="s">
        <v>68</v>
      </c>
      <c r="Q62" s="54" t="s">
        <v>68</v>
      </c>
      <c r="R62" s="54" t="s">
        <v>68</v>
      </c>
      <c r="S62" s="54" t="s">
        <v>68</v>
      </c>
      <c r="T62" s="54" t="s">
        <v>68</v>
      </c>
      <c r="U62" s="54" t="s">
        <v>68</v>
      </c>
      <c r="V62" s="54" t="s">
        <v>68</v>
      </c>
      <c r="W62" s="54" t="s">
        <v>68</v>
      </c>
      <c r="X62" s="54" t="s">
        <v>68</v>
      </c>
      <c r="Y62" s="54" t="s">
        <v>68</v>
      </c>
      <c r="Z62" s="54" t="s">
        <v>68</v>
      </c>
      <c r="AA62" s="54" t="s">
        <v>68</v>
      </c>
      <c r="AB62" s="54" t="s">
        <v>68</v>
      </c>
      <c r="AC62" s="54" t="s">
        <v>68</v>
      </c>
      <c r="AD62" s="224">
        <v>1</v>
      </c>
      <c r="AE62" s="224">
        <v>1</v>
      </c>
      <c r="AF62" s="224">
        <v>1</v>
      </c>
      <c r="AG62" s="224">
        <v>0</v>
      </c>
      <c r="AH62" s="224">
        <v>0</v>
      </c>
      <c r="AI62" s="224">
        <v>0</v>
      </c>
      <c r="AJ62" s="25" t="s">
        <v>33</v>
      </c>
      <c r="AL62" t="str">
        <f t="shared" si="0"/>
        <v xml:space="preserve">    (U1)ALERT_REQ_UNKNOWN</v>
      </c>
      <c r="AR62" s="56" t="str">
        <f t="shared" si="3"/>
        <v xml:space="preserve">    (U4)0x00000038U,                                                           /* 56 UNKNOWN                                         */</v>
      </c>
      <c r="AS62" s="56" t="str">
        <f t="shared" si="4"/>
        <v xml:space="preserve">    (U4)0x0000003FU,                                                           /* 56 UNKNOWN                                         */</v>
      </c>
      <c r="AT62" s="56" t="str">
        <f t="shared" si="1"/>
        <v xml:space="preserve">    (U1)ALERT_REQ_UNKNOWN,                                                     /* 56 UNKNOWN                                         */</v>
      </c>
    </row>
    <row r="63" spans="2:46">
      <c r="B63" s="127"/>
      <c r="C63" s="40">
        <f t="shared" si="2"/>
        <v>57</v>
      </c>
      <c r="D63" s="54" t="s">
        <v>68</v>
      </c>
      <c r="E63" s="54" t="s">
        <v>68</v>
      </c>
      <c r="F63" s="54" t="s">
        <v>68</v>
      </c>
      <c r="G63" s="54" t="s">
        <v>68</v>
      </c>
      <c r="H63" s="54" t="s">
        <v>68</v>
      </c>
      <c r="I63" s="54" t="s">
        <v>68</v>
      </c>
      <c r="J63" s="54" t="s">
        <v>68</v>
      </c>
      <c r="K63" s="54" t="s">
        <v>68</v>
      </c>
      <c r="L63" s="54" t="s">
        <v>68</v>
      </c>
      <c r="M63" s="54" t="s">
        <v>68</v>
      </c>
      <c r="N63" s="54" t="s">
        <v>68</v>
      </c>
      <c r="O63" s="54" t="s">
        <v>68</v>
      </c>
      <c r="P63" s="54" t="s">
        <v>68</v>
      </c>
      <c r="Q63" s="54" t="s">
        <v>68</v>
      </c>
      <c r="R63" s="54" t="s">
        <v>68</v>
      </c>
      <c r="S63" s="54" t="s">
        <v>68</v>
      </c>
      <c r="T63" s="54" t="s">
        <v>68</v>
      </c>
      <c r="U63" s="54" t="s">
        <v>68</v>
      </c>
      <c r="V63" s="54" t="s">
        <v>68</v>
      </c>
      <c r="W63" s="54" t="s">
        <v>68</v>
      </c>
      <c r="X63" s="54" t="s">
        <v>68</v>
      </c>
      <c r="Y63" s="54" t="s">
        <v>68</v>
      </c>
      <c r="Z63" s="54" t="s">
        <v>68</v>
      </c>
      <c r="AA63" s="54" t="s">
        <v>68</v>
      </c>
      <c r="AB63" s="54" t="s">
        <v>68</v>
      </c>
      <c r="AC63" s="54" t="s">
        <v>68</v>
      </c>
      <c r="AD63" s="224">
        <v>1</v>
      </c>
      <c r="AE63" s="224">
        <v>1</v>
      </c>
      <c r="AF63" s="224">
        <v>1</v>
      </c>
      <c r="AG63" s="224">
        <v>0</v>
      </c>
      <c r="AH63" s="224">
        <v>0</v>
      </c>
      <c r="AI63" s="224">
        <v>1</v>
      </c>
      <c r="AJ63" s="25" t="s">
        <v>33</v>
      </c>
      <c r="AL63" t="str">
        <f t="shared" si="0"/>
        <v xml:space="preserve">    (U1)ALERT_REQ_UNKNOWN</v>
      </c>
      <c r="AR63" s="56" t="str">
        <f t="shared" si="3"/>
        <v xml:space="preserve">    (U4)0x00000039U,                                                           /* 57 UNKNOWN                                         */</v>
      </c>
      <c r="AS63" s="56" t="str">
        <f t="shared" si="4"/>
        <v xml:space="preserve">    (U4)0x0000003FU,                                                           /* 57 UNKNOWN                                         */</v>
      </c>
      <c r="AT63" s="56" t="str">
        <f t="shared" si="1"/>
        <v xml:space="preserve">    (U1)ALERT_REQ_UNKNOWN,                                                     /* 57 UNKNOWN                                         */</v>
      </c>
    </row>
    <row r="64" spans="2:46">
      <c r="B64" s="127"/>
      <c r="C64" s="40">
        <f t="shared" si="2"/>
        <v>58</v>
      </c>
      <c r="D64" s="54" t="s">
        <v>68</v>
      </c>
      <c r="E64" s="54" t="s">
        <v>68</v>
      </c>
      <c r="F64" s="54" t="s">
        <v>68</v>
      </c>
      <c r="G64" s="54" t="s">
        <v>68</v>
      </c>
      <c r="H64" s="54" t="s">
        <v>68</v>
      </c>
      <c r="I64" s="54" t="s">
        <v>68</v>
      </c>
      <c r="J64" s="54" t="s">
        <v>68</v>
      </c>
      <c r="K64" s="54" t="s">
        <v>68</v>
      </c>
      <c r="L64" s="54" t="s">
        <v>68</v>
      </c>
      <c r="M64" s="54" t="s">
        <v>68</v>
      </c>
      <c r="N64" s="54" t="s">
        <v>68</v>
      </c>
      <c r="O64" s="54" t="s">
        <v>68</v>
      </c>
      <c r="P64" s="54" t="s">
        <v>68</v>
      </c>
      <c r="Q64" s="54" t="s">
        <v>68</v>
      </c>
      <c r="R64" s="54" t="s">
        <v>68</v>
      </c>
      <c r="S64" s="54" t="s">
        <v>68</v>
      </c>
      <c r="T64" s="54" t="s">
        <v>68</v>
      </c>
      <c r="U64" s="54" t="s">
        <v>68</v>
      </c>
      <c r="V64" s="54" t="s">
        <v>68</v>
      </c>
      <c r="W64" s="54" t="s">
        <v>68</v>
      </c>
      <c r="X64" s="54" t="s">
        <v>68</v>
      </c>
      <c r="Y64" s="54" t="s">
        <v>68</v>
      </c>
      <c r="Z64" s="54" t="s">
        <v>68</v>
      </c>
      <c r="AA64" s="54" t="s">
        <v>68</v>
      </c>
      <c r="AB64" s="54" t="s">
        <v>68</v>
      </c>
      <c r="AC64" s="54" t="s">
        <v>68</v>
      </c>
      <c r="AD64" s="224">
        <v>1</v>
      </c>
      <c r="AE64" s="224">
        <v>1</v>
      </c>
      <c r="AF64" s="224">
        <v>1</v>
      </c>
      <c r="AG64" s="224">
        <v>0</v>
      </c>
      <c r="AH64" s="224">
        <v>1</v>
      </c>
      <c r="AI64" s="224">
        <v>0</v>
      </c>
      <c r="AJ64" s="25" t="s">
        <v>33</v>
      </c>
      <c r="AL64" t="str">
        <f t="shared" si="0"/>
        <v xml:space="preserve">    (U1)ALERT_REQ_UNKNOWN</v>
      </c>
      <c r="AR64" s="56" t="str">
        <f t="shared" si="3"/>
        <v xml:space="preserve">    (U4)0x0000003AU,                                                           /* 58 UNKNOWN                                         */</v>
      </c>
      <c r="AS64" s="56" t="str">
        <f t="shared" si="4"/>
        <v xml:space="preserve">    (U4)0x0000003FU,                                                           /* 58 UNKNOWN                                         */</v>
      </c>
      <c r="AT64" s="56" t="str">
        <f t="shared" si="1"/>
        <v xml:space="preserve">    (U1)ALERT_REQ_UNKNOWN,                                                     /* 58 UNKNOWN                                         */</v>
      </c>
    </row>
    <row r="65" spans="1:46">
      <c r="B65" s="127"/>
      <c r="C65" s="40">
        <f t="shared" si="2"/>
        <v>59</v>
      </c>
      <c r="D65" s="54" t="s">
        <v>68</v>
      </c>
      <c r="E65" s="54" t="s">
        <v>68</v>
      </c>
      <c r="F65" s="54" t="s">
        <v>68</v>
      </c>
      <c r="G65" s="54" t="s">
        <v>68</v>
      </c>
      <c r="H65" s="54" t="s">
        <v>68</v>
      </c>
      <c r="I65" s="54" t="s">
        <v>68</v>
      </c>
      <c r="J65" s="54" t="s">
        <v>68</v>
      </c>
      <c r="K65" s="54" t="s">
        <v>68</v>
      </c>
      <c r="L65" s="54" t="s">
        <v>68</v>
      </c>
      <c r="M65" s="54" t="s">
        <v>68</v>
      </c>
      <c r="N65" s="54" t="s">
        <v>68</v>
      </c>
      <c r="O65" s="54" t="s">
        <v>68</v>
      </c>
      <c r="P65" s="54" t="s">
        <v>68</v>
      </c>
      <c r="Q65" s="54" t="s">
        <v>68</v>
      </c>
      <c r="R65" s="54" t="s">
        <v>68</v>
      </c>
      <c r="S65" s="54" t="s">
        <v>68</v>
      </c>
      <c r="T65" s="54" t="s">
        <v>68</v>
      </c>
      <c r="U65" s="54" t="s">
        <v>68</v>
      </c>
      <c r="V65" s="54" t="s">
        <v>68</v>
      </c>
      <c r="W65" s="54" t="s">
        <v>68</v>
      </c>
      <c r="X65" s="54" t="s">
        <v>68</v>
      </c>
      <c r="Y65" s="54" t="s">
        <v>68</v>
      </c>
      <c r="Z65" s="54" t="s">
        <v>68</v>
      </c>
      <c r="AA65" s="54" t="s">
        <v>68</v>
      </c>
      <c r="AB65" s="54" t="s">
        <v>68</v>
      </c>
      <c r="AC65" s="54" t="s">
        <v>68</v>
      </c>
      <c r="AD65" s="224">
        <v>1</v>
      </c>
      <c r="AE65" s="224">
        <v>1</v>
      </c>
      <c r="AF65" s="224">
        <v>1</v>
      </c>
      <c r="AG65" s="224">
        <v>0</v>
      </c>
      <c r="AH65" s="224">
        <v>1</v>
      </c>
      <c r="AI65" s="224">
        <v>1</v>
      </c>
      <c r="AJ65" s="25" t="s">
        <v>33</v>
      </c>
      <c r="AL65" t="str">
        <f t="shared" si="0"/>
        <v xml:space="preserve">    (U1)ALERT_REQ_UNKNOWN</v>
      </c>
      <c r="AR65" s="56" t="str">
        <f t="shared" si="3"/>
        <v xml:space="preserve">    (U4)0x0000003BU,                                                           /* 59 UNKNOWN                                         */</v>
      </c>
      <c r="AS65" s="56" t="str">
        <f t="shared" si="4"/>
        <v xml:space="preserve">    (U4)0x0000003FU,                                                           /* 59 UNKNOWN                                         */</v>
      </c>
      <c r="AT65" s="56" t="str">
        <f t="shared" si="1"/>
        <v xml:space="preserve">    (U1)ALERT_REQ_UNKNOWN,                                                     /* 59 UNKNOWN                                         */</v>
      </c>
    </row>
    <row r="66" spans="1:46">
      <c r="B66" s="127"/>
      <c r="C66" s="40">
        <f t="shared" si="2"/>
        <v>60</v>
      </c>
      <c r="D66" s="54" t="s">
        <v>68</v>
      </c>
      <c r="E66" s="54" t="s">
        <v>68</v>
      </c>
      <c r="F66" s="54" t="s">
        <v>68</v>
      </c>
      <c r="G66" s="54" t="s">
        <v>68</v>
      </c>
      <c r="H66" s="54" t="s">
        <v>68</v>
      </c>
      <c r="I66" s="54" t="s">
        <v>68</v>
      </c>
      <c r="J66" s="54" t="s">
        <v>68</v>
      </c>
      <c r="K66" s="54" t="s">
        <v>68</v>
      </c>
      <c r="L66" s="54" t="s">
        <v>68</v>
      </c>
      <c r="M66" s="54" t="s">
        <v>68</v>
      </c>
      <c r="N66" s="54" t="s">
        <v>68</v>
      </c>
      <c r="O66" s="54" t="s">
        <v>68</v>
      </c>
      <c r="P66" s="54" t="s">
        <v>68</v>
      </c>
      <c r="Q66" s="54" t="s">
        <v>68</v>
      </c>
      <c r="R66" s="54" t="s">
        <v>68</v>
      </c>
      <c r="S66" s="54" t="s">
        <v>68</v>
      </c>
      <c r="T66" s="54" t="s">
        <v>68</v>
      </c>
      <c r="U66" s="54" t="s">
        <v>68</v>
      </c>
      <c r="V66" s="54" t="s">
        <v>68</v>
      </c>
      <c r="W66" s="54" t="s">
        <v>68</v>
      </c>
      <c r="X66" s="54" t="s">
        <v>68</v>
      </c>
      <c r="Y66" s="54" t="s">
        <v>68</v>
      </c>
      <c r="Z66" s="54" t="s">
        <v>68</v>
      </c>
      <c r="AA66" s="54" t="s">
        <v>68</v>
      </c>
      <c r="AB66" s="54" t="s">
        <v>68</v>
      </c>
      <c r="AC66" s="54" t="s">
        <v>68</v>
      </c>
      <c r="AD66" s="224">
        <v>1</v>
      </c>
      <c r="AE66" s="224">
        <v>1</v>
      </c>
      <c r="AF66" s="224">
        <v>1</v>
      </c>
      <c r="AG66" s="224">
        <v>1</v>
      </c>
      <c r="AH66" s="224">
        <v>0</v>
      </c>
      <c r="AI66" s="224">
        <v>0</v>
      </c>
      <c r="AJ66" s="25" t="s">
        <v>33</v>
      </c>
      <c r="AL66" t="str">
        <f t="shared" si="0"/>
        <v xml:space="preserve">    (U1)ALERT_REQ_UNKNOWN</v>
      </c>
      <c r="AR66" s="56" t="str">
        <f t="shared" si="3"/>
        <v xml:space="preserve">    (U4)0x0000003CU,                                                           /* 60 UNKNOWN                                         */</v>
      </c>
      <c r="AS66" s="56" t="str">
        <f t="shared" si="4"/>
        <v xml:space="preserve">    (U4)0x0000003FU,                                                           /* 60 UNKNOWN                                         */</v>
      </c>
      <c r="AT66" s="56" t="str">
        <f t="shared" si="1"/>
        <v xml:space="preserve">    (U1)ALERT_REQ_UNKNOWN,                                                     /* 60 UNKNOWN                                         */</v>
      </c>
    </row>
    <row r="67" spans="1:46">
      <c r="B67" s="127"/>
      <c r="C67" s="40">
        <f t="shared" si="2"/>
        <v>61</v>
      </c>
      <c r="D67" s="54" t="s">
        <v>68</v>
      </c>
      <c r="E67" s="54" t="s">
        <v>68</v>
      </c>
      <c r="F67" s="54" t="s">
        <v>68</v>
      </c>
      <c r="G67" s="54" t="s">
        <v>68</v>
      </c>
      <c r="H67" s="54" t="s">
        <v>68</v>
      </c>
      <c r="I67" s="54" t="s">
        <v>68</v>
      </c>
      <c r="J67" s="54" t="s">
        <v>68</v>
      </c>
      <c r="K67" s="54" t="s">
        <v>68</v>
      </c>
      <c r="L67" s="54" t="s">
        <v>68</v>
      </c>
      <c r="M67" s="54" t="s">
        <v>68</v>
      </c>
      <c r="N67" s="54" t="s">
        <v>68</v>
      </c>
      <c r="O67" s="54" t="s">
        <v>68</v>
      </c>
      <c r="P67" s="54" t="s">
        <v>68</v>
      </c>
      <c r="Q67" s="54" t="s">
        <v>68</v>
      </c>
      <c r="R67" s="54" t="s">
        <v>68</v>
      </c>
      <c r="S67" s="54" t="s">
        <v>68</v>
      </c>
      <c r="T67" s="54" t="s">
        <v>68</v>
      </c>
      <c r="U67" s="54" t="s">
        <v>68</v>
      </c>
      <c r="V67" s="54" t="s">
        <v>68</v>
      </c>
      <c r="W67" s="54" t="s">
        <v>68</v>
      </c>
      <c r="X67" s="54" t="s">
        <v>68</v>
      </c>
      <c r="Y67" s="54" t="s">
        <v>68</v>
      </c>
      <c r="Z67" s="54" t="s">
        <v>68</v>
      </c>
      <c r="AA67" s="54" t="s">
        <v>68</v>
      </c>
      <c r="AB67" s="54" t="s">
        <v>68</v>
      </c>
      <c r="AC67" s="54" t="s">
        <v>68</v>
      </c>
      <c r="AD67" s="224">
        <v>1</v>
      </c>
      <c r="AE67" s="224">
        <v>1</v>
      </c>
      <c r="AF67" s="224">
        <v>1</v>
      </c>
      <c r="AG67" s="224">
        <v>1</v>
      </c>
      <c r="AH67" s="224">
        <v>0</v>
      </c>
      <c r="AI67" s="224">
        <v>1</v>
      </c>
      <c r="AJ67" s="25" t="s">
        <v>33</v>
      </c>
      <c r="AL67" t="str">
        <f t="shared" si="0"/>
        <v xml:space="preserve">    (U1)ALERT_REQ_UNKNOWN</v>
      </c>
      <c r="AR67" s="56" t="str">
        <f t="shared" si="3"/>
        <v xml:space="preserve">    (U4)0x0000003DU,                                                           /* 61 UNKNOWN                                         */</v>
      </c>
      <c r="AS67" s="56" t="str">
        <f t="shared" si="4"/>
        <v xml:space="preserve">    (U4)0x0000003FU,                                                           /* 61 UNKNOWN                                         */</v>
      </c>
      <c r="AT67" s="56" t="str">
        <f t="shared" si="1"/>
        <v xml:space="preserve">    (U1)ALERT_REQ_UNKNOWN,                                                     /* 61 UNKNOWN                                         */</v>
      </c>
    </row>
    <row r="68" spans="1:46">
      <c r="B68" s="127"/>
      <c r="C68" s="40">
        <f t="shared" si="2"/>
        <v>62</v>
      </c>
      <c r="D68" s="54" t="s">
        <v>68</v>
      </c>
      <c r="E68" s="54" t="s">
        <v>68</v>
      </c>
      <c r="F68" s="54" t="s">
        <v>68</v>
      </c>
      <c r="G68" s="54" t="s">
        <v>68</v>
      </c>
      <c r="H68" s="54" t="s">
        <v>68</v>
      </c>
      <c r="I68" s="54" t="s">
        <v>68</v>
      </c>
      <c r="J68" s="54" t="s">
        <v>68</v>
      </c>
      <c r="K68" s="54" t="s">
        <v>68</v>
      </c>
      <c r="L68" s="54" t="s">
        <v>68</v>
      </c>
      <c r="M68" s="54" t="s">
        <v>68</v>
      </c>
      <c r="N68" s="54" t="s">
        <v>68</v>
      </c>
      <c r="O68" s="54" t="s">
        <v>68</v>
      </c>
      <c r="P68" s="54" t="s">
        <v>68</v>
      </c>
      <c r="Q68" s="54" t="s">
        <v>68</v>
      </c>
      <c r="R68" s="54" t="s">
        <v>68</v>
      </c>
      <c r="S68" s="54" t="s">
        <v>68</v>
      </c>
      <c r="T68" s="54" t="s">
        <v>68</v>
      </c>
      <c r="U68" s="54" t="s">
        <v>68</v>
      </c>
      <c r="V68" s="54" t="s">
        <v>68</v>
      </c>
      <c r="W68" s="54" t="s">
        <v>68</v>
      </c>
      <c r="X68" s="54" t="s">
        <v>68</v>
      </c>
      <c r="Y68" s="54" t="s">
        <v>68</v>
      </c>
      <c r="Z68" s="54" t="s">
        <v>68</v>
      </c>
      <c r="AA68" s="54" t="s">
        <v>68</v>
      </c>
      <c r="AB68" s="54" t="s">
        <v>68</v>
      </c>
      <c r="AC68" s="54" t="s">
        <v>68</v>
      </c>
      <c r="AD68" s="224">
        <v>1</v>
      </c>
      <c r="AE68" s="224">
        <v>1</v>
      </c>
      <c r="AF68" s="224">
        <v>1</v>
      </c>
      <c r="AG68" s="224">
        <v>1</v>
      </c>
      <c r="AH68" s="224">
        <v>1</v>
      </c>
      <c r="AI68" s="224">
        <v>0</v>
      </c>
      <c r="AJ68" s="25" t="s">
        <v>33</v>
      </c>
      <c r="AL68" t="str">
        <f t="shared" si="0"/>
        <v xml:space="preserve">    (U1)ALERT_REQ_UNKNOWN</v>
      </c>
      <c r="AR68" s="56" t="str">
        <f t="shared" si="3"/>
        <v xml:space="preserve">    (U4)0x0000003EU,                                                           /* 62 UNKNOWN                                         */</v>
      </c>
      <c r="AS68" s="56" t="str">
        <f t="shared" si="4"/>
        <v xml:space="preserve">    (U4)0x0000003FU,                                                           /* 62 UNKNOWN                                         */</v>
      </c>
      <c r="AT68" s="56" t="str">
        <f t="shared" si="1"/>
        <v xml:space="preserve">    (U1)ALERT_REQ_UNKNOWN,                                                     /* 62 UNKNOWN                                         */</v>
      </c>
    </row>
    <row r="69" spans="1:46">
      <c r="B69" s="128"/>
      <c r="C69" s="40">
        <f t="shared" si="2"/>
        <v>63</v>
      </c>
      <c r="D69" s="54" t="s">
        <v>68</v>
      </c>
      <c r="E69" s="54" t="s">
        <v>68</v>
      </c>
      <c r="F69" s="54" t="s">
        <v>68</v>
      </c>
      <c r="G69" s="54" t="s">
        <v>68</v>
      </c>
      <c r="H69" s="54" t="s">
        <v>68</v>
      </c>
      <c r="I69" s="54" t="s">
        <v>68</v>
      </c>
      <c r="J69" s="54" t="s">
        <v>68</v>
      </c>
      <c r="K69" s="54" t="s">
        <v>68</v>
      </c>
      <c r="L69" s="54" t="s">
        <v>68</v>
      </c>
      <c r="M69" s="54" t="s">
        <v>68</v>
      </c>
      <c r="N69" s="54" t="s">
        <v>68</v>
      </c>
      <c r="O69" s="54" t="s">
        <v>68</v>
      </c>
      <c r="P69" s="54" t="s">
        <v>68</v>
      </c>
      <c r="Q69" s="54" t="s">
        <v>68</v>
      </c>
      <c r="R69" s="54" t="s">
        <v>68</v>
      </c>
      <c r="S69" s="54" t="s">
        <v>68</v>
      </c>
      <c r="T69" s="54" t="s">
        <v>68</v>
      </c>
      <c r="U69" s="54" t="s">
        <v>68</v>
      </c>
      <c r="V69" s="54" t="s">
        <v>68</v>
      </c>
      <c r="W69" s="54" t="s">
        <v>68</v>
      </c>
      <c r="X69" s="54" t="s">
        <v>68</v>
      </c>
      <c r="Y69" s="54" t="s">
        <v>68</v>
      </c>
      <c r="Z69" s="54" t="s">
        <v>68</v>
      </c>
      <c r="AA69" s="54" t="s">
        <v>68</v>
      </c>
      <c r="AB69" s="54" t="s">
        <v>68</v>
      </c>
      <c r="AC69" s="54" t="s">
        <v>68</v>
      </c>
      <c r="AD69" s="224">
        <v>1</v>
      </c>
      <c r="AE69" s="224">
        <v>1</v>
      </c>
      <c r="AF69" s="224">
        <v>1</v>
      </c>
      <c r="AG69" s="224">
        <v>1</v>
      </c>
      <c r="AH69" s="224">
        <v>1</v>
      </c>
      <c r="AI69" s="224">
        <v>1</v>
      </c>
      <c r="AJ69" s="25" t="s">
        <v>33</v>
      </c>
      <c r="AL69" t="str">
        <f t="shared" si="0"/>
        <v xml:space="preserve">    (U1)ALERT_REQ_UNKNOWN</v>
      </c>
      <c r="AR69" s="56" t="str">
        <f t="shared" si="3"/>
        <v xml:space="preserve">    (U4)0x0000003FU                                                            /* 63 UNKNOWN                                         */</v>
      </c>
      <c r="AS69" s="56" t="str">
        <f t="shared" si="4"/>
        <v xml:space="preserve">    (U4)0x0000003FU                                                            /* 63 UNKNOWN                                         */</v>
      </c>
      <c r="AT69" s="56" t="str">
        <f t="shared" si="1"/>
        <v xml:space="preserve">    (U1)ALERT_REQ_UNKNOWN                                                      /* 63 UNKNOWN                                         */</v>
      </c>
    </row>
    <row r="70" spans="1:46" ht="14.25" thickBot="1">
      <c r="A70" s="49" t="s">
        <v>65</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v>
      </c>
      <c r="AS70" s="57" t="str">
        <f t="shared" si="4"/>
        <v>};</v>
      </c>
      <c r="AT70" s="57" t="str">
        <f t="shared" ref="AT70" si="5">IF(AJ70&lt;&gt;"",AL70&amp;IF(AJ71&lt;&gt;"",","," ")&amp;REPT(" ",78-LEN(AL70))&amp;"/* "&amp;IF(C70&lt;10,"0"&amp;C70,C70)&amp;" "&amp;AJ70&amp;REPT(" ",48-LEN(AJ70))&amp;"*/",IF(AJ69&lt;&gt;"","};",""))</f>
        <v>};</v>
      </c>
    </row>
    <row r="71" spans="1:46">
      <c r="B71" s="129" t="str">
        <f ca="1">IF(B6&lt;&gt;"",B6,"")</f>
        <v>Table TT</v>
      </c>
      <c r="C71" s="40">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7"/>
      <c r="C72" s="40">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40" t="str">
        <f t="shared" si="7"/>
        <v>UNKNOWN</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UNKNOWN                                         */</v>
      </c>
    </row>
    <row r="73" spans="1:46">
      <c r="B73" s="127"/>
      <c r="C73" s="40">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40" t="str">
        <f t="shared" si="7"/>
        <v>SPORT</v>
      </c>
      <c r="AK73" s="53"/>
      <c r="AL73" s="53" t="str">
        <f t="shared" si="10"/>
        <v>02</v>
      </c>
      <c r="AM73" s="55" t="str">
        <f t="shared" si="11"/>
        <v>00</v>
      </c>
      <c r="AN73" s="55" t="str">
        <f t="shared" si="12"/>
        <v>00</v>
      </c>
      <c r="AO73" s="55" t="str">
        <f t="shared" si="13"/>
        <v>00</v>
      </c>
      <c r="AQ73" t="str">
        <f t="shared" si="8"/>
        <v xml:space="preserve">    (U4)0x00000002U,                                                           /* 02 SPORT                                           */</v>
      </c>
    </row>
    <row r="74" spans="1:46">
      <c r="B74" s="127"/>
      <c r="C74" s="40">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27"/>
      <c r="C75" s="40">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1</v>
      </c>
      <c r="AH75" s="120">
        <f t="shared" si="6"/>
        <v>0</v>
      </c>
      <c r="AI75" s="120">
        <f t="shared" si="6"/>
        <v>0</v>
      </c>
      <c r="AJ75" s="40" t="str">
        <f t="shared" si="7"/>
        <v>UNKNOWN</v>
      </c>
      <c r="AK75" s="53"/>
      <c r="AL75" s="53" t="str">
        <f t="shared" si="10"/>
        <v>04</v>
      </c>
      <c r="AM75" s="55" t="str">
        <f t="shared" si="11"/>
        <v>00</v>
      </c>
      <c r="AN75" s="55" t="str">
        <f t="shared" si="12"/>
        <v>00</v>
      </c>
      <c r="AO75" s="55" t="str">
        <f t="shared" si="13"/>
        <v>00</v>
      </c>
      <c r="AQ75" t="str">
        <f t="shared" si="8"/>
        <v xml:space="preserve">    (U4)0x00000004U,                                                           /* 04 UNKNOWN                                         */</v>
      </c>
    </row>
    <row r="76" spans="1:46">
      <c r="B76" s="127"/>
      <c r="C76" s="40">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1</v>
      </c>
      <c r="AH76" s="120">
        <f t="shared" si="6"/>
        <v>0</v>
      </c>
      <c r="AI76" s="120">
        <f t="shared" si="6"/>
        <v>1</v>
      </c>
      <c r="AJ76" s="40" t="str">
        <f t="shared" si="7"/>
        <v>UNKNOWN</v>
      </c>
      <c r="AK76" s="53"/>
      <c r="AL76" s="53" t="str">
        <f t="shared" si="10"/>
        <v>05</v>
      </c>
      <c r="AM76" s="55" t="str">
        <f t="shared" si="11"/>
        <v>00</v>
      </c>
      <c r="AN76" s="55" t="str">
        <f t="shared" si="12"/>
        <v>00</v>
      </c>
      <c r="AO76" s="55" t="str">
        <f t="shared" si="13"/>
        <v>00</v>
      </c>
      <c r="AQ76" t="str">
        <f t="shared" si="8"/>
        <v xml:space="preserve">    (U4)0x00000005U,                                                           /* 05 UNKNOWN                                         */</v>
      </c>
    </row>
    <row r="77" spans="1:46">
      <c r="B77" s="127"/>
      <c r="C77" s="40">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1</v>
      </c>
      <c r="AH77" s="120">
        <f t="shared" si="6"/>
        <v>1</v>
      </c>
      <c r="AI77" s="120">
        <f t="shared" si="6"/>
        <v>0</v>
      </c>
      <c r="AJ77" s="40" t="str">
        <f t="shared" si="7"/>
        <v>ECO</v>
      </c>
      <c r="AK77" s="53"/>
      <c r="AL77" s="53" t="str">
        <f t="shared" si="10"/>
        <v>06</v>
      </c>
      <c r="AM77" s="55" t="str">
        <f t="shared" si="11"/>
        <v>00</v>
      </c>
      <c r="AN77" s="55" t="str">
        <f t="shared" si="12"/>
        <v>00</v>
      </c>
      <c r="AO77" s="55" t="str">
        <f t="shared" si="13"/>
        <v>00</v>
      </c>
      <c r="AQ77" t="str">
        <f t="shared" si="8"/>
        <v xml:space="preserve">    (U4)0x00000006U,                                                           /* 06 ECO                                             */</v>
      </c>
    </row>
    <row r="78" spans="1:46">
      <c r="B78" s="127"/>
      <c r="C78" s="40">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1</v>
      </c>
      <c r="AH78" s="120">
        <f t="shared" si="6"/>
        <v>1</v>
      </c>
      <c r="AI78" s="120">
        <f t="shared" ref="AI78" si="14">IF(AI13=1,1,0)</f>
        <v>1</v>
      </c>
      <c r="AJ78" s="40" t="str">
        <f t="shared" si="7"/>
        <v>CUSTOM</v>
      </c>
      <c r="AK78" s="53"/>
      <c r="AL78" s="53" t="str">
        <f t="shared" si="10"/>
        <v>07</v>
      </c>
      <c r="AM78" s="55" t="str">
        <f t="shared" si="11"/>
        <v>00</v>
      </c>
      <c r="AN78" s="55" t="str">
        <f t="shared" si="12"/>
        <v>00</v>
      </c>
      <c r="AO78" s="55" t="str">
        <f t="shared" si="13"/>
        <v>00</v>
      </c>
      <c r="AQ78" t="str">
        <f t="shared" si="8"/>
        <v xml:space="preserve">    (U4)0x00000007U,                                                           /* 07 CUSTOM                                          */</v>
      </c>
    </row>
    <row r="79" spans="1:46">
      <c r="B79" s="127"/>
      <c r="C79" s="40">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1</v>
      </c>
      <c r="AG79" s="120">
        <f t="shared" si="15"/>
        <v>0</v>
      </c>
      <c r="AH79" s="120">
        <f t="shared" si="15"/>
        <v>0</v>
      </c>
      <c r="AI79" s="120">
        <f t="shared" si="15"/>
        <v>0</v>
      </c>
      <c r="AJ79" s="40" t="str">
        <f t="shared" si="7"/>
        <v>UNKNOWN</v>
      </c>
      <c r="AK79" s="53"/>
      <c r="AL79" s="53" t="str">
        <f t="shared" si="10"/>
        <v>08</v>
      </c>
      <c r="AM79" s="55" t="str">
        <f t="shared" si="11"/>
        <v>00</v>
      </c>
      <c r="AN79" s="55" t="str">
        <f t="shared" si="12"/>
        <v>00</v>
      </c>
      <c r="AO79" s="55" t="str">
        <f t="shared" si="13"/>
        <v>00</v>
      </c>
      <c r="AQ79" t="str">
        <f t="shared" si="8"/>
        <v xml:space="preserve">    (U4)0x00000008U,                                                           /* 08 UNKNOWN                                         */</v>
      </c>
    </row>
    <row r="80" spans="1:46">
      <c r="B80" s="127"/>
      <c r="C80" s="40">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1</v>
      </c>
      <c r="AG80" s="120">
        <f t="shared" si="15"/>
        <v>0</v>
      </c>
      <c r="AH80" s="120">
        <f t="shared" si="15"/>
        <v>0</v>
      </c>
      <c r="AI80" s="120">
        <f t="shared" si="15"/>
        <v>1</v>
      </c>
      <c r="AJ80" s="40" t="str">
        <f t="shared" si="7"/>
        <v>RANGE</v>
      </c>
      <c r="AK80" s="53"/>
      <c r="AL80" s="53" t="str">
        <f t="shared" si="10"/>
        <v>09</v>
      </c>
      <c r="AM80" s="55" t="str">
        <f t="shared" si="11"/>
        <v>00</v>
      </c>
      <c r="AN80" s="55" t="str">
        <f t="shared" si="12"/>
        <v>00</v>
      </c>
      <c r="AO80" s="55" t="str">
        <f t="shared" si="13"/>
        <v>00</v>
      </c>
      <c r="AQ80" t="str">
        <f t="shared" si="8"/>
        <v xml:space="preserve">    (U4)0x00000009U,                                                           /* 09 RANGE                                           */</v>
      </c>
    </row>
    <row r="81" spans="2:43">
      <c r="B81" s="127"/>
      <c r="C81" s="40">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1</v>
      </c>
      <c r="AG81" s="120">
        <f t="shared" si="15"/>
        <v>0</v>
      </c>
      <c r="AH81" s="120">
        <f t="shared" si="15"/>
        <v>1</v>
      </c>
      <c r="AI81" s="120">
        <f t="shared" si="15"/>
        <v>0</v>
      </c>
      <c r="AJ81" s="40" t="str">
        <f t="shared" si="7"/>
        <v>TRACK</v>
      </c>
      <c r="AK81" s="53"/>
      <c r="AL81" s="53" t="str">
        <f t="shared" si="10"/>
        <v>0A</v>
      </c>
      <c r="AM81" s="55" t="str">
        <f t="shared" si="11"/>
        <v>00</v>
      </c>
      <c r="AN81" s="55" t="str">
        <f t="shared" si="12"/>
        <v>00</v>
      </c>
      <c r="AO81" s="55" t="str">
        <f t="shared" si="13"/>
        <v>00</v>
      </c>
      <c r="AQ81" t="str">
        <f t="shared" si="8"/>
        <v xml:space="preserve">    (U4)0x0000000AU,                                                           /* 10 TRACK                                           */</v>
      </c>
    </row>
    <row r="82" spans="2:43">
      <c r="B82" s="127"/>
      <c r="C82" s="40">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1</v>
      </c>
      <c r="AG82" s="120">
        <f t="shared" si="15"/>
        <v>0</v>
      </c>
      <c r="AH82" s="120">
        <f t="shared" si="15"/>
        <v>1</v>
      </c>
      <c r="AI82" s="120">
        <f t="shared" si="15"/>
        <v>1</v>
      </c>
      <c r="AJ82" s="40" t="str">
        <f t="shared" si="7"/>
        <v>REAR_COMF</v>
      </c>
      <c r="AK82" s="53"/>
      <c r="AL82" s="53" t="str">
        <f t="shared" si="10"/>
        <v>0B</v>
      </c>
      <c r="AM82" s="55" t="str">
        <f t="shared" si="11"/>
        <v>00</v>
      </c>
      <c r="AN82" s="55" t="str">
        <f t="shared" si="12"/>
        <v>00</v>
      </c>
      <c r="AO82" s="55" t="str">
        <f t="shared" si="13"/>
        <v>00</v>
      </c>
      <c r="AQ82" t="str">
        <f t="shared" si="8"/>
        <v xml:space="preserve">    (U4)0x0000000BU,                                                           /* 11 REAR_COMF                                       */</v>
      </c>
    </row>
    <row r="83" spans="2:43">
      <c r="B83" s="127"/>
      <c r="C83" s="40">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1</v>
      </c>
      <c r="AG83" s="120">
        <f t="shared" si="15"/>
        <v>1</v>
      </c>
      <c r="AH83" s="120">
        <f t="shared" si="15"/>
        <v>0</v>
      </c>
      <c r="AI83" s="120">
        <f t="shared" si="15"/>
        <v>0</v>
      </c>
      <c r="AJ83" s="40" t="str">
        <f t="shared" si="7"/>
        <v>SNOW</v>
      </c>
      <c r="AK83" s="53"/>
      <c r="AL83" s="53" t="str">
        <f t="shared" si="10"/>
        <v>0C</v>
      </c>
      <c r="AM83" s="55" t="str">
        <f t="shared" si="11"/>
        <v>00</v>
      </c>
      <c r="AN83" s="55" t="str">
        <f t="shared" si="12"/>
        <v>00</v>
      </c>
      <c r="AO83" s="55" t="str">
        <f t="shared" si="13"/>
        <v>00</v>
      </c>
      <c r="AQ83" t="str">
        <f t="shared" si="8"/>
        <v xml:space="preserve">    (U4)0x0000000CU,                                                           /* 12 SNOW                                            */</v>
      </c>
    </row>
    <row r="84" spans="2:43">
      <c r="B84" s="127"/>
      <c r="C84" s="40">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1</v>
      </c>
      <c r="AG84" s="120">
        <f t="shared" si="15"/>
        <v>1</v>
      </c>
      <c r="AH84" s="120">
        <f t="shared" si="15"/>
        <v>0</v>
      </c>
      <c r="AI84" s="120">
        <f t="shared" si="15"/>
        <v>1</v>
      </c>
      <c r="AJ84" s="40" t="str">
        <f t="shared" si="7"/>
        <v>UNKNOWN</v>
      </c>
      <c r="AK84" s="53"/>
      <c r="AL84" s="53" t="str">
        <f t="shared" si="10"/>
        <v>0D</v>
      </c>
      <c r="AM84" s="55" t="str">
        <f t="shared" si="11"/>
        <v>00</v>
      </c>
      <c r="AN84" s="55" t="str">
        <f t="shared" si="12"/>
        <v>00</v>
      </c>
      <c r="AO84" s="55" t="str">
        <f t="shared" si="13"/>
        <v>00</v>
      </c>
      <c r="AQ84" t="str">
        <f t="shared" si="8"/>
        <v xml:space="preserve">    (U4)0x0000000DU,                                                           /* 13 UNKNOWN                                         */</v>
      </c>
    </row>
    <row r="85" spans="2:43">
      <c r="B85" s="127"/>
      <c r="C85" s="40">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1</v>
      </c>
      <c r="AG85" s="120">
        <f t="shared" si="15"/>
        <v>1</v>
      </c>
      <c r="AH85" s="120">
        <f t="shared" si="15"/>
        <v>1</v>
      </c>
      <c r="AI85" s="120">
        <f t="shared" si="15"/>
        <v>0</v>
      </c>
      <c r="AJ85" s="40" t="str">
        <f t="shared" si="7"/>
        <v>UNKNOWN</v>
      </c>
      <c r="AK85" s="53"/>
      <c r="AL85" s="53" t="str">
        <f t="shared" si="10"/>
        <v>0E</v>
      </c>
      <c r="AM85" s="55" t="str">
        <f t="shared" si="11"/>
        <v>00</v>
      </c>
      <c r="AN85" s="55" t="str">
        <f t="shared" si="12"/>
        <v>00</v>
      </c>
      <c r="AO85" s="55" t="str">
        <f t="shared" si="13"/>
        <v>00</v>
      </c>
      <c r="AQ85" t="str">
        <f t="shared" si="8"/>
        <v xml:space="preserve">    (U4)0x0000000EU,                                                           /* 14 UNKNOWN                                         */</v>
      </c>
    </row>
    <row r="86" spans="2:43">
      <c r="B86" s="127"/>
      <c r="C86" s="40">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1</v>
      </c>
      <c r="AG86" s="120">
        <f t="shared" si="15"/>
        <v>1</v>
      </c>
      <c r="AH86" s="120">
        <f t="shared" si="15"/>
        <v>1</v>
      </c>
      <c r="AI86" s="120">
        <f t="shared" ref="AI86" si="16">IF(AI21=1,1,0)</f>
        <v>1</v>
      </c>
      <c r="AJ86" s="40" t="str">
        <f t="shared" si="7"/>
        <v>UNKNOWN</v>
      </c>
      <c r="AK86" s="53"/>
      <c r="AL86" s="53" t="str">
        <f t="shared" si="10"/>
        <v>0F</v>
      </c>
      <c r="AM86" s="55" t="str">
        <f t="shared" si="11"/>
        <v>00</v>
      </c>
      <c r="AN86" s="55" t="str">
        <f t="shared" si="12"/>
        <v>00</v>
      </c>
      <c r="AO86" s="55" t="str">
        <f t="shared" si="13"/>
        <v>00</v>
      </c>
      <c r="AQ86" t="str">
        <f t="shared" si="8"/>
        <v xml:space="preserve">    (U4)0x0000000FU,                                                           /* 15 UNKNOWN                                         */</v>
      </c>
    </row>
    <row r="87" spans="2:43">
      <c r="B87" s="127"/>
      <c r="C87" s="40">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1</v>
      </c>
      <c r="AF87" s="120">
        <f t="shared" si="17"/>
        <v>0</v>
      </c>
      <c r="AG87" s="120">
        <f t="shared" si="17"/>
        <v>0</v>
      </c>
      <c r="AH87" s="120">
        <f t="shared" si="17"/>
        <v>0</v>
      </c>
      <c r="AI87" s="120">
        <f t="shared" si="17"/>
        <v>0</v>
      </c>
      <c r="AJ87" s="40" t="str">
        <f t="shared" si="7"/>
        <v>UNKNOWN</v>
      </c>
      <c r="AK87" s="53"/>
      <c r="AL87" s="53" t="str">
        <f t="shared" si="10"/>
        <v>10</v>
      </c>
      <c r="AM87" s="55" t="str">
        <f t="shared" si="11"/>
        <v>00</v>
      </c>
      <c r="AN87" s="55" t="str">
        <f t="shared" si="12"/>
        <v>00</v>
      </c>
      <c r="AO87" s="55" t="str">
        <f t="shared" si="13"/>
        <v>00</v>
      </c>
      <c r="AQ87" t="str">
        <f t="shared" si="8"/>
        <v xml:space="preserve">    (U4)0x00000010U,                                                           /* 16 UNKNOWN                                         */</v>
      </c>
    </row>
    <row r="88" spans="2:43">
      <c r="B88" s="127"/>
      <c r="C88" s="40">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1</v>
      </c>
      <c r="AF88" s="120">
        <f t="shared" si="17"/>
        <v>0</v>
      </c>
      <c r="AG88" s="120">
        <f t="shared" si="17"/>
        <v>0</v>
      </c>
      <c r="AH88" s="120">
        <f t="shared" si="17"/>
        <v>0</v>
      </c>
      <c r="AI88" s="120">
        <f t="shared" si="17"/>
        <v>1</v>
      </c>
      <c r="AJ88" s="40" t="str">
        <f t="shared" si="7"/>
        <v>UNKNOWN</v>
      </c>
      <c r="AK88" s="53"/>
      <c r="AL88" s="53" t="str">
        <f t="shared" si="10"/>
        <v>11</v>
      </c>
      <c r="AM88" s="55" t="str">
        <f t="shared" si="11"/>
        <v>00</v>
      </c>
      <c r="AN88" s="55" t="str">
        <f t="shared" si="12"/>
        <v>00</v>
      </c>
      <c r="AO88" s="55" t="str">
        <f t="shared" si="13"/>
        <v>00</v>
      </c>
      <c r="AQ88" t="str">
        <f t="shared" si="8"/>
        <v xml:space="preserve">    (U4)0x00000011U,                                                           /* 17 UNKNOWN                                         */</v>
      </c>
    </row>
    <row r="89" spans="2:43">
      <c r="B89" s="127"/>
      <c r="C89" s="40">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1</v>
      </c>
      <c r="AF89" s="120">
        <f t="shared" si="17"/>
        <v>0</v>
      </c>
      <c r="AG89" s="120">
        <f t="shared" si="17"/>
        <v>0</v>
      </c>
      <c r="AH89" s="120">
        <f t="shared" si="17"/>
        <v>1</v>
      </c>
      <c r="AI89" s="120">
        <f t="shared" si="17"/>
        <v>0</v>
      </c>
      <c r="AJ89" s="40" t="str">
        <f t="shared" si="7"/>
        <v>UNKNOWN</v>
      </c>
      <c r="AK89" s="53"/>
      <c r="AL89" s="53" t="str">
        <f t="shared" si="10"/>
        <v>12</v>
      </c>
      <c r="AM89" s="55" t="str">
        <f t="shared" si="11"/>
        <v>00</v>
      </c>
      <c r="AN89" s="55" t="str">
        <f t="shared" si="12"/>
        <v>00</v>
      </c>
      <c r="AO89" s="55" t="str">
        <f t="shared" si="13"/>
        <v>00</v>
      </c>
      <c r="AQ89" t="str">
        <f t="shared" si="8"/>
        <v xml:space="preserve">    (U4)0x00000012U,                                                           /* 18 UNKNOWN                                         */</v>
      </c>
    </row>
    <row r="90" spans="2:43">
      <c r="B90" s="127"/>
      <c r="C90" s="40">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1</v>
      </c>
      <c r="AF90" s="120">
        <f t="shared" si="17"/>
        <v>0</v>
      </c>
      <c r="AG90" s="120">
        <f t="shared" si="17"/>
        <v>0</v>
      </c>
      <c r="AH90" s="120">
        <f t="shared" si="17"/>
        <v>1</v>
      </c>
      <c r="AI90" s="120">
        <f t="shared" si="17"/>
        <v>1</v>
      </c>
      <c r="AJ90" s="40" t="str">
        <f t="shared" si="7"/>
        <v>UNKNOWN</v>
      </c>
      <c r="AK90" s="53"/>
      <c r="AL90" s="53" t="str">
        <f t="shared" si="10"/>
        <v>13</v>
      </c>
      <c r="AM90" s="55" t="str">
        <f t="shared" si="11"/>
        <v>00</v>
      </c>
      <c r="AN90" s="55" t="str">
        <f t="shared" si="12"/>
        <v>00</v>
      </c>
      <c r="AO90" s="55" t="str">
        <f t="shared" si="13"/>
        <v>00</v>
      </c>
      <c r="AQ90" t="str">
        <f t="shared" si="8"/>
        <v xml:space="preserve">    (U4)0x00000013U,                                                           /* 19 UNKNOWN                                         */</v>
      </c>
    </row>
    <row r="91" spans="2:43">
      <c r="B91" s="127"/>
      <c r="C91" s="40">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1</v>
      </c>
      <c r="AF91" s="120">
        <f t="shared" si="17"/>
        <v>0</v>
      </c>
      <c r="AG91" s="120">
        <f t="shared" si="17"/>
        <v>1</v>
      </c>
      <c r="AH91" s="120">
        <f t="shared" si="17"/>
        <v>0</v>
      </c>
      <c r="AI91" s="120">
        <f t="shared" si="17"/>
        <v>0</v>
      </c>
      <c r="AJ91" s="40" t="str">
        <f t="shared" si="7"/>
        <v>UNKNOWN</v>
      </c>
      <c r="AK91" s="53"/>
      <c r="AL91" s="53" t="str">
        <f t="shared" si="10"/>
        <v>14</v>
      </c>
      <c r="AM91" s="55" t="str">
        <f t="shared" si="11"/>
        <v>00</v>
      </c>
      <c r="AN91" s="55" t="str">
        <f t="shared" si="12"/>
        <v>00</v>
      </c>
      <c r="AO91" s="55" t="str">
        <f t="shared" si="13"/>
        <v>00</v>
      </c>
      <c r="AQ91" t="str">
        <f t="shared" si="8"/>
        <v xml:space="preserve">    (U4)0x00000014U,                                                           /* 20 UNKNOWN                                         */</v>
      </c>
    </row>
    <row r="92" spans="2:43">
      <c r="B92" s="127"/>
      <c r="C92" s="40">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1</v>
      </c>
      <c r="AF92" s="120">
        <f t="shared" si="17"/>
        <v>0</v>
      </c>
      <c r="AG92" s="120">
        <f t="shared" si="17"/>
        <v>1</v>
      </c>
      <c r="AH92" s="120">
        <f t="shared" si="17"/>
        <v>0</v>
      </c>
      <c r="AI92" s="120">
        <f t="shared" si="17"/>
        <v>1</v>
      </c>
      <c r="AJ92" s="40" t="str">
        <f t="shared" si="7"/>
        <v>UNKNOWN</v>
      </c>
      <c r="AK92" s="53"/>
      <c r="AL92" s="53" t="str">
        <f t="shared" si="10"/>
        <v>15</v>
      </c>
      <c r="AM92" s="55" t="str">
        <f t="shared" si="11"/>
        <v>00</v>
      </c>
      <c r="AN92" s="55" t="str">
        <f t="shared" si="12"/>
        <v>00</v>
      </c>
      <c r="AO92" s="55" t="str">
        <f t="shared" si="13"/>
        <v>00</v>
      </c>
      <c r="AQ92" t="str">
        <f t="shared" si="8"/>
        <v xml:space="preserve">    (U4)0x00000015U,                                                           /* 21 UNKNOWN                                         */</v>
      </c>
    </row>
    <row r="93" spans="2:43">
      <c r="B93" s="127"/>
      <c r="C93" s="40">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1</v>
      </c>
      <c r="AF93" s="120">
        <f t="shared" si="17"/>
        <v>0</v>
      </c>
      <c r="AG93" s="120">
        <f t="shared" si="17"/>
        <v>1</v>
      </c>
      <c r="AH93" s="120">
        <f t="shared" si="17"/>
        <v>1</v>
      </c>
      <c r="AI93" s="120">
        <f t="shared" si="17"/>
        <v>0</v>
      </c>
      <c r="AJ93" s="40" t="str">
        <f t="shared" si="7"/>
        <v>UNKNOWN</v>
      </c>
      <c r="AK93" s="53"/>
      <c r="AL93" s="53" t="str">
        <f t="shared" si="10"/>
        <v>16</v>
      </c>
      <c r="AM93" s="55" t="str">
        <f t="shared" si="11"/>
        <v>00</v>
      </c>
      <c r="AN93" s="55" t="str">
        <f t="shared" si="12"/>
        <v>00</v>
      </c>
      <c r="AO93" s="55" t="str">
        <f t="shared" si="13"/>
        <v>00</v>
      </c>
      <c r="AQ93" t="str">
        <f t="shared" si="8"/>
        <v xml:space="preserve">    (U4)0x00000016U,                                                           /* 22 UNKNOWN                                         */</v>
      </c>
    </row>
    <row r="94" spans="2:43">
      <c r="B94" s="127"/>
      <c r="C94" s="40">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1</v>
      </c>
      <c r="AF94" s="120">
        <f t="shared" si="17"/>
        <v>0</v>
      </c>
      <c r="AG94" s="120">
        <f t="shared" si="17"/>
        <v>1</v>
      </c>
      <c r="AH94" s="120">
        <f t="shared" si="17"/>
        <v>1</v>
      </c>
      <c r="AI94" s="120">
        <f t="shared" ref="AI94" si="18">IF(AI29=1,1,0)</f>
        <v>1</v>
      </c>
      <c r="AJ94" s="40" t="str">
        <f t="shared" si="7"/>
        <v>UNKNOWN</v>
      </c>
      <c r="AK94" s="53"/>
      <c r="AL94" s="53" t="str">
        <f t="shared" si="10"/>
        <v>17</v>
      </c>
      <c r="AM94" s="55" t="str">
        <f t="shared" si="11"/>
        <v>00</v>
      </c>
      <c r="AN94" s="55" t="str">
        <f t="shared" si="12"/>
        <v>00</v>
      </c>
      <c r="AO94" s="55" t="str">
        <f t="shared" si="13"/>
        <v>00</v>
      </c>
      <c r="AQ94" t="str">
        <f t="shared" si="8"/>
        <v xml:space="preserve">    (U4)0x00000017U,                                                           /* 23 UNKNOWN                                         */</v>
      </c>
    </row>
    <row r="95" spans="2:43">
      <c r="B95" s="127"/>
      <c r="C95" s="40">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1</v>
      </c>
      <c r="AF95" s="120">
        <f t="shared" si="19"/>
        <v>1</v>
      </c>
      <c r="AG95" s="120">
        <f t="shared" si="19"/>
        <v>0</v>
      </c>
      <c r="AH95" s="120">
        <f t="shared" si="19"/>
        <v>0</v>
      </c>
      <c r="AI95" s="120">
        <f t="shared" si="19"/>
        <v>0</v>
      </c>
      <c r="AJ95" s="40" t="str">
        <f t="shared" si="7"/>
        <v>UNKNOWN</v>
      </c>
      <c r="AK95" s="53"/>
      <c r="AL95" s="53" t="str">
        <f t="shared" si="10"/>
        <v>18</v>
      </c>
      <c r="AM95" s="55" t="str">
        <f t="shared" si="11"/>
        <v>00</v>
      </c>
      <c r="AN95" s="55" t="str">
        <f t="shared" si="12"/>
        <v>00</v>
      </c>
      <c r="AO95" s="55" t="str">
        <f t="shared" si="13"/>
        <v>00</v>
      </c>
      <c r="AQ95" t="str">
        <f t="shared" si="8"/>
        <v xml:space="preserve">    (U4)0x00000018U,                                                           /* 24 UNKNOWN                                         */</v>
      </c>
    </row>
    <row r="96" spans="2:43">
      <c r="B96" s="127"/>
      <c r="C96" s="40">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1</v>
      </c>
      <c r="AF96" s="120">
        <f t="shared" si="19"/>
        <v>1</v>
      </c>
      <c r="AG96" s="120">
        <f t="shared" si="19"/>
        <v>0</v>
      </c>
      <c r="AH96" s="120">
        <f t="shared" si="19"/>
        <v>0</v>
      </c>
      <c r="AI96" s="120">
        <f t="shared" si="19"/>
        <v>1</v>
      </c>
      <c r="AJ96" s="40" t="str">
        <f t="shared" si="7"/>
        <v>UNKNOWN</v>
      </c>
      <c r="AK96" s="53"/>
      <c r="AL96" s="53" t="str">
        <f t="shared" si="10"/>
        <v>19</v>
      </c>
      <c r="AM96" s="55" t="str">
        <f t="shared" si="11"/>
        <v>00</v>
      </c>
      <c r="AN96" s="55" t="str">
        <f t="shared" si="12"/>
        <v>00</v>
      </c>
      <c r="AO96" s="55" t="str">
        <f t="shared" si="13"/>
        <v>00</v>
      </c>
      <c r="AQ96" t="str">
        <f t="shared" si="8"/>
        <v xml:space="preserve">    (U4)0x00000019U,                                                           /* 25 UNKNOWN                                         */</v>
      </c>
    </row>
    <row r="97" spans="2:43">
      <c r="B97" s="127"/>
      <c r="C97" s="40">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1</v>
      </c>
      <c r="AF97" s="120">
        <f t="shared" si="19"/>
        <v>1</v>
      </c>
      <c r="AG97" s="120">
        <f t="shared" si="19"/>
        <v>0</v>
      </c>
      <c r="AH97" s="120">
        <f t="shared" si="19"/>
        <v>1</v>
      </c>
      <c r="AI97" s="120">
        <f t="shared" si="19"/>
        <v>0</v>
      </c>
      <c r="AJ97" s="40" t="str">
        <f t="shared" si="7"/>
        <v>UNKNOWN</v>
      </c>
      <c r="AK97" s="53"/>
      <c r="AL97" s="53" t="str">
        <f t="shared" si="10"/>
        <v>1A</v>
      </c>
      <c r="AM97" s="55" t="str">
        <f t="shared" si="11"/>
        <v>00</v>
      </c>
      <c r="AN97" s="55" t="str">
        <f t="shared" si="12"/>
        <v>00</v>
      </c>
      <c r="AO97" s="55" t="str">
        <f t="shared" si="13"/>
        <v>00</v>
      </c>
      <c r="AQ97" t="str">
        <f t="shared" si="8"/>
        <v xml:space="preserve">    (U4)0x0000001AU,                                                           /* 26 UNKNOWN                                         */</v>
      </c>
    </row>
    <row r="98" spans="2:43">
      <c r="B98" s="127"/>
      <c r="C98" s="40">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1</v>
      </c>
      <c r="AF98" s="120">
        <f t="shared" si="19"/>
        <v>1</v>
      </c>
      <c r="AG98" s="120">
        <f t="shared" si="19"/>
        <v>0</v>
      </c>
      <c r="AH98" s="120">
        <f t="shared" si="19"/>
        <v>1</v>
      </c>
      <c r="AI98" s="120">
        <f t="shared" si="19"/>
        <v>1</v>
      </c>
      <c r="AJ98" s="40" t="str">
        <f t="shared" si="7"/>
        <v>UNKNOWN</v>
      </c>
      <c r="AK98" s="53"/>
      <c r="AL98" s="53" t="str">
        <f t="shared" si="10"/>
        <v>1B</v>
      </c>
      <c r="AM98" s="55" t="str">
        <f t="shared" si="11"/>
        <v>00</v>
      </c>
      <c r="AN98" s="55" t="str">
        <f t="shared" si="12"/>
        <v>00</v>
      </c>
      <c r="AO98" s="55" t="str">
        <f t="shared" si="13"/>
        <v>00</v>
      </c>
      <c r="AQ98" t="str">
        <f t="shared" si="8"/>
        <v xml:space="preserve">    (U4)0x0000001BU,                                                           /* 27 UNKNOWN                                         */</v>
      </c>
    </row>
    <row r="99" spans="2:43">
      <c r="B99" s="127"/>
      <c r="C99" s="40">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1</v>
      </c>
      <c r="AF99" s="120">
        <f t="shared" si="19"/>
        <v>1</v>
      </c>
      <c r="AG99" s="120">
        <f t="shared" si="19"/>
        <v>1</v>
      </c>
      <c r="AH99" s="120">
        <f t="shared" si="19"/>
        <v>0</v>
      </c>
      <c r="AI99" s="120">
        <f t="shared" si="19"/>
        <v>0</v>
      </c>
      <c r="AJ99" s="40" t="str">
        <f t="shared" si="7"/>
        <v>UNKNOWN</v>
      </c>
      <c r="AK99" s="53"/>
      <c r="AL99" s="53" t="str">
        <f t="shared" si="10"/>
        <v>1C</v>
      </c>
      <c r="AM99" s="55" t="str">
        <f t="shared" si="11"/>
        <v>00</v>
      </c>
      <c r="AN99" s="55" t="str">
        <f t="shared" si="12"/>
        <v>00</v>
      </c>
      <c r="AO99" s="55" t="str">
        <f t="shared" si="13"/>
        <v>00</v>
      </c>
      <c r="AQ99" t="str">
        <f t="shared" si="8"/>
        <v xml:space="preserve">    (U4)0x0000001CU,                                                           /* 28 UNKNOWN                                         */</v>
      </c>
    </row>
    <row r="100" spans="2:43">
      <c r="B100" s="127"/>
      <c r="C100" s="40">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1</v>
      </c>
      <c r="AF100" s="120">
        <f t="shared" si="19"/>
        <v>1</v>
      </c>
      <c r="AG100" s="120">
        <f t="shared" si="19"/>
        <v>1</v>
      </c>
      <c r="AH100" s="120">
        <f t="shared" si="19"/>
        <v>0</v>
      </c>
      <c r="AI100" s="120">
        <f t="shared" si="19"/>
        <v>1</v>
      </c>
      <c r="AJ100" s="40" t="str">
        <f t="shared" si="7"/>
        <v>UNKNOWN</v>
      </c>
      <c r="AK100" s="53"/>
      <c r="AL100" s="53" t="str">
        <f t="shared" si="10"/>
        <v>1D</v>
      </c>
      <c r="AM100" s="55" t="str">
        <f t="shared" si="11"/>
        <v>00</v>
      </c>
      <c r="AN100" s="55" t="str">
        <f t="shared" si="12"/>
        <v>00</v>
      </c>
      <c r="AO100" s="55" t="str">
        <f t="shared" si="13"/>
        <v>00</v>
      </c>
      <c r="AQ100" t="str">
        <f t="shared" si="8"/>
        <v xml:space="preserve">    (U4)0x0000001DU,                                                           /* 29 UNKNOWN                                         */</v>
      </c>
    </row>
    <row r="101" spans="2:43">
      <c r="B101" s="127"/>
      <c r="C101" s="40">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1</v>
      </c>
      <c r="AF101" s="120">
        <f t="shared" si="19"/>
        <v>1</v>
      </c>
      <c r="AG101" s="120">
        <f t="shared" si="19"/>
        <v>1</v>
      </c>
      <c r="AH101" s="120">
        <f t="shared" si="19"/>
        <v>1</v>
      </c>
      <c r="AI101" s="120">
        <f t="shared" si="19"/>
        <v>0</v>
      </c>
      <c r="AJ101" s="40" t="str">
        <f t="shared" si="7"/>
        <v>UNKNOWN</v>
      </c>
      <c r="AK101" s="53"/>
      <c r="AL101" s="53" t="str">
        <f t="shared" si="10"/>
        <v>1E</v>
      </c>
      <c r="AM101" s="55" t="str">
        <f t="shared" si="11"/>
        <v>00</v>
      </c>
      <c r="AN101" s="55" t="str">
        <f t="shared" si="12"/>
        <v>00</v>
      </c>
      <c r="AO101" s="55" t="str">
        <f t="shared" si="13"/>
        <v>00</v>
      </c>
      <c r="AQ101" t="str">
        <f t="shared" si="8"/>
        <v xml:space="preserve">    (U4)0x0000001EU,                                                           /* 30 UNKNOWN                                         */</v>
      </c>
    </row>
    <row r="102" spans="2:43">
      <c r="B102" s="127"/>
      <c r="C102" s="40">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1</v>
      </c>
      <c r="AF102" s="120">
        <f t="shared" si="19"/>
        <v>1</v>
      </c>
      <c r="AG102" s="120">
        <f t="shared" si="19"/>
        <v>1</v>
      </c>
      <c r="AH102" s="120">
        <f t="shared" si="19"/>
        <v>1</v>
      </c>
      <c r="AI102" s="120">
        <f t="shared" ref="AI102" si="20">IF(AI37=1,1,0)</f>
        <v>1</v>
      </c>
      <c r="AJ102" s="40" t="str">
        <f t="shared" si="7"/>
        <v>UNKNOWN</v>
      </c>
      <c r="AK102" s="53"/>
      <c r="AL102" s="53" t="str">
        <f t="shared" si="10"/>
        <v>1F</v>
      </c>
      <c r="AM102" s="55" t="str">
        <f t="shared" si="11"/>
        <v>00</v>
      </c>
      <c r="AN102" s="55" t="str">
        <f t="shared" si="12"/>
        <v>00</v>
      </c>
      <c r="AO102" s="55" t="str">
        <f t="shared" si="13"/>
        <v>00</v>
      </c>
      <c r="AQ102" t="str">
        <f t="shared" si="8"/>
        <v xml:space="preserve">    (U4)0x0000001FU,                                                           /* 31 UNKNOWN                                         */</v>
      </c>
    </row>
    <row r="103" spans="2:43">
      <c r="B103" s="127"/>
      <c r="C103" s="40">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1</v>
      </c>
      <c r="AE103" s="120">
        <f t="shared" si="21"/>
        <v>0</v>
      </c>
      <c r="AF103" s="120">
        <f t="shared" si="21"/>
        <v>0</v>
      </c>
      <c r="AG103" s="120">
        <f t="shared" si="21"/>
        <v>0</v>
      </c>
      <c r="AH103" s="120">
        <f t="shared" si="21"/>
        <v>0</v>
      </c>
      <c r="AI103" s="120">
        <f t="shared" si="21"/>
        <v>0</v>
      </c>
      <c r="AJ103" s="40" t="str">
        <f t="shared" si="7"/>
        <v>UNKNOWN</v>
      </c>
      <c r="AK103" s="53"/>
      <c r="AL103" s="53" t="str">
        <f t="shared" si="10"/>
        <v>20</v>
      </c>
      <c r="AM103" s="55" t="str">
        <f t="shared" si="11"/>
        <v>00</v>
      </c>
      <c r="AN103" s="55" t="str">
        <f t="shared" si="12"/>
        <v>00</v>
      </c>
      <c r="AO103" s="55" t="str">
        <f t="shared" si="13"/>
        <v>00</v>
      </c>
      <c r="AQ103" t="str">
        <f t="shared" si="8"/>
        <v xml:space="preserve">    (U4)0x00000020U,                                                           /* 32 UNKNOWN                                         */</v>
      </c>
    </row>
    <row r="104" spans="2:43">
      <c r="B104" s="127"/>
      <c r="C104" s="40">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1</v>
      </c>
      <c r="AE104" s="120">
        <f t="shared" si="21"/>
        <v>0</v>
      </c>
      <c r="AF104" s="120">
        <f t="shared" si="21"/>
        <v>0</v>
      </c>
      <c r="AG104" s="120">
        <f t="shared" si="21"/>
        <v>0</v>
      </c>
      <c r="AH104" s="120">
        <f t="shared" si="21"/>
        <v>0</v>
      </c>
      <c r="AI104" s="120">
        <f t="shared" si="21"/>
        <v>1</v>
      </c>
      <c r="AJ104" s="40" t="str">
        <f t="shared" si="7"/>
        <v>UNKNOWN</v>
      </c>
      <c r="AK104" s="53"/>
      <c r="AL104" s="53" t="str">
        <f t="shared" si="10"/>
        <v>21</v>
      </c>
      <c r="AM104" s="55" t="str">
        <f t="shared" si="11"/>
        <v>00</v>
      </c>
      <c r="AN104" s="55" t="str">
        <f t="shared" si="12"/>
        <v>00</v>
      </c>
      <c r="AO104" s="55" t="str">
        <f t="shared" si="13"/>
        <v>00</v>
      </c>
      <c r="AQ104" t="str">
        <f t="shared" si="8"/>
        <v xml:space="preserve">    (U4)0x00000021U,                                                           /* 33 UNKNOWN                                         */</v>
      </c>
    </row>
    <row r="105" spans="2:43">
      <c r="B105" s="127"/>
      <c r="C105" s="40">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1</v>
      </c>
      <c r="AE105" s="120">
        <f t="shared" si="21"/>
        <v>0</v>
      </c>
      <c r="AF105" s="120">
        <f t="shared" si="21"/>
        <v>0</v>
      </c>
      <c r="AG105" s="120">
        <f t="shared" si="21"/>
        <v>0</v>
      </c>
      <c r="AH105" s="120">
        <f t="shared" si="21"/>
        <v>1</v>
      </c>
      <c r="AI105" s="120">
        <f t="shared" si="21"/>
        <v>0</v>
      </c>
      <c r="AJ105" s="40" t="str">
        <f t="shared" si="7"/>
        <v>UNKNOWN</v>
      </c>
      <c r="AK105" s="53"/>
      <c r="AL105" s="53" t="str">
        <f t="shared" si="10"/>
        <v>22</v>
      </c>
      <c r="AM105" s="55" t="str">
        <f t="shared" si="11"/>
        <v>00</v>
      </c>
      <c r="AN105" s="55" t="str">
        <f t="shared" si="12"/>
        <v>00</v>
      </c>
      <c r="AO105" s="55" t="str">
        <f t="shared" si="13"/>
        <v>00</v>
      </c>
      <c r="AQ105" t="str">
        <f t="shared" si="8"/>
        <v xml:space="preserve">    (U4)0x00000022U,                                                           /* 34 UNKNOWN                                         */</v>
      </c>
    </row>
    <row r="106" spans="2:43">
      <c r="B106" s="127"/>
      <c r="C106" s="40">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1</v>
      </c>
      <c r="AE106" s="120">
        <f t="shared" si="21"/>
        <v>0</v>
      </c>
      <c r="AF106" s="120">
        <f t="shared" si="21"/>
        <v>0</v>
      </c>
      <c r="AG106" s="120">
        <f t="shared" si="21"/>
        <v>0</v>
      </c>
      <c r="AH106" s="120">
        <f t="shared" si="21"/>
        <v>1</v>
      </c>
      <c r="AI106" s="120">
        <f t="shared" si="21"/>
        <v>1</v>
      </c>
      <c r="AJ106" s="40" t="str">
        <f t="shared" si="7"/>
        <v>UNKNOWN</v>
      </c>
      <c r="AK106" s="53"/>
      <c r="AL106" s="53" t="str">
        <f t="shared" si="10"/>
        <v>23</v>
      </c>
      <c r="AM106" s="55" t="str">
        <f t="shared" si="11"/>
        <v>00</v>
      </c>
      <c r="AN106" s="55" t="str">
        <f t="shared" si="12"/>
        <v>00</v>
      </c>
      <c r="AO106" s="55" t="str">
        <f t="shared" si="13"/>
        <v>00</v>
      </c>
      <c r="AQ106" t="str">
        <f t="shared" si="8"/>
        <v xml:space="preserve">    (U4)0x00000023U,                                                           /* 35 UNKNOWN                                         */</v>
      </c>
    </row>
    <row r="107" spans="2:43">
      <c r="B107" s="127"/>
      <c r="C107" s="40">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1</v>
      </c>
      <c r="AE107" s="120">
        <f t="shared" si="21"/>
        <v>0</v>
      </c>
      <c r="AF107" s="120">
        <f t="shared" si="21"/>
        <v>0</v>
      </c>
      <c r="AG107" s="120">
        <f t="shared" si="21"/>
        <v>1</v>
      </c>
      <c r="AH107" s="120">
        <f t="shared" si="21"/>
        <v>0</v>
      </c>
      <c r="AI107" s="120">
        <f t="shared" si="21"/>
        <v>0</v>
      </c>
      <c r="AJ107" s="40" t="str">
        <f t="shared" si="7"/>
        <v>UNKNOWN</v>
      </c>
      <c r="AK107" s="53"/>
      <c r="AL107" s="53" t="str">
        <f t="shared" si="10"/>
        <v>24</v>
      </c>
      <c r="AM107" s="55" t="str">
        <f t="shared" si="11"/>
        <v>00</v>
      </c>
      <c r="AN107" s="55" t="str">
        <f t="shared" si="12"/>
        <v>00</v>
      </c>
      <c r="AO107" s="55" t="str">
        <f t="shared" si="13"/>
        <v>00</v>
      </c>
      <c r="AQ107" t="str">
        <f t="shared" si="8"/>
        <v xml:space="preserve">    (U4)0x00000024U,                                                           /* 36 UNKNOWN                                         */</v>
      </c>
    </row>
    <row r="108" spans="2:43">
      <c r="B108" s="127"/>
      <c r="C108" s="40">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1</v>
      </c>
      <c r="AE108" s="120">
        <f t="shared" si="21"/>
        <v>0</v>
      </c>
      <c r="AF108" s="120">
        <f t="shared" si="21"/>
        <v>0</v>
      </c>
      <c r="AG108" s="120">
        <f t="shared" si="21"/>
        <v>1</v>
      </c>
      <c r="AH108" s="120">
        <f t="shared" si="21"/>
        <v>0</v>
      </c>
      <c r="AI108" s="120">
        <f t="shared" si="21"/>
        <v>1</v>
      </c>
      <c r="AJ108" s="40" t="str">
        <f t="shared" si="7"/>
        <v>UNKNOWN</v>
      </c>
      <c r="AK108" s="53"/>
      <c r="AL108" s="53" t="str">
        <f t="shared" si="10"/>
        <v>25</v>
      </c>
      <c r="AM108" s="55" t="str">
        <f t="shared" si="11"/>
        <v>00</v>
      </c>
      <c r="AN108" s="55" t="str">
        <f t="shared" si="12"/>
        <v>00</v>
      </c>
      <c r="AO108" s="55" t="str">
        <f t="shared" si="13"/>
        <v>00</v>
      </c>
      <c r="AQ108" t="str">
        <f t="shared" si="8"/>
        <v xml:space="preserve">    (U4)0x00000025U,                                                           /* 37 UNKNOWN                                         */</v>
      </c>
    </row>
    <row r="109" spans="2:43">
      <c r="B109" s="127"/>
      <c r="C109" s="40">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1</v>
      </c>
      <c r="AE109" s="120">
        <f t="shared" si="21"/>
        <v>0</v>
      </c>
      <c r="AF109" s="120">
        <f t="shared" si="21"/>
        <v>0</v>
      </c>
      <c r="AG109" s="120">
        <f t="shared" si="21"/>
        <v>1</v>
      </c>
      <c r="AH109" s="120">
        <f t="shared" si="21"/>
        <v>1</v>
      </c>
      <c r="AI109" s="120">
        <f t="shared" si="21"/>
        <v>0</v>
      </c>
      <c r="AJ109" s="40" t="str">
        <f t="shared" si="7"/>
        <v>UNKNOWN</v>
      </c>
      <c r="AK109" s="53"/>
      <c r="AL109" s="53" t="str">
        <f t="shared" si="10"/>
        <v>26</v>
      </c>
      <c r="AM109" s="55" t="str">
        <f t="shared" si="11"/>
        <v>00</v>
      </c>
      <c r="AN109" s="55" t="str">
        <f t="shared" si="12"/>
        <v>00</v>
      </c>
      <c r="AO109" s="55" t="str">
        <f t="shared" si="13"/>
        <v>00</v>
      </c>
      <c r="AQ109" t="str">
        <f t="shared" si="8"/>
        <v xml:space="preserve">    (U4)0x00000026U,                                                           /* 38 UNKNOWN                                         */</v>
      </c>
    </row>
    <row r="110" spans="2:43">
      <c r="B110" s="127"/>
      <c r="C110" s="40">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1</v>
      </c>
      <c r="AE110" s="120">
        <f t="shared" si="21"/>
        <v>0</v>
      </c>
      <c r="AF110" s="120">
        <f t="shared" si="21"/>
        <v>0</v>
      </c>
      <c r="AG110" s="120">
        <f t="shared" si="21"/>
        <v>1</v>
      </c>
      <c r="AH110" s="120">
        <f t="shared" si="21"/>
        <v>1</v>
      </c>
      <c r="AI110" s="120">
        <f t="shared" ref="AI110" si="22">IF(AI45=1,1,0)</f>
        <v>1</v>
      </c>
      <c r="AJ110" s="40" t="str">
        <f t="shared" si="7"/>
        <v>UNKNOWN</v>
      </c>
      <c r="AK110" s="53"/>
      <c r="AL110" s="53" t="str">
        <f t="shared" si="10"/>
        <v>27</v>
      </c>
      <c r="AM110" s="55" t="str">
        <f t="shared" si="11"/>
        <v>00</v>
      </c>
      <c r="AN110" s="55" t="str">
        <f t="shared" si="12"/>
        <v>00</v>
      </c>
      <c r="AO110" s="55" t="str">
        <f t="shared" si="13"/>
        <v>00</v>
      </c>
      <c r="AQ110" t="str">
        <f t="shared" si="8"/>
        <v xml:space="preserve">    (U4)0x00000027U,                                                           /* 39 UNKNOWN                                         */</v>
      </c>
    </row>
    <row r="111" spans="2:43">
      <c r="B111" s="127"/>
      <c r="C111" s="40">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1</v>
      </c>
      <c r="AE111" s="120">
        <f t="shared" si="23"/>
        <v>0</v>
      </c>
      <c r="AF111" s="120">
        <f t="shared" si="23"/>
        <v>1</v>
      </c>
      <c r="AG111" s="120">
        <f t="shared" si="23"/>
        <v>0</v>
      </c>
      <c r="AH111" s="120">
        <f t="shared" si="23"/>
        <v>0</v>
      </c>
      <c r="AI111" s="120">
        <f t="shared" si="23"/>
        <v>0</v>
      </c>
      <c r="AJ111" s="40" t="str">
        <f t="shared" si="7"/>
        <v>UNKNOWN</v>
      </c>
      <c r="AK111" s="53"/>
      <c r="AL111" s="53" t="str">
        <f t="shared" si="10"/>
        <v>28</v>
      </c>
      <c r="AM111" s="55" t="str">
        <f t="shared" si="11"/>
        <v>00</v>
      </c>
      <c r="AN111" s="55" t="str">
        <f t="shared" si="12"/>
        <v>00</v>
      </c>
      <c r="AO111" s="55" t="str">
        <f t="shared" si="13"/>
        <v>00</v>
      </c>
      <c r="AQ111" t="str">
        <f t="shared" si="8"/>
        <v xml:space="preserve">    (U4)0x00000028U,                                                           /* 40 UNKNOWN                                         */</v>
      </c>
    </row>
    <row r="112" spans="2:43">
      <c r="B112" s="127"/>
      <c r="C112" s="40">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1</v>
      </c>
      <c r="AE112" s="120">
        <f t="shared" si="23"/>
        <v>0</v>
      </c>
      <c r="AF112" s="120">
        <f t="shared" si="23"/>
        <v>1</v>
      </c>
      <c r="AG112" s="120">
        <f t="shared" si="23"/>
        <v>0</v>
      </c>
      <c r="AH112" s="120">
        <f t="shared" si="23"/>
        <v>0</v>
      </c>
      <c r="AI112" s="120">
        <f t="shared" si="23"/>
        <v>1</v>
      </c>
      <c r="AJ112" s="40" t="str">
        <f t="shared" si="7"/>
        <v>UNKNOWN</v>
      </c>
      <c r="AK112" s="53"/>
      <c r="AL112" s="53" t="str">
        <f t="shared" si="10"/>
        <v>29</v>
      </c>
      <c r="AM112" s="55" t="str">
        <f t="shared" si="11"/>
        <v>00</v>
      </c>
      <c r="AN112" s="55" t="str">
        <f t="shared" si="12"/>
        <v>00</v>
      </c>
      <c r="AO112" s="55" t="str">
        <f t="shared" si="13"/>
        <v>00</v>
      </c>
      <c r="AQ112" t="str">
        <f t="shared" si="8"/>
        <v xml:space="preserve">    (U4)0x00000029U,                                                           /* 41 UNKNOWN                                         */</v>
      </c>
    </row>
    <row r="113" spans="2:43">
      <c r="B113" s="127"/>
      <c r="C113" s="40">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1</v>
      </c>
      <c r="AE113" s="120">
        <f t="shared" si="23"/>
        <v>0</v>
      </c>
      <c r="AF113" s="120">
        <f t="shared" si="23"/>
        <v>1</v>
      </c>
      <c r="AG113" s="120">
        <f t="shared" si="23"/>
        <v>0</v>
      </c>
      <c r="AH113" s="120">
        <f t="shared" si="23"/>
        <v>1</v>
      </c>
      <c r="AI113" s="120">
        <f t="shared" si="23"/>
        <v>0</v>
      </c>
      <c r="AJ113" s="40" t="str">
        <f t="shared" si="7"/>
        <v>UNKNOWN</v>
      </c>
      <c r="AK113" s="53"/>
      <c r="AL113" s="53" t="str">
        <f t="shared" si="10"/>
        <v>2A</v>
      </c>
      <c r="AM113" s="55" t="str">
        <f t="shared" si="11"/>
        <v>00</v>
      </c>
      <c r="AN113" s="55" t="str">
        <f t="shared" si="12"/>
        <v>00</v>
      </c>
      <c r="AO113" s="55" t="str">
        <f t="shared" si="13"/>
        <v>00</v>
      </c>
      <c r="AQ113" t="str">
        <f t="shared" si="8"/>
        <v xml:space="preserve">    (U4)0x0000002AU,                                                           /* 42 UNKNOWN                                         */</v>
      </c>
    </row>
    <row r="114" spans="2:43">
      <c r="B114" s="127"/>
      <c r="C114" s="40">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1</v>
      </c>
      <c r="AE114" s="120">
        <f t="shared" si="23"/>
        <v>0</v>
      </c>
      <c r="AF114" s="120">
        <f t="shared" si="23"/>
        <v>1</v>
      </c>
      <c r="AG114" s="120">
        <f t="shared" si="23"/>
        <v>0</v>
      </c>
      <c r="AH114" s="120">
        <f t="shared" si="23"/>
        <v>1</v>
      </c>
      <c r="AI114" s="120">
        <f t="shared" si="23"/>
        <v>1</v>
      </c>
      <c r="AJ114" s="40" t="str">
        <f t="shared" si="7"/>
        <v>UNKNOWN</v>
      </c>
      <c r="AK114" s="53"/>
      <c r="AL114" s="53" t="str">
        <f t="shared" si="10"/>
        <v>2B</v>
      </c>
      <c r="AM114" s="55" t="str">
        <f t="shared" si="11"/>
        <v>00</v>
      </c>
      <c r="AN114" s="55" t="str">
        <f t="shared" si="12"/>
        <v>00</v>
      </c>
      <c r="AO114" s="55" t="str">
        <f t="shared" si="13"/>
        <v>00</v>
      </c>
      <c r="AQ114" t="str">
        <f t="shared" si="8"/>
        <v xml:space="preserve">    (U4)0x0000002BU,                                                           /* 43 UNKNOWN                                         */</v>
      </c>
    </row>
    <row r="115" spans="2:43">
      <c r="B115" s="127"/>
      <c r="C115" s="40">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1</v>
      </c>
      <c r="AE115" s="120">
        <f t="shared" si="23"/>
        <v>0</v>
      </c>
      <c r="AF115" s="120">
        <f t="shared" si="23"/>
        <v>1</v>
      </c>
      <c r="AG115" s="120">
        <f t="shared" si="23"/>
        <v>1</v>
      </c>
      <c r="AH115" s="120">
        <f t="shared" si="23"/>
        <v>0</v>
      </c>
      <c r="AI115" s="120">
        <f t="shared" si="23"/>
        <v>0</v>
      </c>
      <c r="AJ115" s="40" t="str">
        <f t="shared" si="7"/>
        <v>UNKNOWN</v>
      </c>
      <c r="AK115" s="53"/>
      <c r="AL115" s="53" t="str">
        <f t="shared" si="10"/>
        <v>2C</v>
      </c>
      <c r="AM115" s="55" t="str">
        <f t="shared" si="11"/>
        <v>00</v>
      </c>
      <c r="AN115" s="55" t="str">
        <f t="shared" si="12"/>
        <v>00</v>
      </c>
      <c r="AO115" s="55" t="str">
        <f t="shared" si="13"/>
        <v>00</v>
      </c>
      <c r="AQ115" t="str">
        <f t="shared" si="8"/>
        <v xml:space="preserve">    (U4)0x0000002CU,                                                           /* 44 UNKNOWN                                         */</v>
      </c>
    </row>
    <row r="116" spans="2:43">
      <c r="B116" s="127"/>
      <c r="C116" s="40">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1</v>
      </c>
      <c r="AE116" s="120">
        <f t="shared" si="23"/>
        <v>0</v>
      </c>
      <c r="AF116" s="120">
        <f t="shared" si="23"/>
        <v>1</v>
      </c>
      <c r="AG116" s="120">
        <f t="shared" si="23"/>
        <v>1</v>
      </c>
      <c r="AH116" s="120">
        <f t="shared" si="23"/>
        <v>0</v>
      </c>
      <c r="AI116" s="120">
        <f t="shared" si="23"/>
        <v>1</v>
      </c>
      <c r="AJ116" s="40" t="str">
        <f t="shared" si="7"/>
        <v>UNKNOWN</v>
      </c>
      <c r="AK116" s="53"/>
      <c r="AL116" s="53" t="str">
        <f t="shared" si="10"/>
        <v>2D</v>
      </c>
      <c r="AM116" s="55" t="str">
        <f t="shared" si="11"/>
        <v>00</v>
      </c>
      <c r="AN116" s="55" t="str">
        <f t="shared" si="12"/>
        <v>00</v>
      </c>
      <c r="AO116" s="55" t="str">
        <f t="shared" si="13"/>
        <v>00</v>
      </c>
      <c r="AQ116" t="str">
        <f t="shared" si="8"/>
        <v xml:space="preserve">    (U4)0x0000002DU,                                                           /* 45 UNKNOWN                                         */</v>
      </c>
    </row>
    <row r="117" spans="2:43">
      <c r="B117" s="127"/>
      <c r="C117" s="40">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1</v>
      </c>
      <c r="AE117" s="120">
        <f t="shared" si="23"/>
        <v>0</v>
      </c>
      <c r="AF117" s="120">
        <f t="shared" si="23"/>
        <v>1</v>
      </c>
      <c r="AG117" s="120">
        <f t="shared" si="23"/>
        <v>1</v>
      </c>
      <c r="AH117" s="120">
        <f t="shared" si="23"/>
        <v>1</v>
      </c>
      <c r="AI117" s="120">
        <f t="shared" si="23"/>
        <v>0</v>
      </c>
      <c r="AJ117" s="40" t="str">
        <f t="shared" si="7"/>
        <v>UNKNOWN</v>
      </c>
      <c r="AK117" s="53"/>
      <c r="AL117" s="53" t="str">
        <f t="shared" si="10"/>
        <v>2E</v>
      </c>
      <c r="AM117" s="55" t="str">
        <f t="shared" si="11"/>
        <v>00</v>
      </c>
      <c r="AN117" s="55" t="str">
        <f t="shared" si="12"/>
        <v>00</v>
      </c>
      <c r="AO117" s="55" t="str">
        <f t="shared" si="13"/>
        <v>00</v>
      </c>
      <c r="AQ117" t="str">
        <f t="shared" si="8"/>
        <v xml:space="preserve">    (U4)0x0000002EU,                                                           /* 46 UNKNOWN                                         */</v>
      </c>
    </row>
    <row r="118" spans="2:43">
      <c r="B118" s="127"/>
      <c r="C118" s="40">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1</v>
      </c>
      <c r="AE118" s="120">
        <f t="shared" si="23"/>
        <v>0</v>
      </c>
      <c r="AF118" s="120">
        <f t="shared" si="23"/>
        <v>1</v>
      </c>
      <c r="AG118" s="120">
        <f t="shared" si="23"/>
        <v>1</v>
      </c>
      <c r="AH118" s="120">
        <f t="shared" si="23"/>
        <v>1</v>
      </c>
      <c r="AI118" s="120">
        <f t="shared" ref="AI118" si="24">IF(AI53=1,1,0)</f>
        <v>1</v>
      </c>
      <c r="AJ118" s="40" t="str">
        <f t="shared" si="7"/>
        <v>UNKNOWN</v>
      </c>
      <c r="AK118" s="53"/>
      <c r="AL118" s="53" t="str">
        <f t="shared" si="10"/>
        <v>2F</v>
      </c>
      <c r="AM118" s="55" t="str">
        <f t="shared" si="11"/>
        <v>00</v>
      </c>
      <c r="AN118" s="55" t="str">
        <f t="shared" si="12"/>
        <v>00</v>
      </c>
      <c r="AO118" s="55" t="str">
        <f t="shared" si="13"/>
        <v>00</v>
      </c>
      <c r="AQ118" t="str">
        <f t="shared" si="8"/>
        <v xml:space="preserve">    (U4)0x0000002FU,                                                           /* 47 UNKNOWN                                         */</v>
      </c>
    </row>
    <row r="119" spans="2:43">
      <c r="B119" s="127"/>
      <c r="C119" s="40">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1</v>
      </c>
      <c r="AE119" s="120">
        <f t="shared" si="25"/>
        <v>1</v>
      </c>
      <c r="AF119" s="120">
        <f t="shared" si="25"/>
        <v>0</v>
      </c>
      <c r="AG119" s="120">
        <f t="shared" si="25"/>
        <v>0</v>
      </c>
      <c r="AH119" s="120">
        <f t="shared" si="25"/>
        <v>0</v>
      </c>
      <c r="AI119" s="120">
        <f t="shared" si="25"/>
        <v>0</v>
      </c>
      <c r="AJ119" s="40" t="str">
        <f t="shared" si="7"/>
        <v>UNKNOWN</v>
      </c>
      <c r="AK119" s="53"/>
      <c r="AL119" s="53" t="str">
        <f t="shared" si="10"/>
        <v>30</v>
      </c>
      <c r="AM119" s="55" t="str">
        <f t="shared" si="11"/>
        <v>00</v>
      </c>
      <c r="AN119" s="55" t="str">
        <f t="shared" si="12"/>
        <v>00</v>
      </c>
      <c r="AO119" s="55" t="str">
        <f t="shared" si="13"/>
        <v>00</v>
      </c>
      <c r="AQ119" t="str">
        <f t="shared" si="8"/>
        <v xml:space="preserve">    (U4)0x00000030U,                                                           /* 48 UNKNOWN                                         */</v>
      </c>
    </row>
    <row r="120" spans="2:43">
      <c r="B120" s="127"/>
      <c r="C120" s="40">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1</v>
      </c>
      <c r="AE120" s="120">
        <f t="shared" si="25"/>
        <v>1</v>
      </c>
      <c r="AF120" s="120">
        <f t="shared" si="25"/>
        <v>0</v>
      </c>
      <c r="AG120" s="120">
        <f t="shared" si="25"/>
        <v>0</v>
      </c>
      <c r="AH120" s="120">
        <f t="shared" si="25"/>
        <v>0</v>
      </c>
      <c r="AI120" s="120">
        <f t="shared" si="25"/>
        <v>1</v>
      </c>
      <c r="AJ120" s="40" t="str">
        <f t="shared" si="7"/>
        <v>UNKNOWN</v>
      </c>
      <c r="AK120" s="53"/>
      <c r="AL120" s="53" t="str">
        <f t="shared" si="10"/>
        <v>31</v>
      </c>
      <c r="AM120" s="55" t="str">
        <f t="shared" si="11"/>
        <v>00</v>
      </c>
      <c r="AN120" s="55" t="str">
        <f t="shared" si="12"/>
        <v>00</v>
      </c>
      <c r="AO120" s="55" t="str">
        <f t="shared" si="13"/>
        <v>00</v>
      </c>
      <c r="AQ120" t="str">
        <f t="shared" si="8"/>
        <v xml:space="preserve">    (U4)0x00000031U,                                                           /* 49 UNKNOWN                                         */</v>
      </c>
    </row>
    <row r="121" spans="2:43">
      <c r="B121" s="127"/>
      <c r="C121" s="40">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1</v>
      </c>
      <c r="AE121" s="120">
        <f t="shared" si="25"/>
        <v>1</v>
      </c>
      <c r="AF121" s="120">
        <f t="shared" si="25"/>
        <v>0</v>
      </c>
      <c r="AG121" s="120">
        <f t="shared" si="25"/>
        <v>0</v>
      </c>
      <c r="AH121" s="120">
        <f t="shared" si="25"/>
        <v>1</v>
      </c>
      <c r="AI121" s="120">
        <f t="shared" si="25"/>
        <v>0</v>
      </c>
      <c r="AJ121" s="40" t="str">
        <f t="shared" si="7"/>
        <v>UNKNOWN</v>
      </c>
      <c r="AK121" s="53"/>
      <c r="AL121" s="53" t="str">
        <f t="shared" si="10"/>
        <v>32</v>
      </c>
      <c r="AM121" s="55" t="str">
        <f t="shared" si="11"/>
        <v>00</v>
      </c>
      <c r="AN121" s="55" t="str">
        <f t="shared" si="12"/>
        <v>00</v>
      </c>
      <c r="AO121" s="55" t="str">
        <f t="shared" si="13"/>
        <v>00</v>
      </c>
      <c r="AQ121" t="str">
        <f t="shared" si="8"/>
        <v xml:space="preserve">    (U4)0x00000032U,                                                           /* 50 UNKNOWN                                         */</v>
      </c>
    </row>
    <row r="122" spans="2:43">
      <c r="B122" s="127"/>
      <c r="C122" s="40">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1</v>
      </c>
      <c r="AE122" s="120">
        <f t="shared" si="25"/>
        <v>1</v>
      </c>
      <c r="AF122" s="120">
        <f t="shared" si="25"/>
        <v>0</v>
      </c>
      <c r="AG122" s="120">
        <f t="shared" si="25"/>
        <v>0</v>
      </c>
      <c r="AH122" s="120">
        <f t="shared" si="25"/>
        <v>1</v>
      </c>
      <c r="AI122" s="120">
        <f t="shared" si="25"/>
        <v>1</v>
      </c>
      <c r="AJ122" s="40" t="str">
        <f t="shared" si="7"/>
        <v>UNKNOWN</v>
      </c>
      <c r="AK122" s="53"/>
      <c r="AL122" s="53" t="str">
        <f t="shared" si="10"/>
        <v>33</v>
      </c>
      <c r="AM122" s="55" t="str">
        <f t="shared" si="11"/>
        <v>00</v>
      </c>
      <c r="AN122" s="55" t="str">
        <f t="shared" si="12"/>
        <v>00</v>
      </c>
      <c r="AO122" s="55" t="str">
        <f t="shared" si="13"/>
        <v>00</v>
      </c>
      <c r="AQ122" t="str">
        <f t="shared" si="8"/>
        <v xml:space="preserve">    (U4)0x00000033U,                                                           /* 51 UNKNOWN                                         */</v>
      </c>
    </row>
    <row r="123" spans="2:43">
      <c r="B123" s="127"/>
      <c r="C123" s="40">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1</v>
      </c>
      <c r="AE123" s="120">
        <f t="shared" si="25"/>
        <v>1</v>
      </c>
      <c r="AF123" s="120">
        <f t="shared" si="25"/>
        <v>0</v>
      </c>
      <c r="AG123" s="120">
        <f t="shared" si="25"/>
        <v>1</v>
      </c>
      <c r="AH123" s="120">
        <f t="shared" si="25"/>
        <v>0</v>
      </c>
      <c r="AI123" s="120">
        <f t="shared" si="25"/>
        <v>0</v>
      </c>
      <c r="AJ123" s="40" t="str">
        <f t="shared" si="7"/>
        <v>UNKNOWN</v>
      </c>
      <c r="AK123" s="53"/>
      <c r="AL123" s="53" t="str">
        <f t="shared" si="10"/>
        <v>34</v>
      </c>
      <c r="AM123" s="55" t="str">
        <f t="shared" si="11"/>
        <v>00</v>
      </c>
      <c r="AN123" s="55" t="str">
        <f t="shared" si="12"/>
        <v>00</v>
      </c>
      <c r="AO123" s="55" t="str">
        <f t="shared" si="13"/>
        <v>00</v>
      </c>
      <c r="AQ123" t="str">
        <f t="shared" si="8"/>
        <v xml:space="preserve">    (U4)0x00000034U,                                                           /* 52 UNKNOWN                                         */</v>
      </c>
    </row>
    <row r="124" spans="2:43">
      <c r="B124" s="127"/>
      <c r="C124" s="40">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1</v>
      </c>
      <c r="AE124" s="120">
        <f t="shared" si="25"/>
        <v>1</v>
      </c>
      <c r="AF124" s="120">
        <f t="shared" si="25"/>
        <v>0</v>
      </c>
      <c r="AG124" s="120">
        <f t="shared" si="25"/>
        <v>1</v>
      </c>
      <c r="AH124" s="120">
        <f t="shared" si="25"/>
        <v>0</v>
      </c>
      <c r="AI124" s="120">
        <f t="shared" si="25"/>
        <v>1</v>
      </c>
      <c r="AJ124" s="40" t="str">
        <f t="shared" si="7"/>
        <v>UNKNOWN</v>
      </c>
      <c r="AK124" s="53"/>
      <c r="AL124" s="53" t="str">
        <f t="shared" si="10"/>
        <v>35</v>
      </c>
      <c r="AM124" s="55" t="str">
        <f t="shared" si="11"/>
        <v>00</v>
      </c>
      <c r="AN124" s="55" t="str">
        <f t="shared" si="12"/>
        <v>00</v>
      </c>
      <c r="AO124" s="55" t="str">
        <f t="shared" si="13"/>
        <v>00</v>
      </c>
      <c r="AQ124" t="str">
        <f t="shared" si="8"/>
        <v xml:space="preserve">    (U4)0x00000035U,                                                           /* 53 UNKNOWN                                         */</v>
      </c>
    </row>
    <row r="125" spans="2:43">
      <c r="B125" s="127"/>
      <c r="C125" s="40">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1</v>
      </c>
      <c r="AE125" s="120">
        <f t="shared" si="25"/>
        <v>1</v>
      </c>
      <c r="AF125" s="120">
        <f t="shared" si="25"/>
        <v>0</v>
      </c>
      <c r="AG125" s="120">
        <f t="shared" si="25"/>
        <v>1</v>
      </c>
      <c r="AH125" s="120">
        <f t="shared" si="25"/>
        <v>1</v>
      </c>
      <c r="AI125" s="120">
        <f t="shared" si="25"/>
        <v>0</v>
      </c>
      <c r="AJ125" s="40" t="str">
        <f t="shared" si="7"/>
        <v>UNKNOWN</v>
      </c>
      <c r="AK125" s="53"/>
      <c r="AL125" s="53" t="str">
        <f t="shared" si="10"/>
        <v>36</v>
      </c>
      <c r="AM125" s="55" t="str">
        <f t="shared" si="11"/>
        <v>00</v>
      </c>
      <c r="AN125" s="55" t="str">
        <f t="shared" si="12"/>
        <v>00</v>
      </c>
      <c r="AO125" s="55" t="str">
        <f t="shared" si="13"/>
        <v>00</v>
      </c>
      <c r="AQ125" t="str">
        <f t="shared" si="8"/>
        <v xml:space="preserve">    (U4)0x00000036U,                                                           /* 54 UNKNOWN                                         */</v>
      </c>
    </row>
    <row r="126" spans="2:43">
      <c r="B126" s="127"/>
      <c r="C126" s="40">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1</v>
      </c>
      <c r="AE126" s="120">
        <f t="shared" si="25"/>
        <v>1</v>
      </c>
      <c r="AF126" s="120">
        <f t="shared" si="25"/>
        <v>0</v>
      </c>
      <c r="AG126" s="120">
        <f t="shared" si="25"/>
        <v>1</v>
      </c>
      <c r="AH126" s="120">
        <f t="shared" si="25"/>
        <v>1</v>
      </c>
      <c r="AI126" s="120">
        <f t="shared" ref="AI126" si="26">IF(AI61=1,1,0)</f>
        <v>1</v>
      </c>
      <c r="AJ126" s="40" t="str">
        <f t="shared" si="7"/>
        <v>UNKNOWN</v>
      </c>
      <c r="AK126" s="53"/>
      <c r="AL126" s="53" t="str">
        <f t="shared" si="10"/>
        <v>37</v>
      </c>
      <c r="AM126" s="55" t="str">
        <f t="shared" si="11"/>
        <v>00</v>
      </c>
      <c r="AN126" s="55" t="str">
        <f t="shared" si="12"/>
        <v>00</v>
      </c>
      <c r="AO126" s="55" t="str">
        <f t="shared" si="13"/>
        <v>00</v>
      </c>
      <c r="AQ126" t="str">
        <f t="shared" si="8"/>
        <v xml:space="preserve">    (U4)0x00000037U,                                                           /* 55 UNKNOWN                                         */</v>
      </c>
    </row>
    <row r="127" spans="2:43">
      <c r="B127" s="127"/>
      <c r="C127" s="40">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1</v>
      </c>
      <c r="AE127" s="120">
        <f t="shared" si="27"/>
        <v>1</v>
      </c>
      <c r="AF127" s="120">
        <f t="shared" si="27"/>
        <v>1</v>
      </c>
      <c r="AG127" s="120">
        <f t="shared" si="27"/>
        <v>0</v>
      </c>
      <c r="AH127" s="120">
        <f t="shared" si="27"/>
        <v>0</v>
      </c>
      <c r="AI127" s="120">
        <f t="shared" si="27"/>
        <v>0</v>
      </c>
      <c r="AJ127" s="40" t="str">
        <f t="shared" si="7"/>
        <v>UNKNOWN</v>
      </c>
      <c r="AK127" s="53"/>
      <c r="AL127" s="53" t="str">
        <f t="shared" si="10"/>
        <v>38</v>
      </c>
      <c r="AM127" s="55" t="str">
        <f t="shared" si="11"/>
        <v>00</v>
      </c>
      <c r="AN127" s="55" t="str">
        <f t="shared" si="12"/>
        <v>00</v>
      </c>
      <c r="AO127" s="55" t="str">
        <f t="shared" si="13"/>
        <v>00</v>
      </c>
      <c r="AQ127" t="str">
        <f t="shared" si="8"/>
        <v xml:space="preserve">    (U4)0x00000038U,                                                           /* 56 UNKNOWN                                         */</v>
      </c>
    </row>
    <row r="128" spans="2:43">
      <c r="B128" s="127"/>
      <c r="C128" s="40">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1</v>
      </c>
      <c r="AE128" s="120">
        <f t="shared" si="27"/>
        <v>1</v>
      </c>
      <c r="AF128" s="120">
        <f t="shared" si="27"/>
        <v>1</v>
      </c>
      <c r="AG128" s="120">
        <f t="shared" si="27"/>
        <v>0</v>
      </c>
      <c r="AH128" s="120">
        <f t="shared" si="27"/>
        <v>0</v>
      </c>
      <c r="AI128" s="120">
        <f t="shared" si="27"/>
        <v>1</v>
      </c>
      <c r="AJ128" s="40" t="str">
        <f t="shared" si="7"/>
        <v>UNKNOWN</v>
      </c>
      <c r="AK128" s="53"/>
      <c r="AL128" s="53" t="str">
        <f t="shared" si="10"/>
        <v>39</v>
      </c>
      <c r="AM128" s="55" t="str">
        <f t="shared" si="11"/>
        <v>00</v>
      </c>
      <c r="AN128" s="55" t="str">
        <f t="shared" si="12"/>
        <v>00</v>
      </c>
      <c r="AO128" s="55" t="str">
        <f t="shared" si="13"/>
        <v>00</v>
      </c>
      <c r="AQ128" t="str">
        <f t="shared" si="8"/>
        <v xml:space="preserve">    (U4)0x00000039U,                                                           /* 57 UNKNOWN                                         */</v>
      </c>
    </row>
    <row r="129" spans="1:43">
      <c r="B129" s="127"/>
      <c r="C129" s="40">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1</v>
      </c>
      <c r="AE129" s="120">
        <f t="shared" si="27"/>
        <v>1</v>
      </c>
      <c r="AF129" s="120">
        <f t="shared" si="27"/>
        <v>1</v>
      </c>
      <c r="AG129" s="120">
        <f t="shared" si="27"/>
        <v>0</v>
      </c>
      <c r="AH129" s="120">
        <f t="shared" si="27"/>
        <v>1</v>
      </c>
      <c r="AI129" s="120">
        <f t="shared" si="27"/>
        <v>0</v>
      </c>
      <c r="AJ129" s="40" t="str">
        <f t="shared" si="7"/>
        <v>UNKNOWN</v>
      </c>
      <c r="AK129" s="53"/>
      <c r="AL129" s="53" t="str">
        <f t="shared" si="10"/>
        <v>3A</v>
      </c>
      <c r="AM129" s="55" t="str">
        <f t="shared" si="11"/>
        <v>00</v>
      </c>
      <c r="AN129" s="55" t="str">
        <f t="shared" si="12"/>
        <v>00</v>
      </c>
      <c r="AO129" s="55" t="str">
        <f t="shared" si="13"/>
        <v>00</v>
      </c>
      <c r="AQ129" t="str">
        <f t="shared" si="8"/>
        <v xml:space="preserve">    (U4)0x0000003AU,                                                           /* 58 UNKNOWN                                         */</v>
      </c>
    </row>
    <row r="130" spans="1:43">
      <c r="B130" s="127"/>
      <c r="C130" s="40">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1</v>
      </c>
      <c r="AE130" s="120">
        <f t="shared" si="27"/>
        <v>1</v>
      </c>
      <c r="AF130" s="120">
        <f t="shared" si="27"/>
        <v>1</v>
      </c>
      <c r="AG130" s="120">
        <f t="shared" si="27"/>
        <v>0</v>
      </c>
      <c r="AH130" s="120">
        <f t="shared" si="27"/>
        <v>1</v>
      </c>
      <c r="AI130" s="120">
        <f t="shared" si="27"/>
        <v>1</v>
      </c>
      <c r="AJ130" s="40" t="str">
        <f t="shared" si="7"/>
        <v>UNKNOWN</v>
      </c>
      <c r="AK130" s="53"/>
      <c r="AL130" s="53" t="str">
        <f t="shared" si="10"/>
        <v>3B</v>
      </c>
      <c r="AM130" s="55" t="str">
        <f t="shared" si="11"/>
        <v>00</v>
      </c>
      <c r="AN130" s="55" t="str">
        <f t="shared" si="12"/>
        <v>00</v>
      </c>
      <c r="AO130" s="55" t="str">
        <f t="shared" si="13"/>
        <v>00</v>
      </c>
      <c r="AQ130" t="str">
        <f t="shared" si="8"/>
        <v xml:space="preserve">    (U4)0x0000003BU,                                                           /* 59 UNKNOWN                                         */</v>
      </c>
    </row>
    <row r="131" spans="1:43">
      <c r="B131" s="127"/>
      <c r="C131" s="40">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1</v>
      </c>
      <c r="AE131" s="120">
        <f t="shared" si="27"/>
        <v>1</v>
      </c>
      <c r="AF131" s="120">
        <f t="shared" si="27"/>
        <v>1</v>
      </c>
      <c r="AG131" s="120">
        <f t="shared" si="27"/>
        <v>1</v>
      </c>
      <c r="AH131" s="120">
        <f t="shared" si="27"/>
        <v>0</v>
      </c>
      <c r="AI131" s="120">
        <f t="shared" si="27"/>
        <v>0</v>
      </c>
      <c r="AJ131" s="40" t="str">
        <f t="shared" si="7"/>
        <v>UNKNOWN</v>
      </c>
      <c r="AK131" s="53"/>
      <c r="AL131" s="53" t="str">
        <f t="shared" si="10"/>
        <v>3C</v>
      </c>
      <c r="AM131" s="55" t="str">
        <f t="shared" si="11"/>
        <v>00</v>
      </c>
      <c r="AN131" s="55" t="str">
        <f t="shared" si="12"/>
        <v>00</v>
      </c>
      <c r="AO131" s="55" t="str">
        <f t="shared" si="13"/>
        <v>00</v>
      </c>
      <c r="AQ131" t="str">
        <f t="shared" si="8"/>
        <v xml:space="preserve">    (U4)0x0000003CU,                                                           /* 60 UNKNOWN                                         */</v>
      </c>
    </row>
    <row r="132" spans="1:43">
      <c r="B132" s="127"/>
      <c r="C132" s="40">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1</v>
      </c>
      <c r="AE132" s="120">
        <f t="shared" si="27"/>
        <v>1</v>
      </c>
      <c r="AF132" s="120">
        <f t="shared" si="27"/>
        <v>1</v>
      </c>
      <c r="AG132" s="120">
        <f t="shared" si="27"/>
        <v>1</v>
      </c>
      <c r="AH132" s="120">
        <f t="shared" si="27"/>
        <v>0</v>
      </c>
      <c r="AI132" s="120">
        <f t="shared" si="27"/>
        <v>1</v>
      </c>
      <c r="AJ132" s="40" t="str">
        <f t="shared" si="7"/>
        <v>UNKNOWN</v>
      </c>
      <c r="AK132" s="53"/>
      <c r="AL132" s="53" t="str">
        <f t="shared" si="10"/>
        <v>3D</v>
      </c>
      <c r="AM132" s="55" t="str">
        <f t="shared" si="11"/>
        <v>00</v>
      </c>
      <c r="AN132" s="55" t="str">
        <f t="shared" si="12"/>
        <v>00</v>
      </c>
      <c r="AO132" s="55" t="str">
        <f t="shared" si="13"/>
        <v>00</v>
      </c>
      <c r="AQ132" t="str">
        <f t="shared" si="8"/>
        <v xml:space="preserve">    (U4)0x0000003DU,                                                           /* 61 UNKNOWN                                         */</v>
      </c>
    </row>
    <row r="133" spans="1:43">
      <c r="B133" s="127"/>
      <c r="C133" s="40">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1</v>
      </c>
      <c r="AE133" s="120">
        <f t="shared" si="27"/>
        <v>1</v>
      </c>
      <c r="AF133" s="120">
        <f t="shared" si="27"/>
        <v>1</v>
      </c>
      <c r="AG133" s="120">
        <f t="shared" si="27"/>
        <v>1</v>
      </c>
      <c r="AH133" s="120">
        <f t="shared" si="27"/>
        <v>1</v>
      </c>
      <c r="AI133" s="120">
        <f t="shared" si="27"/>
        <v>0</v>
      </c>
      <c r="AJ133" s="40" t="str">
        <f t="shared" si="7"/>
        <v>UNKNOWN</v>
      </c>
      <c r="AK133" s="53"/>
      <c r="AL133" s="53" t="str">
        <f t="shared" si="10"/>
        <v>3E</v>
      </c>
      <c r="AM133" s="55" t="str">
        <f t="shared" si="11"/>
        <v>00</v>
      </c>
      <c r="AN133" s="55" t="str">
        <f t="shared" si="12"/>
        <v>00</v>
      </c>
      <c r="AO133" s="55" t="str">
        <f t="shared" si="13"/>
        <v>00</v>
      </c>
      <c r="AQ133" t="str">
        <f t="shared" si="8"/>
        <v xml:space="preserve">    (U4)0x0000003EU,                                                           /* 62 UNKNOWN                                         */</v>
      </c>
    </row>
    <row r="134" spans="1:43">
      <c r="B134" s="128"/>
      <c r="C134" s="40">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1</v>
      </c>
      <c r="AE134" s="120">
        <f t="shared" si="27"/>
        <v>1</v>
      </c>
      <c r="AF134" s="120">
        <f t="shared" si="27"/>
        <v>1</v>
      </c>
      <c r="AG134" s="120">
        <f t="shared" si="27"/>
        <v>1</v>
      </c>
      <c r="AH134" s="120">
        <f t="shared" si="27"/>
        <v>1</v>
      </c>
      <c r="AI134" s="120">
        <f t="shared" ref="AI134" si="28">IF(AI69=1,1,0)</f>
        <v>1</v>
      </c>
      <c r="AJ134" s="40" t="str">
        <f t="shared" si="7"/>
        <v>UNKNOWN</v>
      </c>
      <c r="AK134" s="53"/>
      <c r="AL134" s="53" t="str">
        <f t="shared" si="10"/>
        <v>3F</v>
      </c>
      <c r="AM134" s="55" t="str">
        <f t="shared" si="11"/>
        <v>00</v>
      </c>
      <c r="AN134" s="55" t="str">
        <f t="shared" si="12"/>
        <v>00</v>
      </c>
      <c r="AO134" s="55" t="str">
        <f t="shared" si="13"/>
        <v>00</v>
      </c>
      <c r="AQ134" t="str">
        <f t="shared" si="8"/>
        <v xml:space="preserve">    (U4)0x0000003FU                                                            /* 63 UNKNOWN                                         */</v>
      </c>
    </row>
    <row r="135" spans="1:43">
      <c r="A135" s="49" t="s">
        <v>66</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9" t="str">
        <f ca="1">IF(B6&lt;&gt;"",B6,"")</f>
        <v>Table TT</v>
      </c>
      <c r="C136" s="40">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1</v>
      </c>
      <c r="AE136" s="120">
        <f t="shared" si="29"/>
        <v>1</v>
      </c>
      <c r="AF136" s="120">
        <f t="shared" si="29"/>
        <v>1</v>
      </c>
      <c r="AG136" s="120">
        <f t="shared" si="29"/>
        <v>1</v>
      </c>
      <c r="AH136" s="120">
        <f t="shared" si="29"/>
        <v>1</v>
      </c>
      <c r="AI136" s="120">
        <f t="shared" si="29"/>
        <v>1</v>
      </c>
      <c r="AJ136" s="40" t="str">
        <f t="shared" ref="AJ136:AJ199" si="30">IF(AJ6&lt;&gt;"",AJ6,"")</f>
        <v>UNKNOWN</v>
      </c>
      <c r="AK136" s="53"/>
      <c r="AL136" s="53" t="str">
        <f>BIN2HEX(AB136&amp;AC136&amp;AD136&amp;AE136&amp;AF136&amp;AG136&amp;AH136&amp;AI136,2)</f>
        <v>3F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7"/>
      <c r="C137" s="40">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1</v>
      </c>
      <c r="AE137" s="120">
        <f t="shared" si="29"/>
        <v>1</v>
      </c>
      <c r="AF137" s="120">
        <f t="shared" si="29"/>
        <v>1</v>
      </c>
      <c r="AG137" s="120">
        <f t="shared" si="29"/>
        <v>1</v>
      </c>
      <c r="AH137" s="120">
        <f t="shared" si="29"/>
        <v>1</v>
      </c>
      <c r="AI137" s="120">
        <f t="shared" si="29"/>
        <v>1</v>
      </c>
      <c r="AJ137" s="40" t="str">
        <f t="shared" si="30"/>
        <v>UNKNOWN</v>
      </c>
      <c r="AK137" s="53"/>
      <c r="AL137" s="53" t="str">
        <f t="shared" ref="AL137:AL199" si="33">BIN2HEX(AB137&amp;AC137&amp;AD137&amp;AE137&amp;AF137&amp;AG137&amp;AH137&amp;AI137,2)</f>
        <v>3F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(U4)0x0000003FU,                                                           /* 01 UNKNOWN                                         */</v>
      </c>
    </row>
    <row r="138" spans="1:43">
      <c r="B138" s="127"/>
      <c r="C138" s="40">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1</v>
      </c>
      <c r="AE138" s="120">
        <f t="shared" si="29"/>
        <v>1</v>
      </c>
      <c r="AF138" s="120">
        <f t="shared" si="29"/>
        <v>1</v>
      </c>
      <c r="AG138" s="120">
        <f t="shared" si="29"/>
        <v>1</v>
      </c>
      <c r="AH138" s="120">
        <f t="shared" si="29"/>
        <v>1</v>
      </c>
      <c r="AI138" s="120">
        <f t="shared" si="29"/>
        <v>1</v>
      </c>
      <c r="AJ138" s="40" t="str">
        <f t="shared" si="30"/>
        <v>SPORT</v>
      </c>
      <c r="AK138" s="53"/>
      <c r="AL138" s="53" t="str">
        <f t="shared" si="33"/>
        <v>3F</v>
      </c>
      <c r="AM138" s="55" t="str">
        <f t="shared" si="34"/>
        <v>00</v>
      </c>
      <c r="AN138" s="55" t="str">
        <f t="shared" si="35"/>
        <v>00</v>
      </c>
      <c r="AO138" s="55" t="str">
        <f t="shared" si="36"/>
        <v>00</v>
      </c>
      <c r="AQ138" t="str">
        <f t="shared" si="31"/>
        <v xml:space="preserve">    (U4)0x0000003FU,                                                           /* 02 SPORT                                           */</v>
      </c>
    </row>
    <row r="139" spans="1:43">
      <c r="B139" s="127"/>
      <c r="C139" s="40">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1</v>
      </c>
      <c r="AE139" s="120">
        <f t="shared" si="29"/>
        <v>1</v>
      </c>
      <c r="AF139" s="120">
        <f t="shared" si="29"/>
        <v>1</v>
      </c>
      <c r="AG139" s="120">
        <f t="shared" si="29"/>
        <v>1</v>
      </c>
      <c r="AH139" s="120">
        <f t="shared" si="29"/>
        <v>1</v>
      </c>
      <c r="AI139" s="120">
        <f t="shared" si="29"/>
        <v>1</v>
      </c>
      <c r="AJ139" s="40" t="str">
        <f t="shared" si="30"/>
        <v>UNKNOWN</v>
      </c>
      <c r="AK139" s="53"/>
      <c r="AL139" s="53" t="str">
        <f t="shared" si="33"/>
        <v>3F</v>
      </c>
      <c r="AM139" s="55" t="str">
        <f t="shared" si="34"/>
        <v>00</v>
      </c>
      <c r="AN139" s="55" t="str">
        <f t="shared" si="35"/>
        <v>00</v>
      </c>
      <c r="AO139" s="55" t="str">
        <f t="shared" si="36"/>
        <v>00</v>
      </c>
      <c r="AQ139" t="str">
        <f t="shared" si="31"/>
        <v xml:space="preserve">    (U4)0x0000003FU,                                                           /* 03 UNKNOWN                                         */</v>
      </c>
    </row>
    <row r="140" spans="1:43">
      <c r="B140" s="127"/>
      <c r="C140" s="40">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1</v>
      </c>
      <c r="AE140" s="120">
        <f t="shared" si="29"/>
        <v>1</v>
      </c>
      <c r="AF140" s="120">
        <f t="shared" si="29"/>
        <v>1</v>
      </c>
      <c r="AG140" s="120">
        <f t="shared" si="29"/>
        <v>1</v>
      </c>
      <c r="AH140" s="120">
        <f t="shared" si="29"/>
        <v>1</v>
      </c>
      <c r="AI140" s="120">
        <f t="shared" si="29"/>
        <v>1</v>
      </c>
      <c r="AJ140" s="40" t="str">
        <f t="shared" si="30"/>
        <v>UNKNOWN</v>
      </c>
      <c r="AK140" s="53"/>
      <c r="AL140" s="53" t="str">
        <f t="shared" si="33"/>
        <v>3F</v>
      </c>
      <c r="AM140" s="55" t="str">
        <f t="shared" si="34"/>
        <v>00</v>
      </c>
      <c r="AN140" s="55" t="str">
        <f t="shared" si="35"/>
        <v>00</v>
      </c>
      <c r="AO140" s="55" t="str">
        <f t="shared" si="36"/>
        <v>00</v>
      </c>
      <c r="AQ140" t="str">
        <f t="shared" si="31"/>
        <v xml:space="preserve">    (U4)0x0000003FU,                                                           /* 04 UNKNOWN                                         */</v>
      </c>
    </row>
    <row r="141" spans="1:43">
      <c r="B141" s="127"/>
      <c r="C141" s="40">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1</v>
      </c>
      <c r="AE141" s="120">
        <f t="shared" si="29"/>
        <v>1</v>
      </c>
      <c r="AF141" s="120">
        <f t="shared" si="29"/>
        <v>1</v>
      </c>
      <c r="AG141" s="120">
        <f t="shared" si="29"/>
        <v>1</v>
      </c>
      <c r="AH141" s="120">
        <f t="shared" si="29"/>
        <v>1</v>
      </c>
      <c r="AI141" s="120">
        <f t="shared" si="29"/>
        <v>1</v>
      </c>
      <c r="AJ141" s="40" t="str">
        <f t="shared" si="30"/>
        <v>UNKNOWN</v>
      </c>
      <c r="AK141" s="53"/>
      <c r="AL141" s="53" t="str">
        <f t="shared" si="33"/>
        <v>3F</v>
      </c>
      <c r="AM141" s="55" t="str">
        <f t="shared" si="34"/>
        <v>00</v>
      </c>
      <c r="AN141" s="55" t="str">
        <f t="shared" si="35"/>
        <v>00</v>
      </c>
      <c r="AO141" s="55" t="str">
        <f t="shared" si="36"/>
        <v>00</v>
      </c>
      <c r="AQ141" t="str">
        <f t="shared" si="31"/>
        <v xml:space="preserve">    (U4)0x0000003FU,                                                           /* 05 UNKNOWN                                         */</v>
      </c>
    </row>
    <row r="142" spans="1:43">
      <c r="B142" s="127"/>
      <c r="C142" s="40">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1</v>
      </c>
      <c r="AE142" s="120">
        <f t="shared" si="29"/>
        <v>1</v>
      </c>
      <c r="AF142" s="120">
        <f t="shared" si="29"/>
        <v>1</v>
      </c>
      <c r="AG142" s="120">
        <f t="shared" si="29"/>
        <v>1</v>
      </c>
      <c r="AH142" s="120">
        <f t="shared" si="29"/>
        <v>1</v>
      </c>
      <c r="AI142" s="120">
        <f t="shared" si="29"/>
        <v>1</v>
      </c>
      <c r="AJ142" s="40" t="str">
        <f t="shared" si="30"/>
        <v>ECO</v>
      </c>
      <c r="AK142" s="53"/>
      <c r="AL142" s="53" t="str">
        <f t="shared" si="33"/>
        <v>3F</v>
      </c>
      <c r="AM142" s="55" t="str">
        <f t="shared" si="34"/>
        <v>00</v>
      </c>
      <c r="AN142" s="55" t="str">
        <f t="shared" si="35"/>
        <v>00</v>
      </c>
      <c r="AO142" s="55" t="str">
        <f t="shared" si="36"/>
        <v>00</v>
      </c>
      <c r="AQ142" t="str">
        <f t="shared" si="31"/>
        <v xml:space="preserve">    (U4)0x0000003FU,                                                           /* 06 ECO                                             */</v>
      </c>
    </row>
    <row r="143" spans="1:43">
      <c r="B143" s="127"/>
      <c r="C143" s="40">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1</v>
      </c>
      <c r="AE143" s="120">
        <f t="shared" si="29"/>
        <v>1</v>
      </c>
      <c r="AF143" s="120">
        <f t="shared" si="29"/>
        <v>1</v>
      </c>
      <c r="AG143" s="120">
        <f t="shared" si="29"/>
        <v>1</v>
      </c>
      <c r="AH143" s="120">
        <f t="shared" si="29"/>
        <v>1</v>
      </c>
      <c r="AI143" s="120">
        <f t="shared" ref="AI143" si="37">IF(OR(AI13=0,AI13=1),1,0)</f>
        <v>1</v>
      </c>
      <c r="AJ143" s="40" t="str">
        <f t="shared" si="30"/>
        <v>CUSTOM</v>
      </c>
      <c r="AK143" s="53"/>
      <c r="AL143" s="53" t="str">
        <f t="shared" si="33"/>
        <v>3F</v>
      </c>
      <c r="AM143" s="55" t="str">
        <f t="shared" si="34"/>
        <v>00</v>
      </c>
      <c r="AN143" s="55" t="str">
        <f t="shared" si="35"/>
        <v>00</v>
      </c>
      <c r="AO143" s="55" t="str">
        <f t="shared" si="36"/>
        <v>00</v>
      </c>
      <c r="AQ143" t="str">
        <f t="shared" si="31"/>
        <v xml:space="preserve">    (U4)0x0000003FU,                                                           /* 07 CUSTOM                                          */</v>
      </c>
    </row>
    <row r="144" spans="1:43">
      <c r="B144" s="127"/>
      <c r="C144" s="40">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1</v>
      </c>
      <c r="AE144" s="120">
        <f t="shared" si="38"/>
        <v>1</v>
      </c>
      <c r="AF144" s="120">
        <f t="shared" si="38"/>
        <v>1</v>
      </c>
      <c r="AG144" s="120">
        <f t="shared" si="38"/>
        <v>1</v>
      </c>
      <c r="AH144" s="120">
        <f t="shared" si="38"/>
        <v>1</v>
      </c>
      <c r="AI144" s="120">
        <f t="shared" si="38"/>
        <v>1</v>
      </c>
      <c r="AJ144" s="40" t="str">
        <f t="shared" si="30"/>
        <v>UNKNOWN</v>
      </c>
      <c r="AK144" s="53"/>
      <c r="AL144" s="53" t="str">
        <f t="shared" si="33"/>
        <v>3F</v>
      </c>
      <c r="AM144" s="55" t="str">
        <f t="shared" si="34"/>
        <v>00</v>
      </c>
      <c r="AN144" s="55" t="str">
        <f t="shared" si="35"/>
        <v>00</v>
      </c>
      <c r="AO144" s="55" t="str">
        <f t="shared" si="36"/>
        <v>00</v>
      </c>
      <c r="AQ144" t="str">
        <f t="shared" si="31"/>
        <v xml:space="preserve">    (U4)0x0000003FU,                                                           /* 08 UNKNOWN                                         */</v>
      </c>
    </row>
    <row r="145" spans="2:43">
      <c r="B145" s="127"/>
      <c r="C145" s="40">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1</v>
      </c>
      <c r="AE145" s="120">
        <f t="shared" si="38"/>
        <v>1</v>
      </c>
      <c r="AF145" s="120">
        <f t="shared" si="38"/>
        <v>1</v>
      </c>
      <c r="AG145" s="120">
        <f t="shared" si="38"/>
        <v>1</v>
      </c>
      <c r="AH145" s="120">
        <f t="shared" si="38"/>
        <v>1</v>
      </c>
      <c r="AI145" s="120">
        <f t="shared" si="38"/>
        <v>1</v>
      </c>
      <c r="AJ145" s="40" t="str">
        <f t="shared" si="30"/>
        <v>RANGE</v>
      </c>
      <c r="AK145" s="53"/>
      <c r="AL145" s="53" t="str">
        <f t="shared" si="33"/>
        <v>3F</v>
      </c>
      <c r="AM145" s="55" t="str">
        <f t="shared" si="34"/>
        <v>00</v>
      </c>
      <c r="AN145" s="55" t="str">
        <f t="shared" si="35"/>
        <v>00</v>
      </c>
      <c r="AO145" s="55" t="str">
        <f t="shared" si="36"/>
        <v>00</v>
      </c>
      <c r="AQ145" t="str">
        <f t="shared" si="31"/>
        <v xml:space="preserve">    (U4)0x0000003FU,                                                           /* 09 RANGE                                           */</v>
      </c>
    </row>
    <row r="146" spans="2:43">
      <c r="B146" s="127"/>
      <c r="C146" s="40">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1</v>
      </c>
      <c r="AE146" s="120">
        <f t="shared" si="38"/>
        <v>1</v>
      </c>
      <c r="AF146" s="120">
        <f t="shared" si="38"/>
        <v>1</v>
      </c>
      <c r="AG146" s="120">
        <f t="shared" si="38"/>
        <v>1</v>
      </c>
      <c r="AH146" s="120">
        <f t="shared" si="38"/>
        <v>1</v>
      </c>
      <c r="AI146" s="120">
        <f t="shared" si="38"/>
        <v>1</v>
      </c>
      <c r="AJ146" s="40" t="str">
        <f t="shared" si="30"/>
        <v>TRACK</v>
      </c>
      <c r="AK146" s="53"/>
      <c r="AL146" s="53" t="str">
        <f t="shared" si="33"/>
        <v>3F</v>
      </c>
      <c r="AM146" s="55" t="str">
        <f t="shared" si="34"/>
        <v>00</v>
      </c>
      <c r="AN146" s="55" t="str">
        <f t="shared" si="35"/>
        <v>00</v>
      </c>
      <c r="AO146" s="55" t="str">
        <f t="shared" si="36"/>
        <v>00</v>
      </c>
      <c r="AQ146" t="str">
        <f t="shared" si="31"/>
        <v xml:space="preserve">    (U4)0x0000003FU,                                                           /* 10 TRACK                                           */</v>
      </c>
    </row>
    <row r="147" spans="2:43">
      <c r="B147" s="127"/>
      <c r="C147" s="40">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1</v>
      </c>
      <c r="AE147" s="120">
        <f t="shared" si="38"/>
        <v>1</v>
      </c>
      <c r="AF147" s="120">
        <f t="shared" si="38"/>
        <v>1</v>
      </c>
      <c r="AG147" s="120">
        <f t="shared" si="38"/>
        <v>1</v>
      </c>
      <c r="AH147" s="120">
        <f t="shared" si="38"/>
        <v>1</v>
      </c>
      <c r="AI147" s="120">
        <f t="shared" si="38"/>
        <v>1</v>
      </c>
      <c r="AJ147" s="40" t="str">
        <f t="shared" si="30"/>
        <v>REAR_COMF</v>
      </c>
      <c r="AK147" s="53"/>
      <c r="AL147" s="53" t="str">
        <f t="shared" si="33"/>
        <v>3F</v>
      </c>
      <c r="AM147" s="55" t="str">
        <f t="shared" si="34"/>
        <v>00</v>
      </c>
      <c r="AN147" s="55" t="str">
        <f t="shared" si="35"/>
        <v>00</v>
      </c>
      <c r="AO147" s="55" t="str">
        <f t="shared" si="36"/>
        <v>00</v>
      </c>
      <c r="AQ147" t="str">
        <f t="shared" si="31"/>
        <v xml:space="preserve">    (U4)0x0000003FU,                                                           /* 11 REAR_COMF                                       */</v>
      </c>
    </row>
    <row r="148" spans="2:43">
      <c r="B148" s="127"/>
      <c r="C148" s="40">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1</v>
      </c>
      <c r="AE148" s="120">
        <f t="shared" si="38"/>
        <v>1</v>
      </c>
      <c r="AF148" s="120">
        <f t="shared" si="38"/>
        <v>1</v>
      </c>
      <c r="AG148" s="120">
        <f t="shared" si="38"/>
        <v>1</v>
      </c>
      <c r="AH148" s="120">
        <f t="shared" si="38"/>
        <v>1</v>
      </c>
      <c r="AI148" s="120">
        <f t="shared" si="38"/>
        <v>1</v>
      </c>
      <c r="AJ148" s="40" t="str">
        <f t="shared" si="30"/>
        <v>SNOW</v>
      </c>
      <c r="AK148" s="53"/>
      <c r="AL148" s="53" t="str">
        <f t="shared" si="33"/>
        <v>3F</v>
      </c>
      <c r="AM148" s="55" t="str">
        <f t="shared" si="34"/>
        <v>00</v>
      </c>
      <c r="AN148" s="55" t="str">
        <f t="shared" si="35"/>
        <v>00</v>
      </c>
      <c r="AO148" s="55" t="str">
        <f t="shared" si="36"/>
        <v>00</v>
      </c>
      <c r="AQ148" t="str">
        <f t="shared" si="31"/>
        <v xml:space="preserve">    (U4)0x0000003FU,                                                           /* 12 SNOW                                            */</v>
      </c>
    </row>
    <row r="149" spans="2:43">
      <c r="B149" s="127"/>
      <c r="C149" s="40">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1</v>
      </c>
      <c r="AE149" s="120">
        <f t="shared" si="38"/>
        <v>1</v>
      </c>
      <c r="AF149" s="120">
        <f t="shared" si="38"/>
        <v>1</v>
      </c>
      <c r="AG149" s="120">
        <f t="shared" si="38"/>
        <v>1</v>
      </c>
      <c r="AH149" s="120">
        <f t="shared" si="38"/>
        <v>1</v>
      </c>
      <c r="AI149" s="120">
        <f t="shared" si="38"/>
        <v>1</v>
      </c>
      <c r="AJ149" s="40" t="str">
        <f t="shared" si="30"/>
        <v>UNKNOWN</v>
      </c>
      <c r="AK149" s="53"/>
      <c r="AL149" s="53" t="str">
        <f t="shared" si="33"/>
        <v>3F</v>
      </c>
      <c r="AM149" s="55" t="str">
        <f t="shared" si="34"/>
        <v>00</v>
      </c>
      <c r="AN149" s="55" t="str">
        <f t="shared" si="35"/>
        <v>00</v>
      </c>
      <c r="AO149" s="55" t="str">
        <f t="shared" si="36"/>
        <v>00</v>
      </c>
      <c r="AQ149" t="str">
        <f t="shared" si="31"/>
        <v xml:space="preserve">    (U4)0x0000003FU,                                                           /* 13 UNKNOWN                                         */</v>
      </c>
    </row>
    <row r="150" spans="2:43">
      <c r="B150" s="127"/>
      <c r="C150" s="40">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1</v>
      </c>
      <c r="AE150" s="120">
        <f t="shared" si="38"/>
        <v>1</v>
      </c>
      <c r="AF150" s="120">
        <f t="shared" si="38"/>
        <v>1</v>
      </c>
      <c r="AG150" s="120">
        <f t="shared" si="38"/>
        <v>1</v>
      </c>
      <c r="AH150" s="120">
        <f t="shared" si="38"/>
        <v>1</v>
      </c>
      <c r="AI150" s="120">
        <f t="shared" si="38"/>
        <v>1</v>
      </c>
      <c r="AJ150" s="40" t="str">
        <f t="shared" si="30"/>
        <v>UNKNOWN</v>
      </c>
      <c r="AK150" s="53"/>
      <c r="AL150" s="53" t="str">
        <f t="shared" si="33"/>
        <v>3F</v>
      </c>
      <c r="AM150" s="55" t="str">
        <f t="shared" si="34"/>
        <v>00</v>
      </c>
      <c r="AN150" s="55" t="str">
        <f t="shared" si="35"/>
        <v>00</v>
      </c>
      <c r="AO150" s="55" t="str">
        <f t="shared" si="36"/>
        <v>00</v>
      </c>
      <c r="AQ150" t="str">
        <f t="shared" si="31"/>
        <v xml:space="preserve">    (U4)0x0000003FU,                                                           /* 14 UNKNOWN                                         */</v>
      </c>
    </row>
    <row r="151" spans="2:43">
      <c r="B151" s="127"/>
      <c r="C151" s="40">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1</v>
      </c>
      <c r="AE151" s="120">
        <f t="shared" si="38"/>
        <v>1</v>
      </c>
      <c r="AF151" s="120">
        <f t="shared" si="38"/>
        <v>1</v>
      </c>
      <c r="AG151" s="120">
        <f t="shared" si="38"/>
        <v>1</v>
      </c>
      <c r="AH151" s="120">
        <f t="shared" si="38"/>
        <v>1</v>
      </c>
      <c r="AI151" s="120">
        <f t="shared" ref="AI151" si="39">IF(OR(AI21=0,AI21=1),1,0)</f>
        <v>1</v>
      </c>
      <c r="AJ151" s="40" t="str">
        <f t="shared" si="30"/>
        <v>UNKNOWN</v>
      </c>
      <c r="AK151" s="53"/>
      <c r="AL151" s="53" t="str">
        <f t="shared" si="33"/>
        <v>3F</v>
      </c>
      <c r="AM151" s="55" t="str">
        <f t="shared" si="34"/>
        <v>00</v>
      </c>
      <c r="AN151" s="55" t="str">
        <f t="shared" si="35"/>
        <v>00</v>
      </c>
      <c r="AO151" s="55" t="str">
        <f t="shared" si="36"/>
        <v>00</v>
      </c>
      <c r="AQ151" t="str">
        <f t="shared" si="31"/>
        <v xml:space="preserve">    (U4)0x0000003FU,                                                           /* 15 UNKNOWN                                         */</v>
      </c>
    </row>
    <row r="152" spans="2:43">
      <c r="B152" s="127"/>
      <c r="C152" s="40">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1</v>
      </c>
      <c r="AE152" s="120">
        <f t="shared" si="40"/>
        <v>1</v>
      </c>
      <c r="AF152" s="120">
        <f t="shared" si="40"/>
        <v>1</v>
      </c>
      <c r="AG152" s="120">
        <f t="shared" si="40"/>
        <v>1</v>
      </c>
      <c r="AH152" s="120">
        <f t="shared" si="40"/>
        <v>1</v>
      </c>
      <c r="AI152" s="120">
        <f t="shared" si="40"/>
        <v>1</v>
      </c>
      <c r="AJ152" s="40" t="str">
        <f t="shared" si="30"/>
        <v>UNKNOWN</v>
      </c>
      <c r="AK152" s="53"/>
      <c r="AL152" s="53" t="str">
        <f t="shared" si="33"/>
        <v>3F</v>
      </c>
      <c r="AM152" s="55" t="str">
        <f t="shared" si="34"/>
        <v>00</v>
      </c>
      <c r="AN152" s="55" t="str">
        <f t="shared" si="35"/>
        <v>00</v>
      </c>
      <c r="AO152" s="55" t="str">
        <f t="shared" si="36"/>
        <v>00</v>
      </c>
      <c r="AQ152" t="str">
        <f t="shared" si="31"/>
        <v xml:space="preserve">    (U4)0x0000003FU,                                                           /* 16 UNKNOWN                                         */</v>
      </c>
    </row>
    <row r="153" spans="2:43">
      <c r="B153" s="127"/>
      <c r="C153" s="40">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1</v>
      </c>
      <c r="AE153" s="120">
        <f t="shared" si="40"/>
        <v>1</v>
      </c>
      <c r="AF153" s="120">
        <f t="shared" si="40"/>
        <v>1</v>
      </c>
      <c r="AG153" s="120">
        <f t="shared" si="40"/>
        <v>1</v>
      </c>
      <c r="AH153" s="120">
        <f t="shared" si="40"/>
        <v>1</v>
      </c>
      <c r="AI153" s="120">
        <f t="shared" si="40"/>
        <v>1</v>
      </c>
      <c r="AJ153" s="40" t="str">
        <f t="shared" si="30"/>
        <v>UNKNOWN</v>
      </c>
      <c r="AK153" s="53"/>
      <c r="AL153" s="53" t="str">
        <f t="shared" si="33"/>
        <v>3F</v>
      </c>
      <c r="AM153" s="55" t="str">
        <f t="shared" si="34"/>
        <v>00</v>
      </c>
      <c r="AN153" s="55" t="str">
        <f t="shared" si="35"/>
        <v>00</v>
      </c>
      <c r="AO153" s="55" t="str">
        <f t="shared" si="36"/>
        <v>00</v>
      </c>
      <c r="AQ153" t="str">
        <f t="shared" si="31"/>
        <v xml:space="preserve">    (U4)0x0000003FU,                                                           /* 17 UNKNOWN                                         */</v>
      </c>
    </row>
    <row r="154" spans="2:43">
      <c r="B154" s="127"/>
      <c r="C154" s="40">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1</v>
      </c>
      <c r="AE154" s="120">
        <f t="shared" si="40"/>
        <v>1</v>
      </c>
      <c r="AF154" s="120">
        <f t="shared" si="40"/>
        <v>1</v>
      </c>
      <c r="AG154" s="120">
        <f t="shared" si="40"/>
        <v>1</v>
      </c>
      <c r="AH154" s="120">
        <f t="shared" si="40"/>
        <v>1</v>
      </c>
      <c r="AI154" s="120">
        <f t="shared" si="40"/>
        <v>1</v>
      </c>
      <c r="AJ154" s="40" t="str">
        <f t="shared" si="30"/>
        <v>UNKNOWN</v>
      </c>
      <c r="AK154" s="53"/>
      <c r="AL154" s="53" t="str">
        <f t="shared" si="33"/>
        <v>3F</v>
      </c>
      <c r="AM154" s="55" t="str">
        <f t="shared" si="34"/>
        <v>00</v>
      </c>
      <c r="AN154" s="55" t="str">
        <f t="shared" si="35"/>
        <v>00</v>
      </c>
      <c r="AO154" s="55" t="str">
        <f t="shared" si="36"/>
        <v>00</v>
      </c>
      <c r="AQ154" t="str">
        <f t="shared" si="31"/>
        <v xml:space="preserve">    (U4)0x0000003FU,                                                           /* 18 UNKNOWN                                         */</v>
      </c>
    </row>
    <row r="155" spans="2:43">
      <c r="B155" s="127"/>
      <c r="C155" s="40">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1</v>
      </c>
      <c r="AE155" s="120">
        <f t="shared" si="40"/>
        <v>1</v>
      </c>
      <c r="AF155" s="120">
        <f t="shared" si="40"/>
        <v>1</v>
      </c>
      <c r="AG155" s="120">
        <f t="shared" si="40"/>
        <v>1</v>
      </c>
      <c r="AH155" s="120">
        <f t="shared" si="40"/>
        <v>1</v>
      </c>
      <c r="AI155" s="120">
        <f t="shared" si="40"/>
        <v>1</v>
      </c>
      <c r="AJ155" s="40" t="str">
        <f t="shared" si="30"/>
        <v>UNKNOWN</v>
      </c>
      <c r="AK155" s="53"/>
      <c r="AL155" s="53" t="str">
        <f t="shared" si="33"/>
        <v>3F</v>
      </c>
      <c r="AM155" s="55" t="str">
        <f t="shared" si="34"/>
        <v>00</v>
      </c>
      <c r="AN155" s="55" t="str">
        <f t="shared" si="35"/>
        <v>00</v>
      </c>
      <c r="AO155" s="55" t="str">
        <f t="shared" si="36"/>
        <v>00</v>
      </c>
      <c r="AQ155" t="str">
        <f t="shared" si="31"/>
        <v xml:space="preserve">    (U4)0x0000003FU,                                                           /* 19 UNKNOWN                                         */</v>
      </c>
    </row>
    <row r="156" spans="2:43">
      <c r="B156" s="127"/>
      <c r="C156" s="40">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1</v>
      </c>
      <c r="AE156" s="120">
        <f t="shared" si="40"/>
        <v>1</v>
      </c>
      <c r="AF156" s="120">
        <f t="shared" si="40"/>
        <v>1</v>
      </c>
      <c r="AG156" s="120">
        <f t="shared" si="40"/>
        <v>1</v>
      </c>
      <c r="AH156" s="120">
        <f t="shared" si="40"/>
        <v>1</v>
      </c>
      <c r="AI156" s="120">
        <f t="shared" si="40"/>
        <v>1</v>
      </c>
      <c r="AJ156" s="40" t="str">
        <f t="shared" si="30"/>
        <v>UNKNOWN</v>
      </c>
      <c r="AK156" s="53"/>
      <c r="AL156" s="53" t="str">
        <f t="shared" si="33"/>
        <v>3F</v>
      </c>
      <c r="AM156" s="55" t="str">
        <f t="shared" si="34"/>
        <v>00</v>
      </c>
      <c r="AN156" s="55" t="str">
        <f t="shared" si="35"/>
        <v>00</v>
      </c>
      <c r="AO156" s="55" t="str">
        <f t="shared" si="36"/>
        <v>00</v>
      </c>
      <c r="AQ156" t="str">
        <f t="shared" si="31"/>
        <v xml:space="preserve">    (U4)0x0000003FU,                                                           /* 20 UNKNOWN                                         */</v>
      </c>
    </row>
    <row r="157" spans="2:43">
      <c r="B157" s="127"/>
      <c r="C157" s="40">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1</v>
      </c>
      <c r="AE157" s="120">
        <f t="shared" si="40"/>
        <v>1</v>
      </c>
      <c r="AF157" s="120">
        <f t="shared" si="40"/>
        <v>1</v>
      </c>
      <c r="AG157" s="120">
        <f t="shared" si="40"/>
        <v>1</v>
      </c>
      <c r="AH157" s="120">
        <f t="shared" si="40"/>
        <v>1</v>
      </c>
      <c r="AI157" s="120">
        <f t="shared" si="40"/>
        <v>1</v>
      </c>
      <c r="AJ157" s="40" t="str">
        <f t="shared" si="30"/>
        <v>UNKNOWN</v>
      </c>
      <c r="AK157" s="53"/>
      <c r="AL157" s="53" t="str">
        <f t="shared" si="33"/>
        <v>3F</v>
      </c>
      <c r="AM157" s="55" t="str">
        <f t="shared" si="34"/>
        <v>00</v>
      </c>
      <c r="AN157" s="55" t="str">
        <f t="shared" si="35"/>
        <v>00</v>
      </c>
      <c r="AO157" s="55" t="str">
        <f t="shared" si="36"/>
        <v>00</v>
      </c>
      <c r="AQ157" t="str">
        <f t="shared" si="31"/>
        <v xml:space="preserve">    (U4)0x0000003FU,                                                           /* 21 UNKNOWN                                         */</v>
      </c>
    </row>
    <row r="158" spans="2:43">
      <c r="B158" s="127"/>
      <c r="C158" s="40">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1</v>
      </c>
      <c r="AE158" s="120">
        <f t="shared" si="40"/>
        <v>1</v>
      </c>
      <c r="AF158" s="120">
        <f t="shared" si="40"/>
        <v>1</v>
      </c>
      <c r="AG158" s="120">
        <f t="shared" si="40"/>
        <v>1</v>
      </c>
      <c r="AH158" s="120">
        <f t="shared" si="40"/>
        <v>1</v>
      </c>
      <c r="AI158" s="120">
        <f t="shared" si="40"/>
        <v>1</v>
      </c>
      <c r="AJ158" s="40" t="str">
        <f t="shared" si="30"/>
        <v>UNKNOWN</v>
      </c>
      <c r="AK158" s="53"/>
      <c r="AL158" s="53" t="str">
        <f t="shared" si="33"/>
        <v>3F</v>
      </c>
      <c r="AM158" s="55" t="str">
        <f t="shared" si="34"/>
        <v>00</v>
      </c>
      <c r="AN158" s="55" t="str">
        <f t="shared" si="35"/>
        <v>00</v>
      </c>
      <c r="AO158" s="55" t="str">
        <f t="shared" si="36"/>
        <v>00</v>
      </c>
      <c r="AQ158" t="str">
        <f t="shared" si="31"/>
        <v xml:space="preserve">    (U4)0x0000003FU,                                                           /* 22 UNKNOWN                                         */</v>
      </c>
    </row>
    <row r="159" spans="2:43">
      <c r="B159" s="127"/>
      <c r="C159" s="40">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1</v>
      </c>
      <c r="AE159" s="120">
        <f t="shared" si="40"/>
        <v>1</v>
      </c>
      <c r="AF159" s="120">
        <f t="shared" si="40"/>
        <v>1</v>
      </c>
      <c r="AG159" s="120">
        <f t="shared" si="40"/>
        <v>1</v>
      </c>
      <c r="AH159" s="120">
        <f t="shared" si="40"/>
        <v>1</v>
      </c>
      <c r="AI159" s="120">
        <f t="shared" ref="AI159" si="41">IF(OR(AI29=0,AI29=1),1,0)</f>
        <v>1</v>
      </c>
      <c r="AJ159" s="40" t="str">
        <f t="shared" si="30"/>
        <v>UNKNOWN</v>
      </c>
      <c r="AK159" s="53"/>
      <c r="AL159" s="53" t="str">
        <f t="shared" si="33"/>
        <v>3F</v>
      </c>
      <c r="AM159" s="55" t="str">
        <f t="shared" si="34"/>
        <v>00</v>
      </c>
      <c r="AN159" s="55" t="str">
        <f t="shared" si="35"/>
        <v>00</v>
      </c>
      <c r="AO159" s="55" t="str">
        <f t="shared" si="36"/>
        <v>00</v>
      </c>
      <c r="AQ159" t="str">
        <f t="shared" si="31"/>
        <v xml:space="preserve">    (U4)0x0000003FU,                                                           /* 23 UNKNOWN                                         */</v>
      </c>
    </row>
    <row r="160" spans="2:43">
      <c r="B160" s="127"/>
      <c r="C160" s="40">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1</v>
      </c>
      <c r="AE160" s="120">
        <f t="shared" si="42"/>
        <v>1</v>
      </c>
      <c r="AF160" s="120">
        <f t="shared" si="42"/>
        <v>1</v>
      </c>
      <c r="AG160" s="120">
        <f t="shared" si="42"/>
        <v>1</v>
      </c>
      <c r="AH160" s="120">
        <f t="shared" si="42"/>
        <v>1</v>
      </c>
      <c r="AI160" s="120">
        <f t="shared" si="42"/>
        <v>1</v>
      </c>
      <c r="AJ160" s="40" t="str">
        <f t="shared" si="30"/>
        <v>UNKNOWN</v>
      </c>
      <c r="AK160" s="53"/>
      <c r="AL160" s="53" t="str">
        <f t="shared" si="33"/>
        <v>3F</v>
      </c>
      <c r="AM160" s="55" t="str">
        <f t="shared" si="34"/>
        <v>00</v>
      </c>
      <c r="AN160" s="55" t="str">
        <f t="shared" si="35"/>
        <v>00</v>
      </c>
      <c r="AO160" s="55" t="str">
        <f t="shared" si="36"/>
        <v>00</v>
      </c>
      <c r="AQ160" t="str">
        <f t="shared" si="31"/>
        <v xml:space="preserve">    (U4)0x0000003FU,                                                           /* 24 UNKNOWN                                         */</v>
      </c>
    </row>
    <row r="161" spans="2:43">
      <c r="B161" s="127"/>
      <c r="C161" s="40">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1</v>
      </c>
      <c r="AE161" s="120">
        <f t="shared" si="42"/>
        <v>1</v>
      </c>
      <c r="AF161" s="120">
        <f t="shared" si="42"/>
        <v>1</v>
      </c>
      <c r="AG161" s="120">
        <f t="shared" si="42"/>
        <v>1</v>
      </c>
      <c r="AH161" s="120">
        <f t="shared" si="42"/>
        <v>1</v>
      </c>
      <c r="AI161" s="120">
        <f t="shared" si="42"/>
        <v>1</v>
      </c>
      <c r="AJ161" s="40" t="str">
        <f t="shared" si="30"/>
        <v>UNKNOWN</v>
      </c>
      <c r="AK161" s="53"/>
      <c r="AL161" s="53" t="str">
        <f t="shared" si="33"/>
        <v>3F</v>
      </c>
      <c r="AM161" s="55" t="str">
        <f t="shared" si="34"/>
        <v>00</v>
      </c>
      <c r="AN161" s="55" t="str">
        <f t="shared" si="35"/>
        <v>00</v>
      </c>
      <c r="AO161" s="55" t="str">
        <f t="shared" si="36"/>
        <v>00</v>
      </c>
      <c r="AQ161" t="str">
        <f t="shared" si="31"/>
        <v xml:space="preserve">    (U4)0x0000003FU,                                                           /* 25 UNKNOWN                                         */</v>
      </c>
    </row>
    <row r="162" spans="2:43">
      <c r="B162" s="127"/>
      <c r="C162" s="40">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1</v>
      </c>
      <c r="AE162" s="120">
        <f t="shared" si="42"/>
        <v>1</v>
      </c>
      <c r="AF162" s="120">
        <f t="shared" si="42"/>
        <v>1</v>
      </c>
      <c r="AG162" s="120">
        <f t="shared" si="42"/>
        <v>1</v>
      </c>
      <c r="AH162" s="120">
        <f t="shared" si="42"/>
        <v>1</v>
      </c>
      <c r="AI162" s="120">
        <f t="shared" si="42"/>
        <v>1</v>
      </c>
      <c r="AJ162" s="40" t="str">
        <f t="shared" si="30"/>
        <v>UNKNOWN</v>
      </c>
      <c r="AK162" s="53"/>
      <c r="AL162" s="53" t="str">
        <f t="shared" si="33"/>
        <v>3F</v>
      </c>
      <c r="AM162" s="55" t="str">
        <f t="shared" si="34"/>
        <v>00</v>
      </c>
      <c r="AN162" s="55" t="str">
        <f t="shared" si="35"/>
        <v>00</v>
      </c>
      <c r="AO162" s="55" t="str">
        <f t="shared" si="36"/>
        <v>00</v>
      </c>
      <c r="AQ162" t="str">
        <f t="shared" si="31"/>
        <v xml:space="preserve">    (U4)0x0000003FU,                                                           /* 26 UNKNOWN                                         */</v>
      </c>
    </row>
    <row r="163" spans="2:43">
      <c r="B163" s="127"/>
      <c r="C163" s="40">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1</v>
      </c>
      <c r="AE163" s="120">
        <f t="shared" si="42"/>
        <v>1</v>
      </c>
      <c r="AF163" s="120">
        <f t="shared" si="42"/>
        <v>1</v>
      </c>
      <c r="AG163" s="120">
        <f t="shared" si="42"/>
        <v>1</v>
      </c>
      <c r="AH163" s="120">
        <f t="shared" si="42"/>
        <v>1</v>
      </c>
      <c r="AI163" s="120">
        <f t="shared" si="42"/>
        <v>1</v>
      </c>
      <c r="AJ163" s="40" t="str">
        <f t="shared" si="30"/>
        <v>UNKNOWN</v>
      </c>
      <c r="AK163" s="53"/>
      <c r="AL163" s="53" t="str">
        <f t="shared" si="33"/>
        <v>3F</v>
      </c>
      <c r="AM163" s="55" t="str">
        <f t="shared" si="34"/>
        <v>00</v>
      </c>
      <c r="AN163" s="55" t="str">
        <f t="shared" si="35"/>
        <v>00</v>
      </c>
      <c r="AO163" s="55" t="str">
        <f t="shared" si="36"/>
        <v>00</v>
      </c>
      <c r="AQ163" t="str">
        <f t="shared" si="31"/>
        <v xml:space="preserve">    (U4)0x0000003FU,                                                           /* 27 UNKNOWN                                         */</v>
      </c>
    </row>
    <row r="164" spans="2:43">
      <c r="B164" s="127"/>
      <c r="C164" s="40">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1</v>
      </c>
      <c r="AE164" s="120">
        <f t="shared" si="42"/>
        <v>1</v>
      </c>
      <c r="AF164" s="120">
        <f t="shared" si="42"/>
        <v>1</v>
      </c>
      <c r="AG164" s="120">
        <f t="shared" si="42"/>
        <v>1</v>
      </c>
      <c r="AH164" s="120">
        <f t="shared" si="42"/>
        <v>1</v>
      </c>
      <c r="AI164" s="120">
        <f t="shared" si="42"/>
        <v>1</v>
      </c>
      <c r="AJ164" s="40" t="str">
        <f t="shared" si="30"/>
        <v>UNKNOWN</v>
      </c>
      <c r="AK164" s="53"/>
      <c r="AL164" s="53" t="str">
        <f t="shared" si="33"/>
        <v>3F</v>
      </c>
      <c r="AM164" s="55" t="str">
        <f t="shared" si="34"/>
        <v>00</v>
      </c>
      <c r="AN164" s="55" t="str">
        <f t="shared" si="35"/>
        <v>00</v>
      </c>
      <c r="AO164" s="55" t="str">
        <f t="shared" si="36"/>
        <v>00</v>
      </c>
      <c r="AQ164" t="str">
        <f t="shared" si="31"/>
        <v xml:space="preserve">    (U4)0x0000003FU,                                                           /* 28 UNKNOWN                                         */</v>
      </c>
    </row>
    <row r="165" spans="2:43">
      <c r="B165" s="127"/>
      <c r="C165" s="40">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1</v>
      </c>
      <c r="AE165" s="120">
        <f t="shared" si="42"/>
        <v>1</v>
      </c>
      <c r="AF165" s="120">
        <f t="shared" si="42"/>
        <v>1</v>
      </c>
      <c r="AG165" s="120">
        <f t="shared" si="42"/>
        <v>1</v>
      </c>
      <c r="AH165" s="120">
        <f t="shared" si="42"/>
        <v>1</v>
      </c>
      <c r="AI165" s="120">
        <f t="shared" si="42"/>
        <v>1</v>
      </c>
      <c r="AJ165" s="40" t="str">
        <f t="shared" si="30"/>
        <v>UNKNOWN</v>
      </c>
      <c r="AK165" s="53"/>
      <c r="AL165" s="53" t="str">
        <f t="shared" si="33"/>
        <v>3F</v>
      </c>
      <c r="AM165" s="55" t="str">
        <f t="shared" si="34"/>
        <v>00</v>
      </c>
      <c r="AN165" s="55" t="str">
        <f t="shared" si="35"/>
        <v>00</v>
      </c>
      <c r="AO165" s="55" t="str">
        <f t="shared" si="36"/>
        <v>00</v>
      </c>
      <c r="AQ165" t="str">
        <f t="shared" si="31"/>
        <v xml:space="preserve">    (U4)0x0000003FU,                                                           /* 29 UNKNOWN                                         */</v>
      </c>
    </row>
    <row r="166" spans="2:43">
      <c r="B166" s="127"/>
      <c r="C166" s="40">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1</v>
      </c>
      <c r="AE166" s="120">
        <f t="shared" si="42"/>
        <v>1</v>
      </c>
      <c r="AF166" s="120">
        <f t="shared" si="42"/>
        <v>1</v>
      </c>
      <c r="AG166" s="120">
        <f t="shared" si="42"/>
        <v>1</v>
      </c>
      <c r="AH166" s="120">
        <f t="shared" si="42"/>
        <v>1</v>
      </c>
      <c r="AI166" s="120">
        <f t="shared" si="42"/>
        <v>1</v>
      </c>
      <c r="AJ166" s="40" t="str">
        <f t="shared" si="30"/>
        <v>UNKNOWN</v>
      </c>
      <c r="AK166" s="53"/>
      <c r="AL166" s="53" t="str">
        <f t="shared" si="33"/>
        <v>3F</v>
      </c>
      <c r="AM166" s="55" t="str">
        <f t="shared" si="34"/>
        <v>00</v>
      </c>
      <c r="AN166" s="55" t="str">
        <f t="shared" si="35"/>
        <v>00</v>
      </c>
      <c r="AO166" s="55" t="str">
        <f t="shared" si="36"/>
        <v>00</v>
      </c>
      <c r="AQ166" t="str">
        <f t="shared" si="31"/>
        <v xml:space="preserve">    (U4)0x0000003FU,                                                           /* 30 UNKNOWN                                         */</v>
      </c>
    </row>
    <row r="167" spans="2:43">
      <c r="B167" s="127"/>
      <c r="C167" s="40">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1</v>
      </c>
      <c r="AE167" s="120">
        <f t="shared" si="42"/>
        <v>1</v>
      </c>
      <c r="AF167" s="120">
        <f t="shared" si="42"/>
        <v>1</v>
      </c>
      <c r="AG167" s="120">
        <f t="shared" si="42"/>
        <v>1</v>
      </c>
      <c r="AH167" s="120">
        <f t="shared" si="42"/>
        <v>1</v>
      </c>
      <c r="AI167" s="120">
        <f t="shared" ref="AI167" si="43">IF(OR(AI37=0,AI37=1),1,0)</f>
        <v>1</v>
      </c>
      <c r="AJ167" s="40" t="str">
        <f t="shared" si="30"/>
        <v>UNKNOWN</v>
      </c>
      <c r="AK167" s="53"/>
      <c r="AL167" s="53" t="str">
        <f t="shared" si="33"/>
        <v>3F</v>
      </c>
      <c r="AM167" s="55" t="str">
        <f t="shared" si="34"/>
        <v>00</v>
      </c>
      <c r="AN167" s="55" t="str">
        <f t="shared" si="35"/>
        <v>00</v>
      </c>
      <c r="AO167" s="55" t="str">
        <f t="shared" si="36"/>
        <v>00</v>
      </c>
      <c r="AQ167" t="str">
        <f t="shared" si="31"/>
        <v xml:space="preserve">    (U4)0x0000003FU,                                                           /* 31 UNKNOWN                                         */</v>
      </c>
    </row>
    <row r="168" spans="2:43">
      <c r="B168" s="127"/>
      <c r="C168" s="40">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1</v>
      </c>
      <c r="AE168" s="120">
        <f t="shared" si="44"/>
        <v>1</v>
      </c>
      <c r="AF168" s="120">
        <f t="shared" si="44"/>
        <v>1</v>
      </c>
      <c r="AG168" s="120">
        <f t="shared" si="44"/>
        <v>1</v>
      </c>
      <c r="AH168" s="120">
        <f t="shared" si="44"/>
        <v>1</v>
      </c>
      <c r="AI168" s="120">
        <f t="shared" si="44"/>
        <v>1</v>
      </c>
      <c r="AJ168" s="40" t="str">
        <f t="shared" si="30"/>
        <v>UNKNOWN</v>
      </c>
      <c r="AK168" s="53"/>
      <c r="AL168" s="53" t="str">
        <f t="shared" si="33"/>
        <v>3F</v>
      </c>
      <c r="AM168" s="55" t="str">
        <f t="shared" si="34"/>
        <v>00</v>
      </c>
      <c r="AN168" s="55" t="str">
        <f t="shared" si="35"/>
        <v>00</v>
      </c>
      <c r="AO168" s="55" t="str">
        <f t="shared" si="36"/>
        <v>00</v>
      </c>
      <c r="AQ168" t="str">
        <f t="shared" si="31"/>
        <v xml:space="preserve">    (U4)0x0000003FU,                                                           /* 32 UNKNOWN                                         */</v>
      </c>
    </row>
    <row r="169" spans="2:43">
      <c r="B169" s="127"/>
      <c r="C169" s="40">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1</v>
      </c>
      <c r="AE169" s="120">
        <f t="shared" si="44"/>
        <v>1</v>
      </c>
      <c r="AF169" s="120">
        <f t="shared" si="44"/>
        <v>1</v>
      </c>
      <c r="AG169" s="120">
        <f t="shared" si="44"/>
        <v>1</v>
      </c>
      <c r="AH169" s="120">
        <f t="shared" si="44"/>
        <v>1</v>
      </c>
      <c r="AI169" s="120">
        <f t="shared" si="44"/>
        <v>1</v>
      </c>
      <c r="AJ169" s="40" t="str">
        <f t="shared" si="30"/>
        <v>UNKNOWN</v>
      </c>
      <c r="AK169" s="53"/>
      <c r="AL169" s="53" t="str">
        <f t="shared" si="33"/>
        <v>3F</v>
      </c>
      <c r="AM169" s="55" t="str">
        <f t="shared" si="34"/>
        <v>00</v>
      </c>
      <c r="AN169" s="55" t="str">
        <f t="shared" si="35"/>
        <v>00</v>
      </c>
      <c r="AO169" s="55" t="str">
        <f t="shared" si="36"/>
        <v>00</v>
      </c>
      <c r="AQ169" t="str">
        <f t="shared" si="31"/>
        <v xml:space="preserve">    (U4)0x0000003FU,                                                           /* 33 UNKNOWN                                         */</v>
      </c>
    </row>
    <row r="170" spans="2:43">
      <c r="B170" s="127"/>
      <c r="C170" s="40">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1</v>
      </c>
      <c r="AE170" s="120">
        <f t="shared" si="44"/>
        <v>1</v>
      </c>
      <c r="AF170" s="120">
        <f t="shared" si="44"/>
        <v>1</v>
      </c>
      <c r="AG170" s="120">
        <f t="shared" si="44"/>
        <v>1</v>
      </c>
      <c r="AH170" s="120">
        <f t="shared" si="44"/>
        <v>1</v>
      </c>
      <c r="AI170" s="120">
        <f t="shared" si="44"/>
        <v>1</v>
      </c>
      <c r="AJ170" s="40" t="str">
        <f t="shared" si="30"/>
        <v>UNKNOWN</v>
      </c>
      <c r="AK170" s="53"/>
      <c r="AL170" s="53" t="str">
        <f t="shared" si="33"/>
        <v>3F</v>
      </c>
      <c r="AM170" s="55" t="str">
        <f t="shared" si="34"/>
        <v>00</v>
      </c>
      <c r="AN170" s="55" t="str">
        <f t="shared" si="35"/>
        <v>00</v>
      </c>
      <c r="AO170" s="55" t="str">
        <f t="shared" si="36"/>
        <v>00</v>
      </c>
      <c r="AQ170" t="str">
        <f t="shared" si="31"/>
        <v xml:space="preserve">    (U4)0x0000003FU,                                                           /* 34 UNKNOWN                                         */</v>
      </c>
    </row>
    <row r="171" spans="2:43">
      <c r="B171" s="127"/>
      <c r="C171" s="40">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1</v>
      </c>
      <c r="AE171" s="120">
        <f t="shared" si="44"/>
        <v>1</v>
      </c>
      <c r="AF171" s="120">
        <f t="shared" si="44"/>
        <v>1</v>
      </c>
      <c r="AG171" s="120">
        <f t="shared" si="44"/>
        <v>1</v>
      </c>
      <c r="AH171" s="120">
        <f t="shared" si="44"/>
        <v>1</v>
      </c>
      <c r="AI171" s="120">
        <f t="shared" si="44"/>
        <v>1</v>
      </c>
      <c r="AJ171" s="40" t="str">
        <f t="shared" si="30"/>
        <v>UNKNOWN</v>
      </c>
      <c r="AK171" s="53"/>
      <c r="AL171" s="53" t="str">
        <f t="shared" si="33"/>
        <v>3F</v>
      </c>
      <c r="AM171" s="55" t="str">
        <f t="shared" si="34"/>
        <v>00</v>
      </c>
      <c r="AN171" s="55" t="str">
        <f t="shared" si="35"/>
        <v>00</v>
      </c>
      <c r="AO171" s="55" t="str">
        <f t="shared" si="36"/>
        <v>00</v>
      </c>
      <c r="AQ171" t="str">
        <f t="shared" si="31"/>
        <v xml:space="preserve">    (U4)0x0000003FU,                                                           /* 35 UNKNOWN                                         */</v>
      </c>
    </row>
    <row r="172" spans="2:43">
      <c r="B172" s="127"/>
      <c r="C172" s="40">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1</v>
      </c>
      <c r="AE172" s="120">
        <f t="shared" si="44"/>
        <v>1</v>
      </c>
      <c r="AF172" s="120">
        <f t="shared" si="44"/>
        <v>1</v>
      </c>
      <c r="AG172" s="120">
        <f t="shared" si="44"/>
        <v>1</v>
      </c>
      <c r="AH172" s="120">
        <f t="shared" si="44"/>
        <v>1</v>
      </c>
      <c r="AI172" s="120">
        <f t="shared" si="44"/>
        <v>1</v>
      </c>
      <c r="AJ172" s="40" t="str">
        <f t="shared" si="30"/>
        <v>UNKNOWN</v>
      </c>
      <c r="AK172" s="53"/>
      <c r="AL172" s="53" t="str">
        <f t="shared" si="33"/>
        <v>3F</v>
      </c>
      <c r="AM172" s="55" t="str">
        <f t="shared" si="34"/>
        <v>00</v>
      </c>
      <c r="AN172" s="55" t="str">
        <f t="shared" si="35"/>
        <v>00</v>
      </c>
      <c r="AO172" s="55" t="str">
        <f t="shared" si="36"/>
        <v>00</v>
      </c>
      <c r="AQ172" t="str">
        <f t="shared" si="31"/>
        <v xml:space="preserve">    (U4)0x0000003FU,                                                           /* 36 UNKNOWN                                         */</v>
      </c>
    </row>
    <row r="173" spans="2:43">
      <c r="B173" s="127"/>
      <c r="C173" s="40">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1</v>
      </c>
      <c r="AE173" s="120">
        <f t="shared" si="44"/>
        <v>1</v>
      </c>
      <c r="AF173" s="120">
        <f t="shared" si="44"/>
        <v>1</v>
      </c>
      <c r="AG173" s="120">
        <f t="shared" si="44"/>
        <v>1</v>
      </c>
      <c r="AH173" s="120">
        <f t="shared" si="44"/>
        <v>1</v>
      </c>
      <c r="AI173" s="120">
        <f t="shared" si="44"/>
        <v>1</v>
      </c>
      <c r="AJ173" s="40" t="str">
        <f t="shared" si="30"/>
        <v>UNKNOWN</v>
      </c>
      <c r="AK173" s="53"/>
      <c r="AL173" s="53" t="str">
        <f t="shared" si="33"/>
        <v>3F</v>
      </c>
      <c r="AM173" s="55" t="str">
        <f t="shared" si="34"/>
        <v>00</v>
      </c>
      <c r="AN173" s="55" t="str">
        <f t="shared" si="35"/>
        <v>00</v>
      </c>
      <c r="AO173" s="55" t="str">
        <f t="shared" si="36"/>
        <v>00</v>
      </c>
      <c r="AQ173" t="str">
        <f t="shared" si="31"/>
        <v xml:space="preserve">    (U4)0x0000003FU,                                                           /* 37 UNKNOWN                                         */</v>
      </c>
    </row>
    <row r="174" spans="2:43">
      <c r="B174" s="127"/>
      <c r="C174" s="40">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1</v>
      </c>
      <c r="AE174" s="120">
        <f t="shared" si="44"/>
        <v>1</v>
      </c>
      <c r="AF174" s="120">
        <f t="shared" si="44"/>
        <v>1</v>
      </c>
      <c r="AG174" s="120">
        <f t="shared" si="44"/>
        <v>1</v>
      </c>
      <c r="AH174" s="120">
        <f t="shared" si="44"/>
        <v>1</v>
      </c>
      <c r="AI174" s="120">
        <f t="shared" si="44"/>
        <v>1</v>
      </c>
      <c r="AJ174" s="40" t="str">
        <f t="shared" si="30"/>
        <v>UNKNOWN</v>
      </c>
      <c r="AK174" s="53"/>
      <c r="AL174" s="53" t="str">
        <f t="shared" si="33"/>
        <v>3F</v>
      </c>
      <c r="AM174" s="55" t="str">
        <f t="shared" si="34"/>
        <v>00</v>
      </c>
      <c r="AN174" s="55" t="str">
        <f t="shared" si="35"/>
        <v>00</v>
      </c>
      <c r="AO174" s="55" t="str">
        <f t="shared" si="36"/>
        <v>00</v>
      </c>
      <c r="AQ174" t="str">
        <f t="shared" si="31"/>
        <v xml:space="preserve">    (U4)0x0000003FU,                                                           /* 38 UNKNOWN                                         */</v>
      </c>
    </row>
    <row r="175" spans="2:43">
      <c r="B175" s="127"/>
      <c r="C175" s="40">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1</v>
      </c>
      <c r="AE175" s="120">
        <f t="shared" si="44"/>
        <v>1</v>
      </c>
      <c r="AF175" s="120">
        <f t="shared" si="44"/>
        <v>1</v>
      </c>
      <c r="AG175" s="120">
        <f t="shared" si="44"/>
        <v>1</v>
      </c>
      <c r="AH175" s="120">
        <f t="shared" si="44"/>
        <v>1</v>
      </c>
      <c r="AI175" s="120">
        <f t="shared" ref="AI175" si="45">IF(OR(AI45=0,AI45=1),1,0)</f>
        <v>1</v>
      </c>
      <c r="AJ175" s="40" t="str">
        <f t="shared" si="30"/>
        <v>UNKNOWN</v>
      </c>
      <c r="AK175" s="53"/>
      <c r="AL175" s="53" t="str">
        <f t="shared" si="33"/>
        <v>3F</v>
      </c>
      <c r="AM175" s="55" t="str">
        <f t="shared" si="34"/>
        <v>00</v>
      </c>
      <c r="AN175" s="55" t="str">
        <f t="shared" si="35"/>
        <v>00</v>
      </c>
      <c r="AO175" s="55" t="str">
        <f t="shared" si="36"/>
        <v>00</v>
      </c>
      <c r="AQ175" t="str">
        <f t="shared" si="31"/>
        <v xml:space="preserve">    (U4)0x0000003FU,                                                           /* 39 UNKNOWN                                         */</v>
      </c>
    </row>
    <row r="176" spans="2:43">
      <c r="B176" s="127"/>
      <c r="C176" s="40">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1</v>
      </c>
      <c r="AE176" s="120">
        <f t="shared" si="46"/>
        <v>1</v>
      </c>
      <c r="AF176" s="120">
        <f t="shared" si="46"/>
        <v>1</v>
      </c>
      <c r="AG176" s="120">
        <f t="shared" si="46"/>
        <v>1</v>
      </c>
      <c r="AH176" s="120">
        <f t="shared" si="46"/>
        <v>1</v>
      </c>
      <c r="AI176" s="120">
        <f t="shared" si="46"/>
        <v>1</v>
      </c>
      <c r="AJ176" s="40" t="str">
        <f t="shared" si="30"/>
        <v>UNKNOWN</v>
      </c>
      <c r="AK176" s="53"/>
      <c r="AL176" s="53" t="str">
        <f t="shared" si="33"/>
        <v>3F</v>
      </c>
      <c r="AM176" s="55" t="str">
        <f t="shared" si="34"/>
        <v>00</v>
      </c>
      <c r="AN176" s="55" t="str">
        <f t="shared" si="35"/>
        <v>00</v>
      </c>
      <c r="AO176" s="55" t="str">
        <f t="shared" si="36"/>
        <v>00</v>
      </c>
      <c r="AQ176" t="str">
        <f t="shared" si="31"/>
        <v xml:space="preserve">    (U4)0x0000003FU,                                                           /* 40 UNKNOWN                                         */</v>
      </c>
    </row>
    <row r="177" spans="2:43">
      <c r="B177" s="127"/>
      <c r="C177" s="40">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1</v>
      </c>
      <c r="AE177" s="120">
        <f t="shared" si="46"/>
        <v>1</v>
      </c>
      <c r="AF177" s="120">
        <f t="shared" si="46"/>
        <v>1</v>
      </c>
      <c r="AG177" s="120">
        <f t="shared" si="46"/>
        <v>1</v>
      </c>
      <c r="AH177" s="120">
        <f t="shared" si="46"/>
        <v>1</v>
      </c>
      <c r="AI177" s="120">
        <f t="shared" si="46"/>
        <v>1</v>
      </c>
      <c r="AJ177" s="40" t="str">
        <f t="shared" si="30"/>
        <v>UNKNOWN</v>
      </c>
      <c r="AK177" s="53"/>
      <c r="AL177" s="53" t="str">
        <f t="shared" si="33"/>
        <v>3F</v>
      </c>
      <c r="AM177" s="55" t="str">
        <f t="shared" si="34"/>
        <v>00</v>
      </c>
      <c r="AN177" s="55" t="str">
        <f t="shared" si="35"/>
        <v>00</v>
      </c>
      <c r="AO177" s="55" t="str">
        <f t="shared" si="36"/>
        <v>00</v>
      </c>
      <c r="AQ177" t="str">
        <f t="shared" si="31"/>
        <v xml:space="preserve">    (U4)0x0000003FU,                                                           /* 41 UNKNOWN                                         */</v>
      </c>
    </row>
    <row r="178" spans="2:43">
      <c r="B178" s="127"/>
      <c r="C178" s="40">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1</v>
      </c>
      <c r="AE178" s="120">
        <f t="shared" si="46"/>
        <v>1</v>
      </c>
      <c r="AF178" s="120">
        <f t="shared" si="46"/>
        <v>1</v>
      </c>
      <c r="AG178" s="120">
        <f t="shared" si="46"/>
        <v>1</v>
      </c>
      <c r="AH178" s="120">
        <f t="shared" si="46"/>
        <v>1</v>
      </c>
      <c r="AI178" s="120">
        <f t="shared" si="46"/>
        <v>1</v>
      </c>
      <c r="AJ178" s="40" t="str">
        <f t="shared" si="30"/>
        <v>UNKNOWN</v>
      </c>
      <c r="AK178" s="53"/>
      <c r="AL178" s="53" t="str">
        <f t="shared" si="33"/>
        <v>3F</v>
      </c>
      <c r="AM178" s="55" t="str">
        <f t="shared" si="34"/>
        <v>00</v>
      </c>
      <c r="AN178" s="55" t="str">
        <f t="shared" si="35"/>
        <v>00</v>
      </c>
      <c r="AO178" s="55" t="str">
        <f t="shared" si="36"/>
        <v>00</v>
      </c>
      <c r="AQ178" t="str">
        <f t="shared" si="31"/>
        <v xml:space="preserve">    (U4)0x0000003FU,                                                           /* 42 UNKNOWN                                         */</v>
      </c>
    </row>
    <row r="179" spans="2:43">
      <c r="B179" s="127"/>
      <c r="C179" s="40">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1</v>
      </c>
      <c r="AE179" s="120">
        <f t="shared" si="46"/>
        <v>1</v>
      </c>
      <c r="AF179" s="120">
        <f t="shared" si="46"/>
        <v>1</v>
      </c>
      <c r="AG179" s="120">
        <f t="shared" si="46"/>
        <v>1</v>
      </c>
      <c r="AH179" s="120">
        <f t="shared" si="46"/>
        <v>1</v>
      </c>
      <c r="AI179" s="120">
        <f t="shared" si="46"/>
        <v>1</v>
      </c>
      <c r="AJ179" s="40" t="str">
        <f t="shared" si="30"/>
        <v>UNKNOWN</v>
      </c>
      <c r="AK179" s="53"/>
      <c r="AL179" s="53" t="str">
        <f t="shared" si="33"/>
        <v>3F</v>
      </c>
      <c r="AM179" s="55" t="str">
        <f t="shared" si="34"/>
        <v>00</v>
      </c>
      <c r="AN179" s="55" t="str">
        <f t="shared" si="35"/>
        <v>00</v>
      </c>
      <c r="AO179" s="55" t="str">
        <f t="shared" si="36"/>
        <v>00</v>
      </c>
      <c r="AQ179" t="str">
        <f t="shared" si="31"/>
        <v xml:space="preserve">    (U4)0x0000003FU,                                                           /* 43 UNKNOWN                                         */</v>
      </c>
    </row>
    <row r="180" spans="2:43">
      <c r="B180" s="127"/>
      <c r="C180" s="40">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1</v>
      </c>
      <c r="AE180" s="120">
        <f t="shared" si="46"/>
        <v>1</v>
      </c>
      <c r="AF180" s="120">
        <f t="shared" si="46"/>
        <v>1</v>
      </c>
      <c r="AG180" s="120">
        <f t="shared" si="46"/>
        <v>1</v>
      </c>
      <c r="AH180" s="120">
        <f t="shared" si="46"/>
        <v>1</v>
      </c>
      <c r="AI180" s="120">
        <f t="shared" si="46"/>
        <v>1</v>
      </c>
      <c r="AJ180" s="40" t="str">
        <f t="shared" si="30"/>
        <v>UNKNOWN</v>
      </c>
      <c r="AK180" s="53"/>
      <c r="AL180" s="53" t="str">
        <f t="shared" si="33"/>
        <v>3F</v>
      </c>
      <c r="AM180" s="55" t="str">
        <f t="shared" si="34"/>
        <v>00</v>
      </c>
      <c r="AN180" s="55" t="str">
        <f t="shared" si="35"/>
        <v>00</v>
      </c>
      <c r="AO180" s="55" t="str">
        <f t="shared" si="36"/>
        <v>00</v>
      </c>
      <c r="AQ180" t="str">
        <f t="shared" si="31"/>
        <v xml:space="preserve">    (U4)0x0000003FU,                                                           /* 44 UNKNOWN                                         */</v>
      </c>
    </row>
    <row r="181" spans="2:43">
      <c r="B181" s="127"/>
      <c r="C181" s="40">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1</v>
      </c>
      <c r="AE181" s="120">
        <f t="shared" si="46"/>
        <v>1</v>
      </c>
      <c r="AF181" s="120">
        <f t="shared" si="46"/>
        <v>1</v>
      </c>
      <c r="AG181" s="120">
        <f t="shared" si="46"/>
        <v>1</v>
      </c>
      <c r="AH181" s="120">
        <f t="shared" si="46"/>
        <v>1</v>
      </c>
      <c r="AI181" s="120">
        <f t="shared" si="46"/>
        <v>1</v>
      </c>
      <c r="AJ181" s="40" t="str">
        <f t="shared" si="30"/>
        <v>UNKNOWN</v>
      </c>
      <c r="AK181" s="53"/>
      <c r="AL181" s="53" t="str">
        <f t="shared" si="33"/>
        <v>3F</v>
      </c>
      <c r="AM181" s="55" t="str">
        <f t="shared" si="34"/>
        <v>00</v>
      </c>
      <c r="AN181" s="55" t="str">
        <f t="shared" si="35"/>
        <v>00</v>
      </c>
      <c r="AO181" s="55" t="str">
        <f t="shared" si="36"/>
        <v>00</v>
      </c>
      <c r="AQ181" t="str">
        <f t="shared" si="31"/>
        <v xml:space="preserve">    (U4)0x0000003FU,                                                           /* 45 UNKNOWN                                         */</v>
      </c>
    </row>
    <row r="182" spans="2:43">
      <c r="B182" s="127"/>
      <c r="C182" s="40">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1</v>
      </c>
      <c r="AE182" s="120">
        <f t="shared" si="46"/>
        <v>1</v>
      </c>
      <c r="AF182" s="120">
        <f t="shared" si="46"/>
        <v>1</v>
      </c>
      <c r="AG182" s="120">
        <f t="shared" si="46"/>
        <v>1</v>
      </c>
      <c r="AH182" s="120">
        <f t="shared" si="46"/>
        <v>1</v>
      </c>
      <c r="AI182" s="120">
        <f t="shared" si="46"/>
        <v>1</v>
      </c>
      <c r="AJ182" s="40" t="str">
        <f t="shared" si="30"/>
        <v>UNKNOWN</v>
      </c>
      <c r="AK182" s="53"/>
      <c r="AL182" s="53" t="str">
        <f t="shared" si="33"/>
        <v>3F</v>
      </c>
      <c r="AM182" s="55" t="str">
        <f t="shared" si="34"/>
        <v>00</v>
      </c>
      <c r="AN182" s="55" t="str">
        <f t="shared" si="35"/>
        <v>00</v>
      </c>
      <c r="AO182" s="55" t="str">
        <f t="shared" si="36"/>
        <v>00</v>
      </c>
      <c r="AQ182" t="str">
        <f t="shared" si="31"/>
        <v xml:space="preserve">    (U4)0x0000003FU,                                                           /* 46 UNKNOWN                                         */</v>
      </c>
    </row>
    <row r="183" spans="2:43">
      <c r="B183" s="127"/>
      <c r="C183" s="40">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1</v>
      </c>
      <c r="AE183" s="120">
        <f t="shared" si="46"/>
        <v>1</v>
      </c>
      <c r="AF183" s="120">
        <f t="shared" si="46"/>
        <v>1</v>
      </c>
      <c r="AG183" s="120">
        <f t="shared" si="46"/>
        <v>1</v>
      </c>
      <c r="AH183" s="120">
        <f t="shared" si="46"/>
        <v>1</v>
      </c>
      <c r="AI183" s="120">
        <f t="shared" ref="AI183" si="47">IF(OR(AI53=0,AI53=1),1,0)</f>
        <v>1</v>
      </c>
      <c r="AJ183" s="40" t="str">
        <f t="shared" si="30"/>
        <v>UNKNOWN</v>
      </c>
      <c r="AK183" s="53"/>
      <c r="AL183" s="53" t="str">
        <f t="shared" si="33"/>
        <v>3F</v>
      </c>
      <c r="AM183" s="55" t="str">
        <f t="shared" si="34"/>
        <v>00</v>
      </c>
      <c r="AN183" s="55" t="str">
        <f t="shared" si="35"/>
        <v>00</v>
      </c>
      <c r="AO183" s="55" t="str">
        <f t="shared" si="36"/>
        <v>00</v>
      </c>
      <c r="AQ183" t="str">
        <f t="shared" si="31"/>
        <v xml:space="preserve">    (U4)0x0000003FU,                                                           /* 47 UNKNOWN                                         */</v>
      </c>
    </row>
    <row r="184" spans="2:43">
      <c r="B184" s="127"/>
      <c r="C184" s="40">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1</v>
      </c>
      <c r="AE184" s="120">
        <f t="shared" si="48"/>
        <v>1</v>
      </c>
      <c r="AF184" s="120">
        <f t="shared" si="48"/>
        <v>1</v>
      </c>
      <c r="AG184" s="120">
        <f t="shared" si="48"/>
        <v>1</v>
      </c>
      <c r="AH184" s="120">
        <f t="shared" si="48"/>
        <v>1</v>
      </c>
      <c r="AI184" s="120">
        <f t="shared" si="48"/>
        <v>1</v>
      </c>
      <c r="AJ184" s="40" t="str">
        <f t="shared" si="30"/>
        <v>UNKNOWN</v>
      </c>
      <c r="AK184" s="53"/>
      <c r="AL184" s="53" t="str">
        <f t="shared" si="33"/>
        <v>3F</v>
      </c>
      <c r="AM184" s="55" t="str">
        <f t="shared" si="34"/>
        <v>00</v>
      </c>
      <c r="AN184" s="55" t="str">
        <f t="shared" si="35"/>
        <v>00</v>
      </c>
      <c r="AO184" s="55" t="str">
        <f t="shared" si="36"/>
        <v>00</v>
      </c>
      <c r="AQ184" t="str">
        <f t="shared" si="31"/>
        <v xml:space="preserve">    (U4)0x0000003FU,                                                           /* 48 UNKNOWN                                         */</v>
      </c>
    </row>
    <row r="185" spans="2:43">
      <c r="B185" s="127"/>
      <c r="C185" s="40">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1</v>
      </c>
      <c r="AE185" s="120">
        <f t="shared" si="48"/>
        <v>1</v>
      </c>
      <c r="AF185" s="120">
        <f t="shared" si="48"/>
        <v>1</v>
      </c>
      <c r="AG185" s="120">
        <f t="shared" si="48"/>
        <v>1</v>
      </c>
      <c r="AH185" s="120">
        <f t="shared" si="48"/>
        <v>1</v>
      </c>
      <c r="AI185" s="120">
        <f t="shared" si="48"/>
        <v>1</v>
      </c>
      <c r="AJ185" s="40" t="str">
        <f t="shared" si="30"/>
        <v>UNKNOWN</v>
      </c>
      <c r="AK185" s="53"/>
      <c r="AL185" s="53" t="str">
        <f t="shared" si="33"/>
        <v>3F</v>
      </c>
      <c r="AM185" s="55" t="str">
        <f t="shared" si="34"/>
        <v>00</v>
      </c>
      <c r="AN185" s="55" t="str">
        <f t="shared" si="35"/>
        <v>00</v>
      </c>
      <c r="AO185" s="55" t="str">
        <f t="shared" si="36"/>
        <v>00</v>
      </c>
      <c r="AQ185" t="str">
        <f t="shared" si="31"/>
        <v xml:space="preserve">    (U4)0x0000003FU,                                                           /* 49 UNKNOWN                                         */</v>
      </c>
    </row>
    <row r="186" spans="2:43">
      <c r="B186" s="127"/>
      <c r="C186" s="40">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1</v>
      </c>
      <c r="AE186" s="120">
        <f t="shared" si="48"/>
        <v>1</v>
      </c>
      <c r="AF186" s="120">
        <f t="shared" si="48"/>
        <v>1</v>
      </c>
      <c r="AG186" s="120">
        <f t="shared" si="48"/>
        <v>1</v>
      </c>
      <c r="AH186" s="120">
        <f t="shared" si="48"/>
        <v>1</v>
      </c>
      <c r="AI186" s="120">
        <f t="shared" si="48"/>
        <v>1</v>
      </c>
      <c r="AJ186" s="40" t="str">
        <f t="shared" si="30"/>
        <v>UNKNOWN</v>
      </c>
      <c r="AK186" s="53"/>
      <c r="AL186" s="53" t="str">
        <f t="shared" si="33"/>
        <v>3F</v>
      </c>
      <c r="AM186" s="55" t="str">
        <f t="shared" si="34"/>
        <v>00</v>
      </c>
      <c r="AN186" s="55" t="str">
        <f t="shared" si="35"/>
        <v>00</v>
      </c>
      <c r="AO186" s="55" t="str">
        <f t="shared" si="36"/>
        <v>00</v>
      </c>
      <c r="AQ186" t="str">
        <f t="shared" si="31"/>
        <v xml:space="preserve">    (U4)0x0000003FU,                                                           /* 50 UNKNOWN                                         */</v>
      </c>
    </row>
    <row r="187" spans="2:43">
      <c r="B187" s="127"/>
      <c r="C187" s="40">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1</v>
      </c>
      <c r="AE187" s="120">
        <f t="shared" si="48"/>
        <v>1</v>
      </c>
      <c r="AF187" s="120">
        <f t="shared" si="48"/>
        <v>1</v>
      </c>
      <c r="AG187" s="120">
        <f t="shared" si="48"/>
        <v>1</v>
      </c>
      <c r="AH187" s="120">
        <f t="shared" si="48"/>
        <v>1</v>
      </c>
      <c r="AI187" s="120">
        <f t="shared" si="48"/>
        <v>1</v>
      </c>
      <c r="AJ187" s="40" t="str">
        <f t="shared" si="30"/>
        <v>UNKNOWN</v>
      </c>
      <c r="AK187" s="53"/>
      <c r="AL187" s="53" t="str">
        <f t="shared" si="33"/>
        <v>3F</v>
      </c>
      <c r="AM187" s="55" t="str">
        <f t="shared" si="34"/>
        <v>00</v>
      </c>
      <c r="AN187" s="55" t="str">
        <f t="shared" si="35"/>
        <v>00</v>
      </c>
      <c r="AO187" s="55" t="str">
        <f t="shared" si="36"/>
        <v>00</v>
      </c>
      <c r="AQ187" t="str">
        <f t="shared" si="31"/>
        <v xml:space="preserve">    (U4)0x0000003FU,                                                           /* 51 UNKNOWN                                         */</v>
      </c>
    </row>
    <row r="188" spans="2:43">
      <c r="B188" s="127"/>
      <c r="C188" s="40">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1</v>
      </c>
      <c r="AE188" s="120">
        <f t="shared" si="48"/>
        <v>1</v>
      </c>
      <c r="AF188" s="120">
        <f t="shared" si="48"/>
        <v>1</v>
      </c>
      <c r="AG188" s="120">
        <f t="shared" si="48"/>
        <v>1</v>
      </c>
      <c r="AH188" s="120">
        <f t="shared" si="48"/>
        <v>1</v>
      </c>
      <c r="AI188" s="120">
        <f t="shared" si="48"/>
        <v>1</v>
      </c>
      <c r="AJ188" s="40" t="str">
        <f t="shared" si="30"/>
        <v>UNKNOWN</v>
      </c>
      <c r="AK188" s="53"/>
      <c r="AL188" s="53" t="str">
        <f t="shared" si="33"/>
        <v>3F</v>
      </c>
      <c r="AM188" s="55" t="str">
        <f t="shared" si="34"/>
        <v>00</v>
      </c>
      <c r="AN188" s="55" t="str">
        <f t="shared" si="35"/>
        <v>00</v>
      </c>
      <c r="AO188" s="55" t="str">
        <f t="shared" si="36"/>
        <v>00</v>
      </c>
      <c r="AQ188" t="str">
        <f t="shared" si="31"/>
        <v xml:space="preserve">    (U4)0x0000003FU,                                                           /* 52 UNKNOWN                                         */</v>
      </c>
    </row>
    <row r="189" spans="2:43">
      <c r="B189" s="127"/>
      <c r="C189" s="40">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1</v>
      </c>
      <c r="AE189" s="120">
        <f t="shared" si="48"/>
        <v>1</v>
      </c>
      <c r="AF189" s="120">
        <f t="shared" si="48"/>
        <v>1</v>
      </c>
      <c r="AG189" s="120">
        <f t="shared" si="48"/>
        <v>1</v>
      </c>
      <c r="AH189" s="120">
        <f t="shared" si="48"/>
        <v>1</v>
      </c>
      <c r="AI189" s="120">
        <f t="shared" si="48"/>
        <v>1</v>
      </c>
      <c r="AJ189" s="40" t="str">
        <f t="shared" si="30"/>
        <v>UNKNOWN</v>
      </c>
      <c r="AK189" s="53"/>
      <c r="AL189" s="53" t="str">
        <f t="shared" si="33"/>
        <v>3F</v>
      </c>
      <c r="AM189" s="55" t="str">
        <f t="shared" si="34"/>
        <v>00</v>
      </c>
      <c r="AN189" s="55" t="str">
        <f t="shared" si="35"/>
        <v>00</v>
      </c>
      <c r="AO189" s="55" t="str">
        <f t="shared" si="36"/>
        <v>00</v>
      </c>
      <c r="AQ189" t="str">
        <f t="shared" si="31"/>
        <v xml:space="preserve">    (U4)0x0000003FU,                                                           /* 53 UNKNOWN                                         */</v>
      </c>
    </row>
    <row r="190" spans="2:43">
      <c r="B190" s="127"/>
      <c r="C190" s="40">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1</v>
      </c>
      <c r="AE190" s="120">
        <f t="shared" si="48"/>
        <v>1</v>
      </c>
      <c r="AF190" s="120">
        <f t="shared" si="48"/>
        <v>1</v>
      </c>
      <c r="AG190" s="120">
        <f t="shared" si="48"/>
        <v>1</v>
      </c>
      <c r="AH190" s="120">
        <f t="shared" si="48"/>
        <v>1</v>
      </c>
      <c r="AI190" s="120">
        <f t="shared" si="48"/>
        <v>1</v>
      </c>
      <c r="AJ190" s="40" t="str">
        <f t="shared" si="30"/>
        <v>UNKNOWN</v>
      </c>
      <c r="AK190" s="53"/>
      <c r="AL190" s="53" t="str">
        <f t="shared" si="33"/>
        <v>3F</v>
      </c>
      <c r="AM190" s="55" t="str">
        <f t="shared" si="34"/>
        <v>00</v>
      </c>
      <c r="AN190" s="55" t="str">
        <f t="shared" si="35"/>
        <v>00</v>
      </c>
      <c r="AO190" s="55" t="str">
        <f t="shared" si="36"/>
        <v>00</v>
      </c>
      <c r="AQ190" t="str">
        <f t="shared" si="31"/>
        <v xml:space="preserve">    (U4)0x0000003FU,                                                           /* 54 UNKNOWN                                         */</v>
      </c>
    </row>
    <row r="191" spans="2:43">
      <c r="B191" s="127"/>
      <c r="C191" s="40">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1</v>
      </c>
      <c r="AE191" s="120">
        <f t="shared" si="48"/>
        <v>1</v>
      </c>
      <c r="AF191" s="120">
        <f t="shared" si="48"/>
        <v>1</v>
      </c>
      <c r="AG191" s="120">
        <f t="shared" si="48"/>
        <v>1</v>
      </c>
      <c r="AH191" s="120">
        <f t="shared" si="48"/>
        <v>1</v>
      </c>
      <c r="AI191" s="120">
        <f t="shared" ref="AI191" si="49">IF(OR(AI61=0,AI61=1),1,0)</f>
        <v>1</v>
      </c>
      <c r="AJ191" s="40" t="str">
        <f t="shared" si="30"/>
        <v>UNKNOWN</v>
      </c>
      <c r="AK191" s="53"/>
      <c r="AL191" s="53" t="str">
        <f t="shared" si="33"/>
        <v>3F</v>
      </c>
      <c r="AM191" s="55" t="str">
        <f t="shared" si="34"/>
        <v>00</v>
      </c>
      <c r="AN191" s="55" t="str">
        <f t="shared" si="35"/>
        <v>00</v>
      </c>
      <c r="AO191" s="55" t="str">
        <f t="shared" si="36"/>
        <v>00</v>
      </c>
      <c r="AQ191" t="str">
        <f t="shared" si="31"/>
        <v xml:space="preserve">    (U4)0x0000003FU,                                                           /* 55 UNKNOWN                                         */</v>
      </c>
    </row>
    <row r="192" spans="2:43">
      <c r="B192" s="127"/>
      <c r="C192" s="40">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1</v>
      </c>
      <c r="AE192" s="120">
        <f t="shared" si="50"/>
        <v>1</v>
      </c>
      <c r="AF192" s="120">
        <f t="shared" si="50"/>
        <v>1</v>
      </c>
      <c r="AG192" s="120">
        <f t="shared" si="50"/>
        <v>1</v>
      </c>
      <c r="AH192" s="120">
        <f t="shared" si="50"/>
        <v>1</v>
      </c>
      <c r="AI192" s="120">
        <f t="shared" si="50"/>
        <v>1</v>
      </c>
      <c r="AJ192" s="40" t="str">
        <f t="shared" si="30"/>
        <v>UNKNOWN</v>
      </c>
      <c r="AK192" s="53"/>
      <c r="AL192" s="53" t="str">
        <f t="shared" si="33"/>
        <v>3F</v>
      </c>
      <c r="AM192" s="55" t="str">
        <f t="shared" si="34"/>
        <v>00</v>
      </c>
      <c r="AN192" s="55" t="str">
        <f t="shared" si="35"/>
        <v>00</v>
      </c>
      <c r="AO192" s="55" t="str">
        <f t="shared" si="36"/>
        <v>00</v>
      </c>
      <c r="AQ192" t="str">
        <f t="shared" si="31"/>
        <v xml:space="preserve">    (U4)0x0000003FU,                                                           /* 56 UNKNOWN                                         */</v>
      </c>
    </row>
    <row r="193" spans="2:43">
      <c r="B193" s="127"/>
      <c r="C193" s="40">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1</v>
      </c>
      <c r="AE193" s="120">
        <f t="shared" si="50"/>
        <v>1</v>
      </c>
      <c r="AF193" s="120">
        <f t="shared" si="50"/>
        <v>1</v>
      </c>
      <c r="AG193" s="120">
        <f t="shared" si="50"/>
        <v>1</v>
      </c>
      <c r="AH193" s="120">
        <f t="shared" si="50"/>
        <v>1</v>
      </c>
      <c r="AI193" s="120">
        <f t="shared" si="50"/>
        <v>1</v>
      </c>
      <c r="AJ193" s="40" t="str">
        <f t="shared" si="30"/>
        <v>UNKNOWN</v>
      </c>
      <c r="AK193" s="53"/>
      <c r="AL193" s="53" t="str">
        <f t="shared" si="33"/>
        <v>3F</v>
      </c>
      <c r="AM193" s="55" t="str">
        <f t="shared" si="34"/>
        <v>00</v>
      </c>
      <c r="AN193" s="55" t="str">
        <f t="shared" si="35"/>
        <v>00</v>
      </c>
      <c r="AO193" s="55" t="str">
        <f t="shared" si="36"/>
        <v>00</v>
      </c>
      <c r="AQ193" t="str">
        <f t="shared" si="31"/>
        <v xml:space="preserve">    (U4)0x0000003FU,                                                           /* 57 UNKNOWN                                         */</v>
      </c>
    </row>
    <row r="194" spans="2:43">
      <c r="B194" s="127"/>
      <c r="C194" s="40">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1</v>
      </c>
      <c r="AE194" s="120">
        <f t="shared" si="50"/>
        <v>1</v>
      </c>
      <c r="AF194" s="120">
        <f t="shared" si="50"/>
        <v>1</v>
      </c>
      <c r="AG194" s="120">
        <f t="shared" si="50"/>
        <v>1</v>
      </c>
      <c r="AH194" s="120">
        <f t="shared" si="50"/>
        <v>1</v>
      </c>
      <c r="AI194" s="120">
        <f t="shared" si="50"/>
        <v>1</v>
      </c>
      <c r="AJ194" s="40" t="str">
        <f t="shared" si="30"/>
        <v>UNKNOWN</v>
      </c>
      <c r="AK194" s="53"/>
      <c r="AL194" s="53" t="str">
        <f t="shared" si="33"/>
        <v>3F</v>
      </c>
      <c r="AM194" s="55" t="str">
        <f t="shared" si="34"/>
        <v>00</v>
      </c>
      <c r="AN194" s="55" t="str">
        <f t="shared" si="35"/>
        <v>00</v>
      </c>
      <c r="AO194" s="55" t="str">
        <f t="shared" si="36"/>
        <v>00</v>
      </c>
      <c r="AQ194" t="str">
        <f t="shared" si="31"/>
        <v xml:space="preserve">    (U4)0x0000003FU,                                                           /* 58 UNKNOWN                                         */</v>
      </c>
    </row>
    <row r="195" spans="2:43">
      <c r="B195" s="127"/>
      <c r="C195" s="40">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1</v>
      </c>
      <c r="AE195" s="120">
        <f t="shared" si="50"/>
        <v>1</v>
      </c>
      <c r="AF195" s="120">
        <f t="shared" si="50"/>
        <v>1</v>
      </c>
      <c r="AG195" s="120">
        <f t="shared" si="50"/>
        <v>1</v>
      </c>
      <c r="AH195" s="120">
        <f t="shared" si="50"/>
        <v>1</v>
      </c>
      <c r="AI195" s="120">
        <f t="shared" si="50"/>
        <v>1</v>
      </c>
      <c r="AJ195" s="40" t="str">
        <f t="shared" si="30"/>
        <v>UNKNOWN</v>
      </c>
      <c r="AK195" s="53"/>
      <c r="AL195" s="53" t="str">
        <f t="shared" si="33"/>
        <v>3F</v>
      </c>
      <c r="AM195" s="55" t="str">
        <f t="shared" si="34"/>
        <v>00</v>
      </c>
      <c r="AN195" s="55" t="str">
        <f t="shared" si="35"/>
        <v>00</v>
      </c>
      <c r="AO195" s="55" t="str">
        <f t="shared" si="36"/>
        <v>00</v>
      </c>
      <c r="AQ195" t="str">
        <f t="shared" si="31"/>
        <v xml:space="preserve">    (U4)0x0000003FU,                                                           /* 59 UNKNOWN                                         */</v>
      </c>
    </row>
    <row r="196" spans="2:43">
      <c r="B196" s="127"/>
      <c r="C196" s="40">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1</v>
      </c>
      <c r="AE196" s="120">
        <f t="shared" si="50"/>
        <v>1</v>
      </c>
      <c r="AF196" s="120">
        <f t="shared" si="50"/>
        <v>1</v>
      </c>
      <c r="AG196" s="120">
        <f t="shared" si="50"/>
        <v>1</v>
      </c>
      <c r="AH196" s="120">
        <f t="shared" si="50"/>
        <v>1</v>
      </c>
      <c r="AI196" s="120">
        <f t="shared" si="50"/>
        <v>1</v>
      </c>
      <c r="AJ196" s="40" t="str">
        <f t="shared" si="30"/>
        <v>UNKNOWN</v>
      </c>
      <c r="AK196" s="53"/>
      <c r="AL196" s="53" t="str">
        <f t="shared" si="33"/>
        <v>3F</v>
      </c>
      <c r="AM196" s="55" t="str">
        <f t="shared" si="34"/>
        <v>00</v>
      </c>
      <c r="AN196" s="55" t="str">
        <f t="shared" si="35"/>
        <v>00</v>
      </c>
      <c r="AO196" s="55" t="str">
        <f t="shared" si="36"/>
        <v>00</v>
      </c>
      <c r="AQ196" t="str">
        <f t="shared" si="31"/>
        <v xml:space="preserve">    (U4)0x0000003FU,                                                           /* 60 UNKNOWN                                         */</v>
      </c>
    </row>
    <row r="197" spans="2:43">
      <c r="B197" s="127"/>
      <c r="C197" s="40">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1</v>
      </c>
      <c r="AE197" s="120">
        <f t="shared" si="50"/>
        <v>1</v>
      </c>
      <c r="AF197" s="120">
        <f t="shared" si="50"/>
        <v>1</v>
      </c>
      <c r="AG197" s="120">
        <f t="shared" si="50"/>
        <v>1</v>
      </c>
      <c r="AH197" s="120">
        <f t="shared" si="50"/>
        <v>1</v>
      </c>
      <c r="AI197" s="120">
        <f t="shared" si="50"/>
        <v>1</v>
      </c>
      <c r="AJ197" s="40" t="str">
        <f t="shared" si="30"/>
        <v>UNKNOWN</v>
      </c>
      <c r="AK197" s="53"/>
      <c r="AL197" s="53" t="str">
        <f t="shared" si="33"/>
        <v>3F</v>
      </c>
      <c r="AM197" s="55" t="str">
        <f t="shared" si="34"/>
        <v>00</v>
      </c>
      <c r="AN197" s="55" t="str">
        <f t="shared" si="35"/>
        <v>00</v>
      </c>
      <c r="AO197" s="55" t="str">
        <f t="shared" si="36"/>
        <v>00</v>
      </c>
      <c r="AQ197" t="str">
        <f t="shared" si="31"/>
        <v xml:space="preserve">    (U4)0x0000003FU,                                                           /* 61 UNKNOWN                                         */</v>
      </c>
    </row>
    <row r="198" spans="2:43">
      <c r="B198" s="127"/>
      <c r="C198" s="40">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1</v>
      </c>
      <c r="AE198" s="120">
        <f t="shared" si="50"/>
        <v>1</v>
      </c>
      <c r="AF198" s="120">
        <f t="shared" si="50"/>
        <v>1</v>
      </c>
      <c r="AG198" s="120">
        <f t="shared" si="50"/>
        <v>1</v>
      </c>
      <c r="AH198" s="120">
        <f t="shared" si="50"/>
        <v>1</v>
      </c>
      <c r="AI198" s="120">
        <f t="shared" si="50"/>
        <v>1</v>
      </c>
      <c r="AJ198" s="40" t="str">
        <f t="shared" si="30"/>
        <v>UNKNOWN</v>
      </c>
      <c r="AK198" s="53"/>
      <c r="AL198" s="53" t="str">
        <f t="shared" si="33"/>
        <v>3F</v>
      </c>
      <c r="AM198" s="55" t="str">
        <f t="shared" si="34"/>
        <v>00</v>
      </c>
      <c r="AN198" s="55" t="str">
        <f t="shared" si="35"/>
        <v>00</v>
      </c>
      <c r="AO198" s="55" t="str">
        <f t="shared" si="36"/>
        <v>00</v>
      </c>
      <c r="AQ198" t="str">
        <f t="shared" si="31"/>
        <v xml:space="preserve">    (U4)0x0000003FU,                                                           /* 62 UNKNOWN                                         */</v>
      </c>
    </row>
    <row r="199" spans="2:43">
      <c r="B199" s="128"/>
      <c r="C199" s="40">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1</v>
      </c>
      <c r="AE199" s="120">
        <f t="shared" si="50"/>
        <v>1</v>
      </c>
      <c r="AF199" s="120">
        <f t="shared" si="50"/>
        <v>1</v>
      </c>
      <c r="AG199" s="120">
        <f t="shared" si="50"/>
        <v>1</v>
      </c>
      <c r="AH199" s="120">
        <f t="shared" si="50"/>
        <v>1</v>
      </c>
      <c r="AI199" s="120">
        <f t="shared" ref="AI199" si="51">IF(OR(AI69=0,AI69=1),1,0)</f>
        <v>1</v>
      </c>
      <c r="AJ199" s="40" t="str">
        <f t="shared" si="30"/>
        <v>UNKNOWN</v>
      </c>
      <c r="AK199" s="53"/>
      <c r="AL199" s="53" t="str">
        <f t="shared" si="33"/>
        <v>3F</v>
      </c>
      <c r="AM199" s="55" t="str">
        <f t="shared" si="34"/>
        <v>00</v>
      </c>
      <c r="AN199" s="55" t="str">
        <f t="shared" si="35"/>
        <v>00</v>
      </c>
      <c r="AO199" s="55" t="str">
        <f t="shared" si="36"/>
        <v>00</v>
      </c>
      <c r="AQ199" t="str">
        <f t="shared" si="31"/>
        <v xml:space="preserve">    (U4)0x0000003FU                                                            /* 63 UNKNOWN                                         */</v>
      </c>
    </row>
  </sheetData>
  <protectedRanges>
    <protectedRange sqref="L3:AC3 D6:AC69" name="Table作成編集範囲"/>
    <protectedRange sqref="B3" name="Table作成編集範囲_1"/>
    <protectedRange sqref="AD3:AI3" name="Table作成編集範囲_3"/>
    <protectedRange sqref="AJ6:AJ69" name="Table作成編集範囲_2"/>
    <protectedRange sqref="AD6:AI37 AF38:AI69" name="Table作成編集範囲_6_1"/>
  </protectedRanges>
  <mergeCells count="5">
    <mergeCell ref="C2:C3"/>
    <mergeCell ref="AJ2:AJ3"/>
    <mergeCell ref="A4:B5"/>
    <mergeCell ref="AF3:AI3"/>
    <mergeCell ref="AD3:AE3"/>
  </mergeCells>
  <phoneticPr fontId="2"/>
  <conditionalFormatting sqref="D6:AC69">
    <cfRule type="cellIs" dxfId="22" priority="26" operator="equal">
      <formula>1</formula>
    </cfRule>
    <cfRule type="cellIs" dxfId="21" priority="27" operator="equal">
      <formula>"×"</formula>
    </cfRule>
  </conditionalFormatting>
  <conditionalFormatting sqref="AR5:AS70">
    <cfRule type="expression" dxfId="20" priority="25">
      <formula>$B$3="Index Table"</formula>
    </cfRule>
  </conditionalFormatting>
  <conditionalFormatting sqref="AE6:AI37 AE38">
    <cfRule type="cellIs" dxfId="19" priority="19" operator="equal">
      <formula>1</formula>
    </cfRule>
    <cfRule type="cellIs" dxfId="18" priority="20" operator="equal">
      <formula>"×"</formula>
    </cfRule>
  </conditionalFormatting>
  <conditionalFormatting sqref="AD6:AD38">
    <cfRule type="cellIs" dxfId="17" priority="17" operator="equal">
      <formula>1</formula>
    </cfRule>
    <cfRule type="cellIs" dxfId="16" priority="18" operator="equal">
      <formula>"×"</formula>
    </cfRule>
  </conditionalFormatting>
  <conditionalFormatting sqref="AF38:AI53">
    <cfRule type="cellIs" dxfId="15" priority="15" operator="equal">
      <formula>1</formula>
    </cfRule>
    <cfRule type="cellIs" dxfId="14" priority="16" operator="equal">
      <formula>"×"</formula>
    </cfRule>
  </conditionalFormatting>
  <conditionalFormatting sqref="AE39:AE53">
    <cfRule type="cellIs" dxfId="13" priority="13" operator="equal">
      <formula>1</formula>
    </cfRule>
    <cfRule type="cellIs" dxfId="12" priority="14" operator="equal">
      <formula>"×"</formula>
    </cfRule>
  </conditionalFormatting>
  <conditionalFormatting sqref="AD39:AD53">
    <cfRule type="cellIs" dxfId="11" priority="11" operator="equal">
      <formula>1</formula>
    </cfRule>
    <cfRule type="cellIs" dxfId="10" priority="12" operator="equal">
      <formula>"×"</formula>
    </cfRule>
  </conditionalFormatting>
  <conditionalFormatting sqref="AD54">
    <cfRule type="cellIs" dxfId="9" priority="9" operator="equal">
      <formula>1</formula>
    </cfRule>
    <cfRule type="cellIs" dxfId="8" priority="10" operator="equal">
      <formula>"×"</formula>
    </cfRule>
  </conditionalFormatting>
  <conditionalFormatting sqref="AE54">
    <cfRule type="cellIs" dxfId="7" priority="7" operator="equal">
      <formula>1</formula>
    </cfRule>
    <cfRule type="cellIs" dxfId="6" priority="8" operator="equal">
      <formula>"×"</formula>
    </cfRule>
  </conditionalFormatting>
  <conditionalFormatting sqref="AF54:AI69">
    <cfRule type="cellIs" dxfId="5" priority="5" operator="equal">
      <formula>1</formula>
    </cfRule>
    <cfRule type="cellIs" dxfId="4" priority="6" operator="equal">
      <formula>"×"</formula>
    </cfRule>
  </conditionalFormatting>
  <conditionalFormatting sqref="AD55:AD69">
    <cfRule type="cellIs" dxfId="3" priority="3" operator="equal">
      <formula>1</formula>
    </cfRule>
    <cfRule type="cellIs" dxfId="2" priority="4" operator="equal">
      <formula>"×"</formula>
    </cfRule>
  </conditionalFormatting>
  <conditionalFormatting sqref="AE55:AE69">
    <cfRule type="cellIs" dxfId="1" priority="1" operator="equal">
      <formula>1</formula>
    </cfRule>
    <cfRule type="cellIs" dxfId="0" priority="2" operator="equal">
      <formula>"×"</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2:BF414"/>
  <sheetViews>
    <sheetView topLeftCell="A17" zoomScale="70" zoomScaleNormal="70" workbookViewId="0">
      <selection activeCell="L20" sqref="L20"/>
    </sheetView>
  </sheetViews>
  <sheetFormatPr defaultRowHeight="13.5"/>
  <cols>
    <col min="2" max="2" width="35.375" bestFit="1" customWidth="1"/>
    <col min="3" max="10" width="3.375" customWidth="1"/>
    <col min="11" max="11" width="20.625" customWidth="1"/>
    <col min="12" max="12" width="32.5" customWidth="1"/>
    <col min="13" max="13" width="20.875" customWidth="1"/>
    <col min="14" max="14" width="22.375" customWidth="1"/>
    <col min="15" max="15" width="35.25" customWidth="1"/>
    <col min="16" max="17" width="10.875" customWidth="1"/>
  </cols>
  <sheetData>
    <row r="12" spans="2:17" ht="15" thickBot="1">
      <c r="B12" s="27" t="s">
        <v>224</v>
      </c>
    </row>
    <row r="13" spans="2:17" ht="15" thickBot="1">
      <c r="B13" s="90" t="s">
        <v>124</v>
      </c>
      <c r="C13" s="288" t="s">
        <v>206</v>
      </c>
      <c r="D13" s="289"/>
      <c r="E13" s="289"/>
      <c r="F13" s="289"/>
      <c r="G13" s="289"/>
      <c r="H13" s="289"/>
      <c r="I13" s="289"/>
      <c r="J13" s="290"/>
      <c r="K13" s="159"/>
      <c r="L13" s="159"/>
      <c r="M13" s="162"/>
      <c r="N13" s="160"/>
      <c r="O13" s="160"/>
      <c r="P13" s="160"/>
      <c r="Q13" s="161"/>
    </row>
    <row r="14" spans="2:17">
      <c r="B14" s="63"/>
      <c r="C14" s="31" t="s">
        <v>160</v>
      </c>
      <c r="D14" s="31"/>
      <c r="E14" s="31"/>
      <c r="F14" s="31"/>
      <c r="G14" s="31"/>
      <c r="H14" s="31"/>
      <c r="I14" s="31"/>
      <c r="J14" s="31"/>
      <c r="K14" s="31"/>
      <c r="L14" s="32"/>
      <c r="M14" s="28" t="s">
        <v>52</v>
      </c>
      <c r="N14" s="36" t="s">
        <v>21</v>
      </c>
      <c r="O14" s="37"/>
      <c r="P14" s="37"/>
      <c r="Q14" s="38"/>
    </row>
    <row r="15" spans="2:17">
      <c r="B15" s="64" t="s">
        <v>22</v>
      </c>
      <c r="C15" s="291" t="s">
        <v>175</v>
      </c>
      <c r="D15" s="292"/>
      <c r="E15" s="292"/>
      <c r="F15" s="292"/>
      <c r="G15" s="292"/>
      <c r="H15" s="292"/>
      <c r="I15" s="292"/>
      <c r="J15" s="293"/>
      <c r="K15" s="33" t="s">
        <v>23</v>
      </c>
      <c r="L15" s="67"/>
      <c r="M15" s="29" t="s">
        <v>225</v>
      </c>
      <c r="N15" s="186" t="s">
        <v>24</v>
      </c>
      <c r="O15" s="70" t="s">
        <v>25</v>
      </c>
      <c r="P15" s="70" t="s">
        <v>26</v>
      </c>
      <c r="Q15" s="133" t="s">
        <v>27</v>
      </c>
    </row>
    <row r="16" spans="2:17">
      <c r="B16" s="64" t="s">
        <v>34</v>
      </c>
      <c r="C16" s="156" t="s">
        <v>128</v>
      </c>
      <c r="D16" s="156" t="s">
        <v>128</v>
      </c>
      <c r="E16" s="156" t="s">
        <v>128</v>
      </c>
      <c r="F16" s="156" t="s">
        <v>128</v>
      </c>
      <c r="G16" s="156" t="s">
        <v>128</v>
      </c>
      <c r="H16" s="156" t="s">
        <v>128</v>
      </c>
      <c r="I16" s="156" t="s">
        <v>128</v>
      </c>
      <c r="J16" s="156" t="s">
        <v>128</v>
      </c>
      <c r="K16" s="187" t="s">
        <v>101</v>
      </c>
      <c r="L16" s="132" t="s">
        <v>226</v>
      </c>
      <c r="M16" s="29" t="s">
        <v>202</v>
      </c>
      <c r="N16" s="188"/>
      <c r="O16" s="71"/>
      <c r="P16" s="71"/>
      <c r="Q16" s="189"/>
    </row>
    <row r="17" spans="2:17" ht="27">
      <c r="B17" s="65" t="s">
        <v>28</v>
      </c>
      <c r="C17" s="294" t="s">
        <v>36</v>
      </c>
      <c r="D17" s="292"/>
      <c r="E17" s="292"/>
      <c r="F17" s="292"/>
      <c r="G17" s="292"/>
      <c r="H17" s="292"/>
      <c r="I17" s="292"/>
      <c r="J17" s="293"/>
      <c r="K17" s="190" t="s">
        <v>227</v>
      </c>
      <c r="L17" s="190" t="s">
        <v>227</v>
      </c>
      <c r="M17" s="30"/>
      <c r="N17" s="188"/>
      <c r="O17" s="71"/>
      <c r="P17" s="71"/>
      <c r="Q17" s="133"/>
    </row>
    <row r="18" spans="2:17" ht="136.5">
      <c r="B18" s="64" t="s">
        <v>29</v>
      </c>
      <c r="C18" s="157" t="s">
        <v>161</v>
      </c>
      <c r="D18" s="157" t="s">
        <v>63</v>
      </c>
      <c r="E18" s="157" t="s">
        <v>162</v>
      </c>
      <c r="F18" s="157" t="s">
        <v>163</v>
      </c>
      <c r="G18" s="157" t="s">
        <v>164</v>
      </c>
      <c r="H18" s="157" t="s">
        <v>165</v>
      </c>
      <c r="I18" s="157" t="s">
        <v>166</v>
      </c>
      <c r="J18" s="157" t="s">
        <v>167</v>
      </c>
      <c r="K18" s="216" t="s">
        <v>219</v>
      </c>
      <c r="L18" s="217" t="s">
        <v>220</v>
      </c>
      <c r="M18" s="218" t="s">
        <v>30</v>
      </c>
      <c r="N18" s="219"/>
      <c r="O18" s="71"/>
      <c r="P18" s="71"/>
      <c r="Q18" s="133"/>
    </row>
    <row r="19" spans="2:17" ht="234.75" customHeight="1" thickBot="1">
      <c r="B19" s="66" t="s">
        <v>31</v>
      </c>
      <c r="C19" s="158" t="s">
        <v>169</v>
      </c>
      <c r="D19" s="158" t="s">
        <v>128</v>
      </c>
      <c r="E19" s="158" t="s">
        <v>169</v>
      </c>
      <c r="F19" s="158" t="s">
        <v>169</v>
      </c>
      <c r="G19" s="158" t="s">
        <v>169</v>
      </c>
      <c r="H19" s="158" t="s">
        <v>169</v>
      </c>
      <c r="I19" s="158" t="s">
        <v>169</v>
      </c>
      <c r="J19" s="158" t="s">
        <v>169</v>
      </c>
      <c r="K19" s="228" t="s">
        <v>281</v>
      </c>
      <c r="L19" s="220" t="s">
        <v>307</v>
      </c>
      <c r="M19" s="221" t="s">
        <v>302</v>
      </c>
      <c r="N19" s="222" t="s">
        <v>275</v>
      </c>
      <c r="O19" s="191"/>
      <c r="P19" s="69"/>
      <c r="Q19" s="192"/>
    </row>
    <row r="20" spans="2:17" ht="14.25" thickTop="1">
      <c r="B20" s="200" t="s">
        <v>208</v>
      </c>
      <c r="C20" s="201" t="s">
        <v>168</v>
      </c>
      <c r="D20" s="201" t="s">
        <v>168</v>
      </c>
      <c r="E20" s="201" t="s">
        <v>168</v>
      </c>
      <c r="F20" s="201" t="s">
        <v>168</v>
      </c>
      <c r="G20" s="201" t="s">
        <v>168</v>
      </c>
      <c r="H20" s="201" t="s">
        <v>168</v>
      </c>
      <c r="I20" s="201" t="s">
        <v>168</v>
      </c>
      <c r="J20" s="201" t="s">
        <v>168</v>
      </c>
      <c r="K20" s="229" t="s">
        <v>283</v>
      </c>
      <c r="L20" s="202" t="s">
        <v>228</v>
      </c>
      <c r="M20" s="203" t="s">
        <v>109</v>
      </c>
      <c r="N20" s="204" t="s">
        <v>229</v>
      </c>
      <c r="O20" s="34"/>
      <c r="P20" s="34"/>
      <c r="Q20" s="193"/>
    </row>
    <row r="21" spans="2:17">
      <c r="B21" s="205" t="s">
        <v>208</v>
      </c>
      <c r="C21" s="206" t="s">
        <v>168</v>
      </c>
      <c r="D21" s="206" t="s">
        <v>168</v>
      </c>
      <c r="E21" s="206" t="s">
        <v>168</v>
      </c>
      <c r="F21" s="206" t="s">
        <v>168</v>
      </c>
      <c r="G21" s="206" t="s">
        <v>168</v>
      </c>
      <c r="H21" s="206" t="s">
        <v>168</v>
      </c>
      <c r="I21" s="206" t="s">
        <v>168</v>
      </c>
      <c r="J21" s="206" t="s">
        <v>168</v>
      </c>
      <c r="K21" s="229" t="s">
        <v>282</v>
      </c>
      <c r="L21" s="207" t="s">
        <v>230</v>
      </c>
      <c r="M21" s="208" t="s">
        <v>33</v>
      </c>
      <c r="N21" s="209" t="s">
        <v>32</v>
      </c>
      <c r="O21" s="35"/>
      <c r="P21" s="35"/>
      <c r="Q21" s="194"/>
    </row>
    <row r="22" spans="2:17">
      <c r="B22" s="205" t="s">
        <v>304</v>
      </c>
      <c r="C22" s="206" t="s">
        <v>168</v>
      </c>
      <c r="D22" s="206" t="s">
        <v>168</v>
      </c>
      <c r="E22" s="206" t="s">
        <v>168</v>
      </c>
      <c r="F22" s="206" t="s">
        <v>168</v>
      </c>
      <c r="G22" s="206" t="s">
        <v>168</v>
      </c>
      <c r="H22" s="206" t="s">
        <v>168</v>
      </c>
      <c r="I22" s="206" t="s">
        <v>168</v>
      </c>
      <c r="J22" s="206" t="s">
        <v>168</v>
      </c>
      <c r="K22" s="229" t="s">
        <v>282</v>
      </c>
      <c r="L22" s="207" t="s">
        <v>231</v>
      </c>
      <c r="M22" s="208" t="s">
        <v>216</v>
      </c>
      <c r="N22" s="209" t="s">
        <v>303</v>
      </c>
      <c r="O22" s="35"/>
      <c r="P22" s="35"/>
      <c r="Q22" s="194"/>
    </row>
    <row r="23" spans="2:17">
      <c r="B23" s="205" t="s">
        <v>287</v>
      </c>
      <c r="C23" s="206" t="s">
        <v>168</v>
      </c>
      <c r="D23" s="206" t="s">
        <v>168</v>
      </c>
      <c r="E23" s="206" t="s">
        <v>168</v>
      </c>
      <c r="F23" s="206" t="s">
        <v>168</v>
      </c>
      <c r="G23" s="206" t="s">
        <v>168</v>
      </c>
      <c r="H23" s="206" t="s">
        <v>168</v>
      </c>
      <c r="I23" s="206" t="s">
        <v>168</v>
      </c>
      <c r="J23" s="206" t="s">
        <v>168</v>
      </c>
      <c r="K23" s="229" t="s">
        <v>282</v>
      </c>
      <c r="L23" s="207" t="s">
        <v>232</v>
      </c>
      <c r="M23" s="225" t="s">
        <v>33</v>
      </c>
      <c r="N23" s="226" t="s">
        <v>32</v>
      </c>
      <c r="O23" s="35"/>
      <c r="P23" s="35"/>
      <c r="Q23" s="194"/>
    </row>
    <row r="24" spans="2:17">
      <c r="B24" s="205" t="s">
        <v>287</v>
      </c>
      <c r="C24" s="206" t="s">
        <v>168</v>
      </c>
      <c r="D24" s="206" t="s">
        <v>168</v>
      </c>
      <c r="E24" s="206" t="s">
        <v>168</v>
      </c>
      <c r="F24" s="206" t="s">
        <v>168</v>
      </c>
      <c r="G24" s="206" t="s">
        <v>168</v>
      </c>
      <c r="H24" s="206" t="s">
        <v>168</v>
      </c>
      <c r="I24" s="206" t="s">
        <v>168</v>
      </c>
      <c r="J24" s="206" t="s">
        <v>168</v>
      </c>
      <c r="K24" s="229" t="s">
        <v>282</v>
      </c>
      <c r="L24" s="207" t="s">
        <v>233</v>
      </c>
      <c r="M24" s="225" t="s">
        <v>33</v>
      </c>
      <c r="N24" s="226" t="s">
        <v>32</v>
      </c>
      <c r="O24" s="35"/>
      <c r="P24" s="35"/>
      <c r="Q24" s="194"/>
    </row>
    <row r="25" spans="2:17">
      <c r="B25" s="205" t="s">
        <v>287</v>
      </c>
      <c r="C25" s="206" t="s">
        <v>168</v>
      </c>
      <c r="D25" s="206" t="s">
        <v>168</v>
      </c>
      <c r="E25" s="206" t="s">
        <v>168</v>
      </c>
      <c r="F25" s="206" t="s">
        <v>168</v>
      </c>
      <c r="G25" s="206" t="s">
        <v>168</v>
      </c>
      <c r="H25" s="206" t="s">
        <v>168</v>
      </c>
      <c r="I25" s="206" t="s">
        <v>168</v>
      </c>
      <c r="J25" s="206" t="s">
        <v>168</v>
      </c>
      <c r="K25" s="229" t="s">
        <v>282</v>
      </c>
      <c r="L25" s="207" t="s">
        <v>234</v>
      </c>
      <c r="M25" s="225" t="s">
        <v>33</v>
      </c>
      <c r="N25" s="226" t="s">
        <v>32</v>
      </c>
      <c r="O25" s="35"/>
      <c r="P25" s="35"/>
      <c r="Q25" s="194"/>
    </row>
    <row r="26" spans="2:17">
      <c r="B26" s="205" t="s">
        <v>235</v>
      </c>
      <c r="C26" s="206" t="s">
        <v>168</v>
      </c>
      <c r="D26" s="206" t="s">
        <v>168</v>
      </c>
      <c r="E26" s="206" t="s">
        <v>168</v>
      </c>
      <c r="F26" s="206" t="s">
        <v>168</v>
      </c>
      <c r="G26" s="206" t="s">
        <v>168</v>
      </c>
      <c r="H26" s="206" t="s">
        <v>168</v>
      </c>
      <c r="I26" s="206" t="s">
        <v>168</v>
      </c>
      <c r="J26" s="206" t="s">
        <v>168</v>
      </c>
      <c r="K26" s="229" t="s">
        <v>282</v>
      </c>
      <c r="L26" s="207" t="s">
        <v>236</v>
      </c>
      <c r="M26" s="208" t="s">
        <v>237</v>
      </c>
      <c r="N26" s="209" t="s">
        <v>238</v>
      </c>
      <c r="O26" s="35"/>
      <c r="P26" s="35"/>
      <c r="Q26" s="194"/>
    </row>
    <row r="27" spans="2:17">
      <c r="B27" s="205" t="s">
        <v>239</v>
      </c>
      <c r="C27" s="206" t="s">
        <v>168</v>
      </c>
      <c r="D27" s="206" t="s">
        <v>168</v>
      </c>
      <c r="E27" s="206" t="s">
        <v>168</v>
      </c>
      <c r="F27" s="206" t="s">
        <v>168</v>
      </c>
      <c r="G27" s="206" t="s">
        <v>168</v>
      </c>
      <c r="H27" s="206" t="s">
        <v>168</v>
      </c>
      <c r="I27" s="206" t="s">
        <v>168</v>
      </c>
      <c r="J27" s="206" t="s">
        <v>168</v>
      </c>
      <c r="K27" s="229" t="s">
        <v>282</v>
      </c>
      <c r="L27" s="207" t="s">
        <v>240</v>
      </c>
      <c r="M27" s="208" t="s">
        <v>241</v>
      </c>
      <c r="N27" s="209" t="s">
        <v>242</v>
      </c>
      <c r="O27" s="35"/>
      <c r="P27" s="35"/>
      <c r="Q27" s="194"/>
    </row>
    <row r="28" spans="2:17">
      <c r="B28" s="205" t="s">
        <v>208</v>
      </c>
      <c r="C28" s="206" t="s">
        <v>168</v>
      </c>
      <c r="D28" s="206" t="s">
        <v>168</v>
      </c>
      <c r="E28" s="206" t="s">
        <v>168</v>
      </c>
      <c r="F28" s="206" t="s">
        <v>168</v>
      </c>
      <c r="G28" s="206" t="s">
        <v>168</v>
      </c>
      <c r="H28" s="206" t="s">
        <v>168</v>
      </c>
      <c r="I28" s="206" t="s">
        <v>168</v>
      </c>
      <c r="J28" s="206" t="s">
        <v>168</v>
      </c>
      <c r="K28" s="229" t="s">
        <v>282</v>
      </c>
      <c r="L28" s="207" t="s">
        <v>243</v>
      </c>
      <c r="M28" s="208" t="s">
        <v>33</v>
      </c>
      <c r="N28" s="209" t="s">
        <v>32</v>
      </c>
      <c r="O28" s="35"/>
      <c r="P28" s="35"/>
      <c r="Q28" s="194"/>
    </row>
    <row r="29" spans="2:17">
      <c r="B29" s="205" t="s">
        <v>251</v>
      </c>
      <c r="C29" s="206" t="s">
        <v>168</v>
      </c>
      <c r="D29" s="206" t="s">
        <v>168</v>
      </c>
      <c r="E29" s="206" t="s">
        <v>168</v>
      </c>
      <c r="F29" s="206" t="s">
        <v>168</v>
      </c>
      <c r="G29" s="206" t="s">
        <v>168</v>
      </c>
      <c r="H29" s="206" t="s">
        <v>168</v>
      </c>
      <c r="I29" s="206" t="s">
        <v>168</v>
      </c>
      <c r="J29" s="206" t="s">
        <v>168</v>
      </c>
      <c r="K29" s="229" t="s">
        <v>282</v>
      </c>
      <c r="L29" s="207" t="s">
        <v>253</v>
      </c>
      <c r="M29" s="208" t="s">
        <v>256</v>
      </c>
      <c r="N29" s="209" t="s">
        <v>257</v>
      </c>
      <c r="O29" s="35"/>
      <c r="P29" s="35"/>
      <c r="Q29" s="194"/>
    </row>
    <row r="30" spans="2:17">
      <c r="B30" s="205" t="s">
        <v>288</v>
      </c>
      <c r="C30" s="206" t="s">
        <v>168</v>
      </c>
      <c r="D30" s="206" t="s">
        <v>168</v>
      </c>
      <c r="E30" s="206" t="s">
        <v>168</v>
      </c>
      <c r="F30" s="206" t="s">
        <v>168</v>
      </c>
      <c r="G30" s="206" t="s">
        <v>168</v>
      </c>
      <c r="H30" s="206" t="s">
        <v>168</v>
      </c>
      <c r="I30" s="206" t="s">
        <v>168</v>
      </c>
      <c r="J30" s="206" t="s">
        <v>168</v>
      </c>
      <c r="K30" s="229" t="s">
        <v>282</v>
      </c>
      <c r="L30" s="207" t="s">
        <v>244</v>
      </c>
      <c r="M30" s="225" t="s">
        <v>276</v>
      </c>
      <c r="N30" s="226" t="s">
        <v>278</v>
      </c>
      <c r="O30" s="35"/>
      <c r="P30" s="35"/>
      <c r="Q30" s="194"/>
    </row>
    <row r="31" spans="2:17">
      <c r="B31" s="205" t="s">
        <v>252</v>
      </c>
      <c r="C31" s="206" t="s">
        <v>168</v>
      </c>
      <c r="D31" s="206" t="s">
        <v>168</v>
      </c>
      <c r="E31" s="206" t="s">
        <v>168</v>
      </c>
      <c r="F31" s="206" t="s">
        <v>168</v>
      </c>
      <c r="G31" s="206" t="s">
        <v>168</v>
      </c>
      <c r="H31" s="206" t="s">
        <v>168</v>
      </c>
      <c r="I31" s="206" t="s">
        <v>168</v>
      </c>
      <c r="J31" s="206" t="s">
        <v>168</v>
      </c>
      <c r="K31" s="229" t="s">
        <v>282</v>
      </c>
      <c r="L31" s="207" t="s">
        <v>254</v>
      </c>
      <c r="M31" s="208" t="s">
        <v>295</v>
      </c>
      <c r="N31" s="209" t="s">
        <v>258</v>
      </c>
      <c r="O31" s="35"/>
      <c r="P31" s="35"/>
      <c r="Q31" s="194"/>
    </row>
    <row r="32" spans="2:17">
      <c r="B32" s="205" t="s">
        <v>289</v>
      </c>
      <c r="C32" s="206" t="s">
        <v>168</v>
      </c>
      <c r="D32" s="206" t="s">
        <v>168</v>
      </c>
      <c r="E32" s="206" t="s">
        <v>168</v>
      </c>
      <c r="F32" s="206" t="s">
        <v>168</v>
      </c>
      <c r="G32" s="206" t="s">
        <v>168</v>
      </c>
      <c r="H32" s="206" t="s">
        <v>168</v>
      </c>
      <c r="I32" s="206" t="s">
        <v>168</v>
      </c>
      <c r="J32" s="206" t="s">
        <v>168</v>
      </c>
      <c r="K32" s="229" t="s">
        <v>282</v>
      </c>
      <c r="L32" s="207" t="s">
        <v>245</v>
      </c>
      <c r="M32" s="225" t="s">
        <v>277</v>
      </c>
      <c r="N32" s="226" t="s">
        <v>279</v>
      </c>
      <c r="O32" s="35"/>
      <c r="P32" s="35"/>
      <c r="Q32" s="194"/>
    </row>
    <row r="33" spans="2:17">
      <c r="B33" s="205" t="s">
        <v>208</v>
      </c>
      <c r="C33" s="206" t="s">
        <v>168</v>
      </c>
      <c r="D33" s="206" t="s">
        <v>168</v>
      </c>
      <c r="E33" s="206" t="s">
        <v>168</v>
      </c>
      <c r="F33" s="206" t="s">
        <v>168</v>
      </c>
      <c r="G33" s="206" t="s">
        <v>168</v>
      </c>
      <c r="H33" s="206" t="s">
        <v>168</v>
      </c>
      <c r="I33" s="206" t="s">
        <v>168</v>
      </c>
      <c r="J33" s="206" t="s">
        <v>168</v>
      </c>
      <c r="K33" s="229" t="s">
        <v>282</v>
      </c>
      <c r="L33" s="207" t="s">
        <v>246</v>
      </c>
      <c r="M33" s="208" t="s">
        <v>33</v>
      </c>
      <c r="N33" s="209" t="s">
        <v>32</v>
      </c>
      <c r="O33" s="35"/>
      <c r="P33" s="35"/>
      <c r="Q33" s="194"/>
    </row>
    <row r="34" spans="2:17">
      <c r="B34" s="205" t="s">
        <v>208</v>
      </c>
      <c r="C34" s="206" t="s">
        <v>168</v>
      </c>
      <c r="D34" s="206" t="s">
        <v>168</v>
      </c>
      <c r="E34" s="206" t="s">
        <v>168</v>
      </c>
      <c r="F34" s="206" t="s">
        <v>168</v>
      </c>
      <c r="G34" s="206" t="s">
        <v>168</v>
      </c>
      <c r="H34" s="206" t="s">
        <v>168</v>
      </c>
      <c r="I34" s="206" t="s">
        <v>168</v>
      </c>
      <c r="J34" s="206" t="s">
        <v>168</v>
      </c>
      <c r="K34" s="229" t="s">
        <v>282</v>
      </c>
      <c r="L34" s="207" t="s">
        <v>247</v>
      </c>
      <c r="M34" s="208" t="s">
        <v>33</v>
      </c>
      <c r="N34" s="209" t="s">
        <v>32</v>
      </c>
      <c r="O34" s="35"/>
      <c r="P34" s="35"/>
      <c r="Q34" s="194"/>
    </row>
    <row r="35" spans="2:17">
      <c r="B35" s="205" t="s">
        <v>208</v>
      </c>
      <c r="C35" s="206" t="s">
        <v>168</v>
      </c>
      <c r="D35" s="206" t="s">
        <v>168</v>
      </c>
      <c r="E35" s="206" t="s">
        <v>168</v>
      </c>
      <c r="F35" s="206" t="s">
        <v>168</v>
      </c>
      <c r="G35" s="206" t="s">
        <v>168</v>
      </c>
      <c r="H35" s="206" t="s">
        <v>168</v>
      </c>
      <c r="I35" s="206" t="s">
        <v>168</v>
      </c>
      <c r="J35" s="206" t="s">
        <v>168</v>
      </c>
      <c r="K35" s="229" t="s">
        <v>282</v>
      </c>
      <c r="L35" s="207" t="s">
        <v>248</v>
      </c>
      <c r="M35" s="208" t="s">
        <v>33</v>
      </c>
      <c r="N35" s="209" t="s">
        <v>32</v>
      </c>
      <c r="O35" s="35"/>
      <c r="P35" s="35"/>
      <c r="Q35" s="194"/>
    </row>
    <row r="36" spans="2:17">
      <c r="B36" s="227" t="s">
        <v>280</v>
      </c>
      <c r="C36" s="206" t="s">
        <v>168</v>
      </c>
      <c r="D36" s="206" t="s">
        <v>168</v>
      </c>
      <c r="E36" s="206" t="s">
        <v>168</v>
      </c>
      <c r="F36" s="206" t="s">
        <v>168</v>
      </c>
      <c r="G36" s="206" t="s">
        <v>168</v>
      </c>
      <c r="H36" s="206" t="s">
        <v>168</v>
      </c>
      <c r="I36" s="206" t="s">
        <v>168</v>
      </c>
      <c r="J36" s="206" t="s">
        <v>168</v>
      </c>
      <c r="K36" s="230" t="s">
        <v>284</v>
      </c>
      <c r="L36" s="207" t="s">
        <v>249</v>
      </c>
      <c r="M36" s="208" t="s">
        <v>33</v>
      </c>
      <c r="N36" s="209" t="s">
        <v>32</v>
      </c>
      <c r="O36" s="35"/>
      <c r="P36" s="35"/>
      <c r="Q36" s="194"/>
    </row>
    <row r="37" spans="2:17">
      <c r="B37" s="200" t="s">
        <v>290</v>
      </c>
      <c r="C37" s="206" t="s">
        <v>168</v>
      </c>
      <c r="D37" s="206" t="s">
        <v>168</v>
      </c>
      <c r="E37" s="206" t="s">
        <v>168</v>
      </c>
      <c r="F37" s="206" t="s">
        <v>168</v>
      </c>
      <c r="G37" s="206" t="s">
        <v>168</v>
      </c>
      <c r="H37" s="206" t="s">
        <v>168</v>
      </c>
      <c r="I37" s="206" t="s">
        <v>168</v>
      </c>
      <c r="J37" s="206" t="s">
        <v>168</v>
      </c>
      <c r="K37" s="230" t="s">
        <v>285</v>
      </c>
      <c r="L37" s="207" t="s">
        <v>249</v>
      </c>
      <c r="M37" s="208" t="s">
        <v>33</v>
      </c>
      <c r="N37" s="209" t="s">
        <v>32</v>
      </c>
      <c r="O37" s="35"/>
      <c r="P37" s="35"/>
      <c r="Q37" s="194"/>
    </row>
    <row r="38" spans="2:17">
      <c r="B38" s="23" t="s">
        <v>291</v>
      </c>
      <c r="C38" s="206" t="s">
        <v>168</v>
      </c>
      <c r="D38" s="206" t="s">
        <v>168</v>
      </c>
      <c r="E38" s="206" t="s">
        <v>168</v>
      </c>
      <c r="F38" s="206" t="s">
        <v>168</v>
      </c>
      <c r="G38" s="206" t="s">
        <v>168</v>
      </c>
      <c r="H38" s="206" t="s">
        <v>168</v>
      </c>
      <c r="I38" s="206" t="s">
        <v>168</v>
      </c>
      <c r="J38" s="206" t="s">
        <v>168</v>
      </c>
      <c r="K38" s="230" t="s">
        <v>286</v>
      </c>
      <c r="L38" s="207" t="s">
        <v>249</v>
      </c>
      <c r="M38" s="208" t="s">
        <v>33</v>
      </c>
      <c r="N38" s="209" t="s">
        <v>32</v>
      </c>
      <c r="O38" s="35"/>
      <c r="P38" s="35"/>
      <c r="Q38" s="194"/>
    </row>
    <row r="39" spans="2:17" ht="14.25" thickBot="1">
      <c r="B39" s="210" t="s">
        <v>250</v>
      </c>
      <c r="C39" s="211" t="s">
        <v>168</v>
      </c>
      <c r="D39" s="211" t="s">
        <v>168</v>
      </c>
      <c r="E39" s="211" t="s">
        <v>168</v>
      </c>
      <c r="F39" s="211" t="s">
        <v>168</v>
      </c>
      <c r="G39" s="211" t="s">
        <v>168</v>
      </c>
      <c r="H39" s="211" t="s">
        <v>168</v>
      </c>
      <c r="I39" s="211" t="s">
        <v>168</v>
      </c>
      <c r="J39" s="211" t="s">
        <v>168</v>
      </c>
      <c r="K39" s="212" t="s">
        <v>209</v>
      </c>
      <c r="L39" s="213" t="s">
        <v>249</v>
      </c>
      <c r="M39" s="214" t="s">
        <v>33</v>
      </c>
      <c r="N39" s="215" t="s">
        <v>32</v>
      </c>
      <c r="O39" s="195"/>
      <c r="P39" s="195"/>
      <c r="Q39" s="196"/>
    </row>
    <row r="49" ht="17.25" customHeight="1"/>
    <row r="99" spans="19:19">
      <c r="S99" s="143"/>
    </row>
    <row r="414" spans="48:58">
      <c r="AV414" s="223"/>
      <c r="BF414" s="223"/>
    </row>
  </sheetData>
  <mergeCells count="3">
    <mergeCell ref="C13:J13"/>
    <mergeCell ref="C15:J15"/>
    <mergeCell ref="C17:J17"/>
  </mergeCells>
  <phoneticPr fontId="2"/>
  <dataValidations disablePrompts="1" count="1">
    <dataValidation type="list" allowBlank="1" showInputMessage="1" showErrorMessage="1" sqref="C13" xr:uid="{00000000-0002-0000-07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8" t="s">
        <v>86</v>
      </c>
      <c r="C2" s="79">
        <f>MAX(B4:B28)</f>
        <v>20</v>
      </c>
      <c r="D2" s="79"/>
    </row>
    <row r="3" spans="2:4" ht="14.25" thickBot="1">
      <c r="B3" s="72" t="s">
        <v>86</v>
      </c>
      <c r="C3" s="80" t="s">
        <v>90</v>
      </c>
      <c r="D3" s="73" t="s">
        <v>87</v>
      </c>
    </row>
    <row r="4" spans="2:4" ht="14.25" thickTop="1">
      <c r="B4" s="13">
        <v>0</v>
      </c>
      <c r="C4" s="81" t="s">
        <v>91</v>
      </c>
      <c r="D4" s="15" t="s">
        <v>20</v>
      </c>
    </row>
    <row r="5" spans="2:4" ht="40.5">
      <c r="B5" s="2">
        <v>1</v>
      </c>
      <c r="C5" s="82" t="s">
        <v>91</v>
      </c>
      <c r="D5" s="84" t="s">
        <v>92</v>
      </c>
    </row>
    <row r="6" spans="2:4" ht="27">
      <c r="B6" s="2">
        <v>2</v>
      </c>
      <c r="C6" s="82" t="s">
        <v>94</v>
      </c>
      <c r="D6" s="84" t="s">
        <v>95</v>
      </c>
    </row>
    <row r="7" spans="2:4" ht="54">
      <c r="B7" s="2">
        <v>3</v>
      </c>
      <c r="C7" s="82" t="s">
        <v>91</v>
      </c>
      <c r="D7" s="84" t="s">
        <v>98</v>
      </c>
    </row>
    <row r="8" spans="2:4" ht="81">
      <c r="B8" s="2">
        <v>4</v>
      </c>
      <c r="C8" s="82" t="s">
        <v>106</v>
      </c>
      <c r="D8" s="84" t="s">
        <v>112</v>
      </c>
    </row>
    <row r="9" spans="2:4" ht="41.25" customHeight="1">
      <c r="B9" s="2">
        <v>5</v>
      </c>
      <c r="C9" s="82" t="s">
        <v>107</v>
      </c>
      <c r="D9" s="84" t="s">
        <v>108</v>
      </c>
    </row>
    <row r="10" spans="2:4" ht="27">
      <c r="B10" s="2">
        <v>6</v>
      </c>
      <c r="C10" s="82" t="s">
        <v>91</v>
      </c>
      <c r="D10" s="84" t="s">
        <v>111</v>
      </c>
    </row>
    <row r="11" spans="2:4" ht="27">
      <c r="B11" s="2">
        <v>7</v>
      </c>
      <c r="C11" s="82" t="s">
        <v>106</v>
      </c>
      <c r="D11" s="84" t="s">
        <v>110</v>
      </c>
    </row>
    <row r="12" spans="2:4" ht="27">
      <c r="B12" s="2">
        <v>8</v>
      </c>
      <c r="C12" s="82" t="s">
        <v>91</v>
      </c>
      <c r="D12" s="84" t="s">
        <v>113</v>
      </c>
    </row>
    <row r="13" spans="2:4" ht="27">
      <c r="B13" s="2">
        <v>9</v>
      </c>
      <c r="C13" s="82" t="s">
        <v>91</v>
      </c>
      <c r="D13" s="84" t="s">
        <v>114</v>
      </c>
    </row>
    <row r="14" spans="2:4" ht="27">
      <c r="B14" s="2">
        <v>10</v>
      </c>
      <c r="C14" s="82" t="s">
        <v>115</v>
      </c>
      <c r="D14" s="84" t="s">
        <v>116</v>
      </c>
    </row>
    <row r="15" spans="2:4" ht="135">
      <c r="B15" s="2">
        <v>11</v>
      </c>
      <c r="C15" s="82" t="s">
        <v>91</v>
      </c>
      <c r="D15" s="84" t="s">
        <v>129</v>
      </c>
    </row>
    <row r="16" spans="2:4" ht="191.25" customHeight="1">
      <c r="B16" s="2">
        <v>12</v>
      </c>
      <c r="C16" s="82" t="s">
        <v>157</v>
      </c>
      <c r="D16" s="84" t="s">
        <v>173</v>
      </c>
    </row>
    <row r="17" spans="2:4" ht="27">
      <c r="B17" s="2">
        <v>13</v>
      </c>
      <c r="C17" s="82" t="s">
        <v>94</v>
      </c>
      <c r="D17" s="84" t="s">
        <v>176</v>
      </c>
    </row>
    <row r="18" spans="2:4" ht="67.5">
      <c r="B18" s="2">
        <v>14</v>
      </c>
      <c r="C18" s="82" t="s">
        <v>94</v>
      </c>
      <c r="D18" s="84" t="s">
        <v>178</v>
      </c>
    </row>
    <row r="19" spans="2:4" ht="40.5">
      <c r="B19" s="2">
        <v>15</v>
      </c>
      <c r="C19" s="82" t="s">
        <v>107</v>
      </c>
      <c r="D19" s="84" t="s">
        <v>181</v>
      </c>
    </row>
    <row r="20" spans="2:4" ht="64.5" customHeight="1">
      <c r="B20" s="2">
        <v>16</v>
      </c>
      <c r="C20" s="82" t="s">
        <v>107</v>
      </c>
      <c r="D20" s="84" t="s">
        <v>185</v>
      </c>
    </row>
    <row r="21" spans="2:4" ht="66.75" customHeight="1">
      <c r="B21" s="2">
        <v>17</v>
      </c>
      <c r="C21" s="82" t="s">
        <v>106</v>
      </c>
      <c r="D21" s="84" t="s">
        <v>200</v>
      </c>
    </row>
    <row r="22" spans="2:4" ht="27">
      <c r="B22" s="2">
        <v>18</v>
      </c>
      <c r="C22" s="82" t="s">
        <v>210</v>
      </c>
      <c r="D22" s="84" t="s">
        <v>211</v>
      </c>
    </row>
    <row r="23" spans="2:4" ht="27">
      <c r="B23" s="2">
        <v>19</v>
      </c>
      <c r="C23" s="82" t="s">
        <v>210</v>
      </c>
      <c r="D23" s="84" t="s">
        <v>212</v>
      </c>
    </row>
    <row r="24" spans="2:4" ht="94.5">
      <c r="B24" s="2">
        <v>20</v>
      </c>
      <c r="C24" s="82" t="s">
        <v>267</v>
      </c>
      <c r="D24" s="84" t="s">
        <v>268</v>
      </c>
    </row>
    <row r="25" spans="2:4">
      <c r="B25" s="2"/>
      <c r="C25" s="82"/>
      <c r="D25" s="68"/>
    </row>
    <row r="26" spans="2:4">
      <c r="B26" s="2"/>
      <c r="C26" s="82"/>
      <c r="D26" s="68"/>
    </row>
    <row r="27" spans="2:4" ht="14.25" thickBot="1">
      <c r="B27" s="4"/>
      <c r="C27" s="83"/>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はじめに</vt:lpstr>
      <vt:lpstr>表紙</vt:lpstr>
      <vt:lpstr>Matrix</vt:lpstr>
      <vt:lpstr>Config_IF</vt:lpstr>
      <vt:lpstr>CH_Design</vt:lpstr>
      <vt:lpstr>TT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2024-01-22T09:53:47Z</dcterms:modified>
</cp:coreProperties>
</file>