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"/>
    </mc:Choice>
  </mc:AlternateContent>
  <bookViews>
    <workbookView minimized="1" xWindow="0" yWindow="0" windowWidth="20490" windowHeight="7755"/>
  </bookViews>
  <sheets>
    <sheet name="Menu" sheetId="1" r:id="rId1"/>
    <sheet name="Geral" sheetId="3" r:id="rId2"/>
    <sheet name="Calendário" sheetId="6" r:id="rId3"/>
    <sheet name="Clientes" sheetId="2" r:id="rId4"/>
    <sheet name="cálculos" sheetId="4" r:id="rId5"/>
  </sheets>
  <definedNames>
    <definedName name="_xlnm._FilterDatabase" localSheetId="4" hidden="1">cálculos!$A$5:$G$21</definedName>
    <definedName name="_xlnm._FilterDatabase" localSheetId="3" hidden="1">Clientes!$B$8:$I$17</definedName>
    <definedName name="_xlnm._FilterDatabase" localSheetId="1" hidden="1">Geral!$A$8:$L$18</definedName>
    <definedName name="_xlnm._FilterDatabase" localSheetId="0" hidden="1">Menu!$K$2:$M$22</definedName>
    <definedName name="SegmentaçãodeDados_Fornecedor">#N/A</definedName>
  </definedNames>
  <calcPr calcId="152511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B19" i="3"/>
  <c r="D19" i="3"/>
  <c r="F19" i="3"/>
  <c r="H19" i="3"/>
  <c r="L18" i="3"/>
  <c r="L17" i="3"/>
  <c r="L16" i="3"/>
  <c r="L15" i="3"/>
  <c r="L12" i="3"/>
  <c r="L11" i="3"/>
  <c r="L10" i="3"/>
  <c r="G9" i="3"/>
  <c r="J9" i="3" s="1"/>
  <c r="I9" i="3"/>
  <c r="L9" i="3" s="1"/>
  <c r="G13" i="3"/>
  <c r="J13" i="3" s="1"/>
  <c r="I13" i="3"/>
  <c r="L13" i="3" s="1"/>
  <c r="G14" i="3"/>
  <c r="J14" i="3" s="1"/>
  <c r="I14" i="3"/>
  <c r="L14" i="3" s="1"/>
  <c r="I19" i="3" l="1"/>
  <c r="L19" i="3"/>
  <c r="C2" i="6"/>
  <c r="A6" i="6"/>
  <c r="A5" i="6"/>
  <c r="B6" i="6"/>
  <c r="A3" i="6"/>
  <c r="A2" i="6"/>
  <c r="A1" i="6"/>
  <c r="D6" i="6" l="1"/>
  <c r="E6" i="6" s="1"/>
  <c r="F6" i="6" s="1"/>
  <c r="G6" i="6" s="1"/>
  <c r="H6" i="6" s="1"/>
  <c r="I6" i="6" s="1"/>
  <c r="J6" i="6" s="1"/>
  <c r="A4" i="6"/>
  <c r="I17" i="2" l="1"/>
  <c r="I16" i="2"/>
  <c r="I15" i="2"/>
  <c r="I14" i="2"/>
  <c r="I13" i="2"/>
  <c r="I12" i="2"/>
  <c r="I11" i="2"/>
  <c r="I10" i="2"/>
  <c r="I9" i="2"/>
  <c r="D9" i="6" l="1"/>
  <c r="E9" i="6" s="1"/>
  <c r="F9" i="6" s="1"/>
  <c r="G9" i="6" s="1"/>
  <c r="H9" i="6" s="1"/>
  <c r="I9" i="6" s="1"/>
  <c r="J9" i="6" s="1"/>
  <c r="D12" i="6" s="1"/>
  <c r="E12" i="6" s="1"/>
  <c r="F12" i="6" s="1"/>
  <c r="G12" i="6" s="1"/>
  <c r="H12" i="6" s="1"/>
  <c r="I12" i="6" s="1"/>
  <c r="J12" i="6" s="1"/>
  <c r="D15" i="6" s="1"/>
  <c r="E15" i="6" s="1"/>
  <c r="F15" i="6" s="1"/>
  <c r="G15" i="6" s="1"/>
  <c r="H15" i="6" s="1"/>
  <c r="I15" i="6" s="1"/>
  <c r="J15" i="6" s="1"/>
  <c r="D18" i="6" s="1"/>
  <c r="E18" i="6" s="1"/>
  <c r="F18" i="6" s="1"/>
  <c r="G18" i="6" s="1"/>
  <c r="H18" i="6" s="1"/>
  <c r="I18" i="6" s="1"/>
  <c r="J18" i="6" s="1"/>
  <c r="D21" i="6" s="1"/>
  <c r="E21" i="6" s="1"/>
  <c r="F21" i="6" s="1"/>
  <c r="G21" i="6" s="1"/>
  <c r="H21" i="6" s="1"/>
  <c r="I21" i="6" s="1"/>
  <c r="J21" i="6" s="1"/>
</calcChain>
</file>

<file path=xl/sharedStrings.xml><?xml version="1.0" encoding="utf-8"?>
<sst xmlns="http://schemas.openxmlformats.org/spreadsheetml/2006/main" count="156" uniqueCount="118">
  <si>
    <t>Clientes</t>
  </si>
  <si>
    <t>Produtos</t>
  </si>
  <si>
    <t>Nome</t>
  </si>
  <si>
    <t>Fornecedor</t>
  </si>
  <si>
    <t>Preço de Venda</t>
  </si>
  <si>
    <t>Preço de Compra</t>
  </si>
  <si>
    <t>Data de Compra</t>
  </si>
  <si>
    <t>Produto 1</t>
  </si>
  <si>
    <t>Produto 2</t>
  </si>
  <si>
    <t>Produto 3</t>
  </si>
  <si>
    <t>Fornecedor 2</t>
  </si>
  <si>
    <t>Fornecedor 1</t>
  </si>
  <si>
    <t>Fornecedor 3</t>
  </si>
  <si>
    <t>Quantidade Comprada</t>
  </si>
  <si>
    <t>Quantidade Vendida</t>
  </si>
  <si>
    <t>Estoque</t>
  </si>
  <si>
    <t>Margem de Lucro por Produto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</si>
  <si>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</si>
  <si>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</si>
  <si>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</si>
  <si>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</si>
  <si>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</si>
  <si>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</si>
  <si>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</si>
  <si>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Telefone</t>
  </si>
  <si>
    <t>E-mail</t>
  </si>
  <si>
    <t>Cidade</t>
  </si>
  <si>
    <t>Tipo</t>
  </si>
  <si>
    <t>Data da última compra</t>
  </si>
  <si>
    <t>Beltrano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</si>
  <si>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</si>
  <si>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</si>
  <si>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</si>
  <si>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</si>
  <si>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</si>
  <si>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</si>
  <si>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</si>
  <si>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</si>
  <si>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90000-0000</t>
  </si>
  <si>
    <t>beltrano1@gmail</t>
  </si>
  <si>
    <t>beltrano2@gmail</t>
  </si>
  <si>
    <t>beltrano3@gmail</t>
  </si>
  <si>
    <t>beltrano4@gmail</t>
  </si>
  <si>
    <t>beltrano5@gmail</t>
  </si>
  <si>
    <t>beltrano6@gmail</t>
  </si>
  <si>
    <t>beltrano7@gmail</t>
  </si>
  <si>
    <t>beltrano8@gmail</t>
  </si>
  <si>
    <t>beltrano9@gmail</t>
  </si>
  <si>
    <t>Rio de Janeiro</t>
  </si>
  <si>
    <t>São Paulo</t>
  </si>
  <si>
    <t>Belo Horizonte</t>
  </si>
  <si>
    <t>Porto Alegre</t>
  </si>
  <si>
    <t>Florianópolis</t>
  </si>
  <si>
    <t>Recife</t>
  </si>
  <si>
    <t>Brasília</t>
  </si>
  <si>
    <t>Manaus</t>
  </si>
  <si>
    <t>Salvador</t>
  </si>
  <si>
    <t>Jurídica</t>
  </si>
  <si>
    <t>Física</t>
  </si>
  <si>
    <t>Lista de Produtos</t>
  </si>
  <si>
    <t>Preços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</si>
  <si>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</si>
  <si>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</si>
  <si>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</si>
  <si>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</si>
  <si>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</si>
  <si>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</si>
  <si>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</si>
  <si>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</si>
  <si>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</si>
  <si>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</si>
  <si>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</si>
  <si>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</si>
  <si>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</si>
  <si>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Lista de Fornecedores</t>
  </si>
  <si>
    <t>Fornecedor 4</t>
  </si>
  <si>
    <t>Fornecedor 5</t>
  </si>
  <si>
    <t>Fornecedor 6</t>
  </si>
  <si>
    <t>Fornecedor 7</t>
  </si>
  <si>
    <t>Fornecedor 8</t>
  </si>
  <si>
    <t>Fornecedor 9</t>
  </si>
  <si>
    <t>Fornecedor 10</t>
  </si>
  <si>
    <t>Fornecedor 11</t>
  </si>
  <si>
    <t>Fornecedor 12</t>
  </si>
  <si>
    <t>Fornecedor 13</t>
  </si>
  <si>
    <t>Fornecedor 14</t>
  </si>
  <si>
    <t>Fornecedor 15</t>
  </si>
  <si>
    <t>Fornecedor 16</t>
  </si>
  <si>
    <t>Fornecedor 17</t>
  </si>
  <si>
    <t>Lista de Funcionários</t>
  </si>
  <si>
    <t>Dias de trabalho</t>
  </si>
  <si>
    <t>Funcionário</t>
  </si>
  <si>
    <t>Funcionário 1</t>
  </si>
  <si>
    <t>Funcionário 2</t>
  </si>
  <si>
    <t>Funcionário 3</t>
  </si>
  <si>
    <t>Funcionário 4</t>
  </si>
  <si>
    <t>Funcionário 5</t>
  </si>
  <si>
    <t>Funcionário 6</t>
  </si>
  <si>
    <t>Funcionário 7</t>
  </si>
  <si>
    <t>Funcionário 8</t>
  </si>
  <si>
    <t>Funcionário 9</t>
  </si>
  <si>
    <t>Funcionário 10</t>
  </si>
  <si>
    <t>Funcionário 11</t>
  </si>
  <si>
    <t>Funcionário 12</t>
  </si>
  <si>
    <t>Funcionário 13</t>
  </si>
  <si>
    <t>Funcionário 14</t>
  </si>
  <si>
    <t>Funcionário 15</t>
  </si>
  <si>
    <t>Funcionário 16</t>
  </si>
  <si>
    <t>Estoque Real</t>
  </si>
  <si>
    <t>Defasagem</t>
  </si>
  <si>
    <t>Ver</t>
  </si>
  <si>
    <t>Cadastros Incompletos</t>
  </si>
  <si>
    <t>Data da penúltima compra</t>
  </si>
  <si>
    <t>Fazer Contato</t>
  </si>
  <si>
    <t>Nome do Fornecedor</t>
  </si>
  <si>
    <t>Mês Atual</t>
  </si>
  <si>
    <t>Dias da Semana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</si>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</sst>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0" borderId="0" xfId="3"/>
    <xf numFmtId="9" fontId="0" fillId="0" borderId="0" xfId="2" applyFont="1"/>
    <xf numFmtId="0" fontId="0" fillId="3" borderId="0" xfId="0" applyFill="1"/>
    <xf numFmtId="0" fontId="6" fillId="3" borderId="0" xfId="0" applyFont="1" applyFill="1"/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44" fontId="0" fillId="0" borderId="2" xfId="4" applyFont="1" applyBorder="1"/>
    <xf numFmtId="0" fontId="1" fillId="0" borderId="0" xfId="0" applyFont="1"/>
    <xf numFmtId="0" fontId="7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4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5" xfId="0" applyFont="1" applyBorder="1"/>
    <xf numFmtId="0" fontId="8" fillId="0" borderId="16" xfId="0" applyFont="1" applyBorder="1"/>
    <xf numFmtId="0" fontId="3" fillId="4" borderId="6" xfId="5" applyBorder="1"/>
    <xf numFmtId="0" fontId="3" fillId="4" borderId="7" xfId="5" applyBorder="1"/>
    <xf numFmtId="0" fontId="3" fillId="4" borderId="8" xfId="5" applyBorder="1"/>
    <xf numFmtId="0" fontId="3" fillId="4" borderId="13" xfId="5" applyBorder="1"/>
    <xf numFmtId="0" fontId="3" fillId="4" borderId="3" xfId="5" applyBorder="1"/>
    <xf numFmtId="0" fontId="3" fillId="4" borderId="14" xfId="5" applyBorder="1"/>
    <xf numFmtId="0" fontId="5" fillId="2" borderId="9" xfId="1" applyFont="1" applyBorder="1"/>
    <xf numFmtId="0" fontId="5" fillId="2" borderId="1" xfId="1" applyFont="1" applyBorder="1"/>
    <xf numFmtId="0" fontId="5" fillId="2" borderId="10" xfId="1" applyFont="1" applyBorder="1"/>
    <xf numFmtId="0" fontId="9" fillId="3" borderId="0" xfId="0" applyFont="1" applyFill="1"/>
    <xf numFmtId="0" fontId="10" fillId="3" borderId="0" xfId="0" applyFont="1" applyFill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0" fontId="8" fillId="0" borderId="0" xfId="0" applyFont="1" applyFill="1" applyBorder="1"/>
    <xf numFmtId="0" fontId="0" fillId="3" borderId="0" xfId="0" applyFont="1" applyFill="1"/>
    <xf numFmtId="44" fontId="0" fillId="0" borderId="0" xfId="4" applyFont="1"/>
    <xf numFmtId="44" fontId="3" fillId="0" borderId="0" xfId="0" applyNumberFormat="1" applyFont="1"/>
    <xf numFmtId="0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18" xfId="0" applyFont="1" applyBorder="1"/>
    <xf numFmtId="0" fontId="7" fillId="0" borderId="17" xfId="0" applyFont="1" applyBorder="1"/>
  </cellXfs>
  <cellStyles count="6">
    <cellStyle name="40% - Ênfase6" xfId="5" builtinId="51"/>
    <cellStyle name="60% - Ênfase6" xfId="1" builtinId="52"/>
    <cellStyle name="Hiperlink" xfId="3" builtinId="8"/>
    <cellStyle name="Moeda" xfId="4" builtinId="4"/>
    <cellStyle name="Normal" xfId="0" builtinId="0"/>
    <cellStyle name="Porcentagem" xfId="2" builtinId="5"/>
  </cellStyles>
  <dxfs count="11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alend&#225;rio!A1"/><Relationship Id="rId2" Type="http://schemas.openxmlformats.org/officeDocument/2006/relationships/hyperlink" Target="#Clientes!A1"/><Relationship Id="rId1" Type="http://schemas.openxmlformats.org/officeDocument/2006/relationships/hyperlink" Target="#Ger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133350</xdr:rowOff>
    </xdr:from>
    <xdr:to>
      <xdr:col>9</xdr:col>
      <xdr:colOff>590550</xdr:colOff>
      <xdr:row>5</xdr:row>
      <xdr:rowOff>123825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4638675" y="514350"/>
          <a:ext cx="1657350" cy="561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accent6">
                  <a:lumMod val="75000"/>
                </a:schemeClr>
              </a:solidFill>
            </a:rPr>
            <a:t>Geral</a:t>
          </a:r>
        </a:p>
      </xdr:txBody>
    </xdr:sp>
    <xdr:clientData/>
  </xdr:twoCellAnchor>
  <xdr:twoCellAnchor>
    <xdr:from>
      <xdr:col>7</xdr:col>
      <xdr:colOff>171450</xdr:colOff>
      <xdr:row>12</xdr:row>
      <xdr:rowOff>38100</xdr:rowOff>
    </xdr:from>
    <xdr:to>
      <xdr:col>10</xdr:col>
      <xdr:colOff>0</xdr:colOff>
      <xdr:row>15</xdr:row>
      <xdr:rowOff>28575</xdr:rowOff>
    </xdr:to>
    <xdr:sp macro="" textlink="">
      <xdr:nvSpPr>
        <xdr:cNvPr id="3" name="Retângulo 2">
          <a:hlinkClick xmlns:r="http://schemas.openxmlformats.org/officeDocument/2006/relationships" r:id="rId2"/>
        </xdr:cNvPr>
        <xdr:cNvSpPr/>
      </xdr:nvSpPr>
      <xdr:spPr>
        <a:xfrm>
          <a:off x="4657725" y="2324100"/>
          <a:ext cx="1657350" cy="561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accent6">
                  <a:lumMod val="75000"/>
                </a:schemeClr>
              </a:solidFill>
            </a:rPr>
            <a:t>Clientes</a:t>
          </a:r>
        </a:p>
      </xdr:txBody>
    </xdr:sp>
    <xdr:clientData/>
  </xdr:twoCellAnchor>
  <xdr:twoCellAnchor>
    <xdr:from>
      <xdr:col>7</xdr:col>
      <xdr:colOff>171450</xdr:colOff>
      <xdr:row>7</xdr:row>
      <xdr:rowOff>85725</xdr:rowOff>
    </xdr:from>
    <xdr:to>
      <xdr:col>10</xdr:col>
      <xdr:colOff>0</xdr:colOff>
      <xdr:row>10</xdr:row>
      <xdr:rowOff>76200</xdr:rowOff>
    </xdr:to>
    <xdr:sp macro="" textlink="">
      <xdr:nvSpPr>
        <xdr:cNvPr id="4" name="Retângulo 3">
          <a:hlinkClick xmlns:r="http://schemas.openxmlformats.org/officeDocument/2006/relationships" r:id="rId3"/>
        </xdr:cNvPr>
        <xdr:cNvSpPr/>
      </xdr:nvSpPr>
      <xdr:spPr>
        <a:xfrm>
          <a:off x="4657725" y="1419225"/>
          <a:ext cx="1657350" cy="561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accent6">
                  <a:lumMod val="75000"/>
                </a:schemeClr>
              </a:solidFill>
            </a:rPr>
            <a:t>Calendário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771524</xdr:colOff>
      <xdr:row>4</xdr:row>
      <xdr:rowOff>28576</xdr:rowOff>
    </xdr:from>
    <xdr:to>
      <xdr:col>9</xdr:col>
      <xdr:colOff>1905000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Fornec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nec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3824" y="628651"/>
              <a:ext cx="4724401" cy="647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2013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419100</xdr:colOff>
      <xdr:row>1</xdr:row>
      <xdr:rowOff>38100</xdr:rowOff>
    </xdr:from>
    <xdr:to>
      <xdr:col>9</xdr:col>
      <xdr:colOff>1781175</xdr:colOff>
      <xdr:row>3</xdr:row>
      <xdr:rowOff>9525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10982325" y="228600"/>
          <a:ext cx="1362075" cy="3238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Menu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0</xdr:row>
      <xdr:rowOff>171450</xdr:rowOff>
    </xdr:from>
    <xdr:to>
      <xdr:col>11</xdr:col>
      <xdr:colOff>695325</xdr:colOff>
      <xdr:row>2</xdr:row>
      <xdr:rowOff>9525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0839450" y="171450"/>
          <a:ext cx="1362075" cy="3238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47625</xdr:rowOff>
    </xdr:from>
    <xdr:to>
      <xdr:col>9</xdr:col>
      <xdr:colOff>466725</xdr:colOff>
      <xdr:row>3</xdr:row>
      <xdr:rowOff>19050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0991850" y="238125"/>
          <a:ext cx="1362075" cy="3238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Menu</a:t>
          </a: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ornecedor" sourceName="Fornecedor">
  <extLst>
    <x:ext xmlns:x15="http://schemas.microsoft.com/office/spreadsheetml/2010/11/main" uri="{2F2917AC-EB37-4324-AD4E-5DD8C200BD13}">
      <x15:tableSlicerCache tableId="4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ornecedor" cache="SegmentaçãodeDados_Fornecedor" caption="Fornecedor" columnCount="4" style="SlicerStyleLight6" rowHeight="241300"/>
</slicers>
</file>

<file path=xl/tables/table1.xml><?xml version="1.0" encoding="utf-8"?>
<table xmlns="http://schemas.openxmlformats.org/spreadsheetml/2006/main" id="4" name="TabelaGeral" displayName="TabelaGeral" ref="A8:L19" totalsRowCount="1">
  <autoFilter ref="A8:L18"/>
  <tableColumns count="12">
    <tableColumn id="1" name="Ver" totalsRowLabel="Total"/>
    <tableColumn id="2" name="Nome" totalsRowFunction="count"/>
    <tableColumn id="3" name="Fornecedor"/>
    <tableColumn id="4" name="Preço de Compra" totalsRowFunction="average" dataDxfId="9" totalsRowDxfId="8" dataCellStyle="Moeda"/>
    <tableColumn id="5" name="Data de Compra" dataDxfId="7" totalsRowDxfId="6"/>
    <tableColumn id="6" name="Quantidade Comprada" totalsRowFunction="min"/>
    <tableColumn id="7" name="Preço de Venda" dataDxfId="5" totalsRowDxfId="4" dataCellStyle="Moeda"/>
    <tableColumn id="8" name="Quantidade Vendida" totalsRowFunction="sum"/>
    <tableColumn id="9" name="Estoque" totalsRowFunction="min"/>
    <tableColumn id="10" name="Margem de Lucro por Produto" dataDxfId="3" totalsRowDxfId="2" dataCellStyle="Porcentagem"/>
    <tableColumn id="11" name="Estoque Real"/>
    <tableColumn id="12" name="Defasagem" totalsRowFunction="sum">
      <calculatedColumnFormula>I9-K9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8:I17" totalsRowShown="0">
  <autoFilter ref="B8:I17"/>
  <tableColumns count="8">
    <tableColumn id="1" name="Nome"/>
    <tableColumn id="2" name="Telefone"/>
    <tableColumn id="3" name="E-mail"/>
    <tableColumn id="4" name="Cidade"/>
    <tableColumn id="5" name="Tipo"/>
    <tableColumn id="6" name="Data da penúltima compra" dataDxfId="1"/>
    <tableColumn id="7" name="Data da última compra" dataDxfId="0"/>
    <tableColumn id="8" name="Fazer Contato">
      <calculatedColumnFormula>IF(TODAY()-H9&gt;H9-G9,"Sim","Não")</calculatedColumnFormula>
    </tableColumn>
  </tableColumns>
  <tableStyleInfo name="TableStyleMedium14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ltrano6@gmail" TargetMode="External"/><Relationship Id="rId3" Type="http://schemas.openxmlformats.org/officeDocument/2006/relationships/hyperlink" Target="mailto:beltrano3@gmail" TargetMode="External"/><Relationship Id="rId7" Type="http://schemas.openxmlformats.org/officeDocument/2006/relationships/hyperlink" Target="mailto:beltrano9@gmail" TargetMode="External"/><Relationship Id="rId2" Type="http://schemas.openxmlformats.org/officeDocument/2006/relationships/hyperlink" Target="mailto:beltrano2@gmail" TargetMode="External"/><Relationship Id="rId1" Type="http://schemas.openxmlformats.org/officeDocument/2006/relationships/hyperlink" Target="mailto:beltrano1@gmail" TargetMode="External"/><Relationship Id="rId6" Type="http://schemas.openxmlformats.org/officeDocument/2006/relationships/hyperlink" Target="mailto:beltrano8@gmail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beltrano5@gmail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mailto:beltrano4@gmail" TargetMode="External"/><Relationship Id="rId9" Type="http://schemas.openxmlformats.org/officeDocument/2006/relationships/hyperlink" Target="mailto:beltrano7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showGridLines="0" tabSelected="1" workbookViewId="0"/>
  </sheetViews>
  <sheetFormatPr defaultRowHeight="15" x14ac:dyDescent="0.25"/>
  <cols>
    <col min="6" max="6" width="12.42578125" bestFit="1" customWidth="1"/>
    <col min="14" max="14" width="11" bestFit="1" customWidth="1"/>
    <col min="15" max="15" width="12.42578125" bestFit="1" customWidth="1"/>
    <col min="17" max="17" width="9.140625" customWidth="1"/>
  </cols>
  <sheetData/>
  <sortState ref="K3:K22">
    <sortCondition ref="K3"/>
  </sortState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2:BG19"/>
  <sheetViews>
    <sheetView showGridLines="0" workbookViewId="0"/>
  </sheetViews>
  <sheetFormatPr defaultRowHeight="15" x14ac:dyDescent="0.25"/>
  <cols>
    <col min="1" max="3" width="15.42578125" customWidth="1"/>
    <col min="4" max="4" width="18.140625" customWidth="1"/>
    <col min="5" max="5" width="17.140625" customWidth="1"/>
    <col min="6" max="6" width="23" customWidth="1"/>
    <col min="7" max="7" width="17" customWidth="1"/>
    <col min="8" max="8" width="21.42578125" customWidth="1"/>
    <col min="9" max="9" width="15.42578125" customWidth="1"/>
    <col min="10" max="10" width="29.28515625" customWidth="1"/>
    <col min="11" max="12" width="15.42578125" customWidth="1"/>
    <col min="13" max="13" width="16.140625" bestFit="1" customWidth="1"/>
    <col min="14" max="14" width="10.85546875" bestFit="1" customWidth="1"/>
  </cols>
  <sheetData>
    <row r="2" spans="1:59" ht="5.0999999999999996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23.25" x14ac:dyDescent="0.35">
      <c r="A3" s="3"/>
      <c r="B3" s="3"/>
      <c r="C3" s="4" t="s">
        <v>1</v>
      </c>
      <c r="D3" s="3"/>
      <c r="E3" s="3"/>
      <c r="F3" s="3"/>
      <c r="G3" s="3"/>
      <c r="H3" s="27"/>
      <c r="I3" s="28"/>
      <c r="J3" s="3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5.099999999999999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7" spans="1:59" ht="23.25" customHeight="1" x14ac:dyDescent="0.25"/>
    <row r="8" spans="1:59" x14ac:dyDescent="0.25">
      <c r="A8" t="s">
        <v>110</v>
      </c>
      <c r="B8" t="s">
        <v>2</v>
      </c>
      <c r="C8" t="s">
        <v>3</v>
      </c>
      <c r="D8" t="s">
        <v>5</v>
      </c>
      <c r="E8" t="s">
        <v>6</v>
      </c>
      <c r="F8" t="s">
        <v>13</v>
      </c>
      <c r="G8" t="s">
        <v>4</v>
      </c>
      <c r="H8" t="s">
        <v>14</v>
      </c>
      <c r="I8" t="s">
        <v>15</v>
      </c>
      <c r="J8" t="s">
        <v>16</v>
      </c>
      <c r="K8" t="s">
        <v>108</v>
      </c>
      <c r="L8" t="s">
        <v>109</v>
      </c>
    </row>
    <row r="9" spans="1:59" ht="28.5" customHeight="1" x14ac:dyDescent="0.25">
      <c r="B9" t="s">
        <v>9</v>
      </c>
      <c r="C9" t="s">
        <v>12</v>
      </c>
      <c r="D9" s="34">
        <v>8</v>
      </c>
      <c r="E9" s="5">
        <v>42025</v>
      </c>
      <c r="F9">
        <v>25</v>
      </c>
      <c r="G9" s="34">
        <f>D9+6</f>
        <v>14</v>
      </c>
      <c r="H9">
        <v>17</v>
      </c>
      <c r="I9">
        <f>F9-H9</f>
        <v>8</v>
      </c>
      <c r="J9" s="2">
        <f>(G9-D9)/G9</f>
        <v>0.42857142857142855</v>
      </c>
      <c r="K9">
        <v>7</v>
      </c>
      <c r="L9">
        <f>I9-K9</f>
        <v>1</v>
      </c>
    </row>
    <row r="10" spans="1:59" ht="28.5" customHeight="1" x14ac:dyDescent="0.25">
      <c r="B10" t="s">
        <v>67</v>
      </c>
      <c r="C10" t="s">
        <v>12</v>
      </c>
      <c r="D10" s="34">
        <v>8</v>
      </c>
      <c r="E10" s="5">
        <v>42025</v>
      </c>
      <c r="F10">
        <v>25</v>
      </c>
      <c r="G10" s="34">
        <v>14</v>
      </c>
      <c r="H10">
        <v>17</v>
      </c>
      <c r="I10">
        <v>8</v>
      </c>
      <c r="J10" s="2">
        <v>0.42857142857142855</v>
      </c>
      <c r="K10">
        <v>7</v>
      </c>
      <c r="L10">
        <f t="shared" ref="L10:L15" si="0">I10-K10</f>
        <v>1</v>
      </c>
    </row>
    <row r="11" spans="1:59" ht="28.5" customHeight="1" x14ac:dyDescent="0.25">
      <c r="B11" t="s">
        <v>68</v>
      </c>
      <c r="C11" t="s">
        <v>12</v>
      </c>
      <c r="D11" s="34">
        <v>8</v>
      </c>
      <c r="E11" s="5">
        <v>42025</v>
      </c>
      <c r="F11">
        <v>25</v>
      </c>
      <c r="G11" s="34">
        <v>14</v>
      </c>
      <c r="H11">
        <v>17</v>
      </c>
      <c r="I11">
        <v>8</v>
      </c>
      <c r="J11" s="2">
        <v>0.42857142857142855</v>
      </c>
      <c r="K11">
        <v>7</v>
      </c>
      <c r="L11">
        <f t="shared" si="0"/>
        <v>1</v>
      </c>
    </row>
    <row r="12" spans="1:59" x14ac:dyDescent="0.25">
      <c r="B12" t="s">
        <v>69</v>
      </c>
      <c r="C12" t="s">
        <v>12</v>
      </c>
      <c r="D12" s="34">
        <v>8</v>
      </c>
      <c r="E12" s="5">
        <v>42025</v>
      </c>
      <c r="F12">
        <v>25</v>
      </c>
      <c r="G12" s="34">
        <v>14</v>
      </c>
      <c r="H12">
        <v>17</v>
      </c>
      <c r="I12">
        <v>8</v>
      </c>
      <c r="J12" s="2">
        <v>0.42857142857142855</v>
      </c>
      <c r="K12">
        <v>7</v>
      </c>
      <c r="L12">
        <f t="shared" si="0"/>
        <v>1</v>
      </c>
    </row>
    <row r="13" spans="1:59" x14ac:dyDescent="0.25">
      <c r="B13" t="s">
        <v>7</v>
      </c>
      <c r="C13" t="s">
        <v>10</v>
      </c>
      <c r="D13" s="34">
        <v>4.5</v>
      </c>
      <c r="E13" s="5">
        <v>42024</v>
      </c>
      <c r="F13">
        <v>10</v>
      </c>
      <c r="G13" s="34">
        <f>D13+2.5</f>
        <v>7</v>
      </c>
      <c r="H13">
        <v>5</v>
      </c>
      <c r="I13">
        <f>F13-H13</f>
        <v>5</v>
      </c>
      <c r="J13" s="2">
        <f>(G13-D13)/G13</f>
        <v>0.35714285714285715</v>
      </c>
      <c r="K13">
        <v>5</v>
      </c>
      <c r="L13">
        <f t="shared" si="0"/>
        <v>0</v>
      </c>
    </row>
    <row r="14" spans="1:59" x14ac:dyDescent="0.25">
      <c r="B14" t="s">
        <v>8</v>
      </c>
      <c r="C14" t="s">
        <v>11</v>
      </c>
      <c r="D14" s="34">
        <v>7</v>
      </c>
      <c r="E14" s="5">
        <v>42025</v>
      </c>
      <c r="F14">
        <v>20</v>
      </c>
      <c r="G14" s="34">
        <f>D14+3</f>
        <v>10</v>
      </c>
      <c r="H14">
        <v>8</v>
      </c>
      <c r="I14">
        <f>F14-H14</f>
        <v>12</v>
      </c>
      <c r="J14" s="2">
        <f>(G14-D14)/G14</f>
        <v>0.3</v>
      </c>
      <c r="K14">
        <v>12</v>
      </c>
      <c r="L14">
        <f t="shared" si="0"/>
        <v>0</v>
      </c>
    </row>
    <row r="15" spans="1:59" x14ac:dyDescent="0.25">
      <c r="B15" t="s">
        <v>61</v>
      </c>
      <c r="C15" t="s">
        <v>75</v>
      </c>
      <c r="D15" s="34"/>
      <c r="E15" s="5"/>
      <c r="G15" s="34"/>
      <c r="J15" s="2"/>
      <c r="L15">
        <f t="shared" si="0"/>
        <v>0</v>
      </c>
    </row>
    <row r="16" spans="1:59" x14ac:dyDescent="0.25">
      <c r="D16" s="34"/>
      <c r="E16" s="5"/>
      <c r="G16" s="34"/>
      <c r="J16" s="2"/>
      <c r="L16">
        <f>I16-K16</f>
        <v>0</v>
      </c>
    </row>
    <row r="17" spans="1:12" x14ac:dyDescent="0.25">
      <c r="D17" s="34"/>
      <c r="E17" s="5"/>
      <c r="G17" s="34"/>
      <c r="J17" s="2"/>
      <c r="L17">
        <f>I17-K17</f>
        <v>0</v>
      </c>
    </row>
    <row r="18" spans="1:12" x14ac:dyDescent="0.25">
      <c r="D18" s="34"/>
      <c r="E18" s="5"/>
      <c r="G18" s="34"/>
      <c r="J18" s="2"/>
      <c r="L18">
        <f>I18-K18</f>
        <v>0</v>
      </c>
    </row>
    <row r="19" spans="1:12" x14ac:dyDescent="0.25">
      <c r="A19" t="s">
        <v>117</v>
      </c>
      <c r="B19">
        <f>SUBTOTAL(103,TabelaGeral[Nome])</f>
        <v>7</v>
      </c>
      <c r="D19" s="35">
        <f>SUBTOTAL(101,TabelaGeral[Preço de Compra])</f>
        <v>7.25</v>
      </c>
      <c r="E19" s="5"/>
      <c r="F19">
        <f>SUBTOTAL(105,TabelaGeral[Quantidade Comprada])</f>
        <v>10</v>
      </c>
      <c r="G19" s="35"/>
      <c r="H19">
        <f>SUBTOTAL(109,TabelaGeral[Quantidade Vendida])</f>
        <v>81</v>
      </c>
      <c r="I19">
        <f>SUBTOTAL(105,TabelaGeral[Estoque])</f>
        <v>5</v>
      </c>
      <c r="J19" s="36"/>
      <c r="L19">
        <f>SUBTOTAL(109,TabelaGeral[Defasagem])</f>
        <v>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N23"/>
  <sheetViews>
    <sheetView showGridLines="0" workbookViewId="0"/>
  </sheetViews>
  <sheetFormatPr defaultRowHeight="15" x14ac:dyDescent="0.25"/>
  <cols>
    <col min="1" max="1" width="15.5703125" customWidth="1"/>
    <col min="2" max="2" width="15.7109375" bestFit="1" customWidth="1"/>
    <col min="4" max="4" width="14.28515625" bestFit="1" customWidth="1"/>
    <col min="5" max="5" width="21.140625" bestFit="1" customWidth="1"/>
    <col min="6" max="6" width="16.5703125" bestFit="1" customWidth="1"/>
    <col min="7" max="7" width="18.85546875" bestFit="1" customWidth="1"/>
    <col min="8" max="8" width="18.7109375" bestFit="1" customWidth="1"/>
    <col min="9" max="9" width="16.42578125" bestFit="1" customWidth="1"/>
    <col min="10" max="10" width="12.28515625" bestFit="1" customWidth="1"/>
    <col min="11" max="11" width="13.85546875" bestFit="1" customWidth="1"/>
    <col min="12" max="12" width="15.85546875" bestFit="1" customWidth="1"/>
    <col min="13" max="13" width="7.42578125" bestFit="1" customWidth="1"/>
    <col min="14" max="14" width="10.85546875" customWidth="1"/>
    <col min="15" max="15" width="10.42578125" bestFit="1" customWidth="1"/>
    <col min="16" max="16" width="10.140625" bestFit="1" customWidth="1"/>
  </cols>
  <sheetData>
    <row r="1" spans="1:14" ht="15.75" thickBot="1" x14ac:dyDescent="0.3">
      <c r="A1" s="29">
        <f ca="1">DAY(TODAY())</f>
        <v>5</v>
      </c>
    </row>
    <row r="2" spans="1:14" ht="24.75" thickTop="1" thickBot="1" x14ac:dyDescent="0.4">
      <c r="A2" s="29">
        <f ca="1">MONTH(TODAY())</f>
        <v>2</v>
      </c>
      <c r="B2" s="39" t="s">
        <v>115</v>
      </c>
      <c r="C2" s="40">
        <f ca="1">MONTH(TODAY())</f>
        <v>2</v>
      </c>
    </row>
    <row r="3" spans="1:14" ht="24.75" thickTop="1" thickBot="1" x14ac:dyDescent="0.4">
      <c r="A3" s="29">
        <f ca="1">YEAR(TODAY())</f>
        <v>2015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/>
      <c r="L3" s="6"/>
    </row>
    <row r="4" spans="1:14" x14ac:dyDescent="0.25">
      <c r="A4" s="30">
        <f ca="1">DATE(A3,A2,A1)</f>
        <v>42040</v>
      </c>
      <c r="D4" s="18"/>
      <c r="E4" s="19"/>
      <c r="F4" s="19"/>
      <c r="G4" s="19"/>
      <c r="H4" s="19"/>
      <c r="I4" s="19"/>
      <c r="J4" s="20"/>
      <c r="L4" s="6"/>
    </row>
    <row r="5" spans="1:14" x14ac:dyDescent="0.25">
      <c r="A5" s="29">
        <f>DATEVALUE("1/1/2015")</f>
        <v>42005</v>
      </c>
      <c r="D5" s="24"/>
      <c r="E5" s="25"/>
      <c r="F5" s="25"/>
      <c r="G5" s="25"/>
      <c r="H5" s="25"/>
      <c r="I5" s="25"/>
      <c r="J5" s="26"/>
      <c r="L5" s="5"/>
    </row>
    <row r="6" spans="1:14" ht="21" x14ac:dyDescent="0.35">
      <c r="A6" s="31">
        <f ca="1">NOW()</f>
        <v>42040.991030902776</v>
      </c>
      <c r="B6" s="29">
        <f ca="1">WEEKDAY(DATE(YEAR(TODAY()),MONTH(TODAY()),1))</f>
        <v>1</v>
      </c>
      <c r="D6" s="14">
        <f ca="1">IF(WEEKDAY(DATE(YEAR(TODAY()),$C$2,1))=cálculos!I4,1,IF(C6&lt;&gt;"",C6+1,""))</f>
        <v>1</v>
      </c>
      <c r="E6" s="14">
        <f ca="1">IF(WEEKDAY(DATE(YEAR(TODAY()),$C$2,1))=cálculos!J4,1,IF(D6&lt;&gt;"",D6+1,""))</f>
        <v>2</v>
      </c>
      <c r="F6" s="14">
        <f ca="1">IF(WEEKDAY(DATE(YEAR(TODAY()),$C$2,1))=cálculos!K4,1,IF(E6&lt;&gt;"",E6+1,""))</f>
        <v>3</v>
      </c>
      <c r="G6" s="14">
        <f ca="1">IF(WEEKDAY(DATE(YEAR(TODAY()),$C$2,1))=cálculos!L4,1,IF(F6&lt;&gt;"",F6+1,""))</f>
        <v>4</v>
      </c>
      <c r="H6" s="14">
        <f ca="1">IF(WEEKDAY(DATE(YEAR(TODAY()),$C$2,1))=cálculos!M4,1,IF(G6&lt;&gt;"",G6+1,""))</f>
        <v>5</v>
      </c>
      <c r="I6" s="14">
        <f ca="1">IF(WEEKDAY(DATE(YEAR(TODAY()),$C$2,1))=cálculos!N4,1,IF(H6&lt;&gt;"",H6+1,""))</f>
        <v>6</v>
      </c>
      <c r="J6" s="14">
        <f ca="1">IF(WEEKDAY(DATE(YEAR(TODAY()),$C$2,1))=cálculos!O4,1,IF(I6&lt;&gt;"",I6+1,""))</f>
        <v>7</v>
      </c>
      <c r="L6" s="32"/>
    </row>
    <row r="7" spans="1:14" x14ac:dyDescent="0.25">
      <c r="D7" s="21"/>
      <c r="E7" s="22"/>
      <c r="F7" s="22"/>
      <c r="G7" s="22"/>
      <c r="H7" s="22"/>
      <c r="I7" s="22"/>
      <c r="J7" s="23"/>
    </row>
    <row r="8" spans="1:14" x14ac:dyDescent="0.25">
      <c r="D8" s="24"/>
      <c r="E8" s="25"/>
      <c r="F8" s="25"/>
      <c r="G8" s="25"/>
      <c r="H8" s="25"/>
      <c r="I8" s="25"/>
      <c r="J8" s="26"/>
      <c r="L8" s="5"/>
    </row>
    <row r="9" spans="1:14" ht="21" x14ac:dyDescent="0.35">
      <c r="D9" s="14">
        <f ca="1">IF(J6&gt;30,"",J6+1)</f>
        <v>8</v>
      </c>
      <c r="E9" s="13">
        <f t="shared" ref="E9:J9" ca="1" si="0">IFERROR(IF(D9&gt;30,"",D9+1),"")</f>
        <v>9</v>
      </c>
      <c r="F9" s="13">
        <f t="shared" ca="1" si="0"/>
        <v>10</v>
      </c>
      <c r="G9" s="13">
        <f t="shared" ca="1" si="0"/>
        <v>11</v>
      </c>
      <c r="H9" s="13">
        <f t="shared" ca="1" si="0"/>
        <v>12</v>
      </c>
      <c r="I9" s="13">
        <f t="shared" ca="1" si="0"/>
        <v>13</v>
      </c>
      <c r="J9" s="15">
        <f t="shared" ca="1" si="0"/>
        <v>14</v>
      </c>
      <c r="L9" s="32"/>
    </row>
    <row r="10" spans="1:14" x14ac:dyDescent="0.25">
      <c r="D10" s="21"/>
      <c r="E10" s="22"/>
      <c r="F10" s="22"/>
      <c r="G10" s="22"/>
      <c r="H10" s="22"/>
      <c r="I10" s="22"/>
      <c r="J10" s="23"/>
    </row>
    <row r="11" spans="1:14" x14ac:dyDescent="0.25">
      <c r="D11" s="24"/>
      <c r="E11" s="25"/>
      <c r="F11" s="25"/>
      <c r="G11" s="25"/>
      <c r="H11" s="25"/>
      <c r="I11" s="25"/>
      <c r="J11" s="26"/>
    </row>
    <row r="12" spans="1:14" ht="21" x14ac:dyDescent="0.35">
      <c r="D12" s="14">
        <f ca="1">IF(J9&gt;30,"",J9+1)</f>
        <v>15</v>
      </c>
      <c r="E12" s="13">
        <f t="shared" ref="E12:J12" ca="1" si="1">IFERROR(IF(D12&gt;30,"",D12+1),"")</f>
        <v>16</v>
      </c>
      <c r="F12" s="13">
        <f t="shared" ca="1" si="1"/>
        <v>17</v>
      </c>
      <c r="G12" s="13">
        <f t="shared" ca="1" si="1"/>
        <v>18</v>
      </c>
      <c r="H12" s="13">
        <f t="shared" ca="1" si="1"/>
        <v>19</v>
      </c>
      <c r="I12" s="13">
        <f t="shared" ca="1" si="1"/>
        <v>20</v>
      </c>
      <c r="J12" s="15">
        <f t="shared" ca="1" si="1"/>
        <v>21</v>
      </c>
      <c r="N12" s="1"/>
    </row>
    <row r="13" spans="1:14" x14ac:dyDescent="0.25">
      <c r="D13" s="21"/>
      <c r="E13" s="22"/>
      <c r="F13" s="22"/>
      <c r="G13" s="22"/>
      <c r="H13" s="22"/>
      <c r="I13" s="22"/>
      <c r="J13" s="23"/>
      <c r="N13" s="1"/>
    </row>
    <row r="14" spans="1:14" x14ac:dyDescent="0.25">
      <c r="D14" s="24"/>
      <c r="E14" s="25"/>
      <c r="F14" s="25"/>
      <c r="G14" s="25"/>
      <c r="H14" s="25"/>
      <c r="I14" s="25"/>
      <c r="J14" s="26"/>
      <c r="N14" s="1"/>
    </row>
    <row r="15" spans="1:14" ht="21" x14ac:dyDescent="0.35">
      <c r="D15" s="14">
        <f ca="1">IF(J12&gt;30,"",J12+1)</f>
        <v>22</v>
      </c>
      <c r="E15" s="13">
        <f t="shared" ref="E15:J15" ca="1" si="2">IFERROR(IF(D15&gt;30,"",D15+1),"")</f>
        <v>23</v>
      </c>
      <c r="F15" s="13">
        <f t="shared" ca="1" si="2"/>
        <v>24</v>
      </c>
      <c r="G15" s="13">
        <f t="shared" ca="1" si="2"/>
        <v>25</v>
      </c>
      <c r="H15" s="13">
        <f t="shared" ca="1" si="2"/>
        <v>26</v>
      </c>
      <c r="I15" s="13">
        <f t="shared" ca="1" si="2"/>
        <v>27</v>
      </c>
      <c r="J15" s="15">
        <f t="shared" ca="1" si="2"/>
        <v>28</v>
      </c>
      <c r="K15" s="5"/>
      <c r="N15" s="1"/>
    </row>
    <row r="16" spans="1:14" x14ac:dyDescent="0.25">
      <c r="D16" s="21"/>
      <c r="E16" s="22"/>
      <c r="F16" s="22"/>
      <c r="G16" s="22"/>
      <c r="H16" s="22"/>
      <c r="I16" s="22"/>
      <c r="J16" s="23"/>
      <c r="N16" s="1"/>
    </row>
    <row r="17" spans="1:10" ht="15" customHeight="1" x14ac:dyDescent="0.25">
      <c r="B17" s="11"/>
      <c r="C17" s="11"/>
      <c r="D17" s="24"/>
      <c r="E17" s="25"/>
      <c r="F17" s="25"/>
      <c r="G17" s="25"/>
      <c r="H17" s="25"/>
      <c r="I17" s="25"/>
      <c r="J17" s="26"/>
    </row>
    <row r="18" spans="1:10" ht="21" x14ac:dyDescent="0.35">
      <c r="A18" s="11"/>
      <c r="B18" s="11"/>
      <c r="C18" s="11"/>
      <c r="D18" s="14">
        <f ca="1">IF(J15&gt;30,"",J15+1)</f>
        <v>29</v>
      </c>
      <c r="E18" s="13">
        <f t="shared" ref="E18:J18" ca="1" si="3">IFERROR(IF(D18&gt;30,"",D18+1),"")</f>
        <v>30</v>
      </c>
      <c r="F18" s="13">
        <f t="shared" ca="1" si="3"/>
        <v>31</v>
      </c>
      <c r="G18" s="13" t="str">
        <f t="shared" ca="1" si="3"/>
        <v/>
      </c>
      <c r="H18" s="13" t="str">
        <f t="shared" ca="1" si="3"/>
        <v/>
      </c>
      <c r="I18" s="13" t="str">
        <f t="shared" ca="1" si="3"/>
        <v/>
      </c>
      <c r="J18" s="15" t="str">
        <f t="shared" ca="1" si="3"/>
        <v/>
      </c>
    </row>
    <row r="19" spans="1:10" x14ac:dyDescent="0.25">
      <c r="D19" s="21"/>
      <c r="E19" s="22"/>
      <c r="F19" s="22"/>
      <c r="G19" s="22"/>
      <c r="H19" s="22"/>
      <c r="I19" s="22"/>
      <c r="J19" s="23"/>
    </row>
    <row r="20" spans="1:10" x14ac:dyDescent="0.25">
      <c r="D20" s="24"/>
      <c r="E20" s="25"/>
      <c r="F20" s="25"/>
      <c r="G20" s="25"/>
      <c r="H20" s="25"/>
      <c r="I20" s="25"/>
      <c r="J20" s="26"/>
    </row>
    <row r="21" spans="1:10" ht="21.75" thickBot="1" x14ac:dyDescent="0.4">
      <c r="D21" s="14" t="str">
        <f ca="1">IF(J18&gt;30,"",J18+1)</f>
        <v/>
      </c>
      <c r="E21" s="16" t="str">
        <f t="shared" ref="E21:J21" ca="1" si="4">IFERROR(IF(D21&gt;30,"",D21+1),"")</f>
        <v/>
      </c>
      <c r="F21" s="16" t="str">
        <f t="shared" ca="1" si="4"/>
        <v/>
      </c>
      <c r="G21" s="16" t="str">
        <f t="shared" ca="1" si="4"/>
        <v/>
      </c>
      <c r="H21" s="16" t="str">
        <f t="shared" ca="1" si="4"/>
        <v/>
      </c>
      <c r="I21" s="16" t="str">
        <f t="shared" ca="1" si="4"/>
        <v/>
      </c>
      <c r="J21" s="17" t="str">
        <f t="shared" ca="1" si="4"/>
        <v/>
      </c>
    </row>
    <row r="23" spans="1:10" x14ac:dyDescent="0.25">
      <c r="A23" s="12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2:BG19"/>
  <sheetViews>
    <sheetView showGridLines="0" zoomScaleNormal="100" workbookViewId="0"/>
  </sheetViews>
  <sheetFormatPr defaultRowHeight="15" x14ac:dyDescent="0.25"/>
  <cols>
    <col min="2" max="6" width="20" customWidth="1"/>
    <col min="7" max="7" width="26.28515625" customWidth="1"/>
    <col min="8" max="8" width="22.85546875" customWidth="1"/>
    <col min="9" max="9" width="20" customWidth="1"/>
    <col min="10" max="10" width="21" bestFit="1" customWidth="1"/>
    <col min="11" max="11" width="14.42578125" customWidth="1"/>
  </cols>
  <sheetData>
    <row r="2" spans="1:59" ht="5.0999999999999996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23.25" x14ac:dyDescent="0.35">
      <c r="A3" s="3"/>
      <c r="B3" s="3"/>
      <c r="C3" s="4" t="s">
        <v>0</v>
      </c>
      <c r="D3" s="3"/>
      <c r="E3" s="3"/>
      <c r="F3" s="3"/>
      <c r="G3" s="27" t="s">
        <v>111</v>
      </c>
      <c r="H3" s="27">
        <f>COUNTBLANK(B9:G17)</f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5.099999999999999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6" spans="1:59" x14ac:dyDescent="0.25">
      <c r="H6" s="5"/>
    </row>
    <row r="8" spans="1:59" x14ac:dyDescent="0.25">
      <c r="B8" t="s">
        <v>2</v>
      </c>
      <c r="C8" t="s">
        <v>24</v>
      </c>
      <c r="D8" t="s">
        <v>25</v>
      </c>
      <c r="E8" t="s">
        <v>26</v>
      </c>
      <c r="F8" t="s">
        <v>27</v>
      </c>
      <c r="G8" t="s">
        <v>112</v>
      </c>
      <c r="H8" t="s">
        <v>28</v>
      </c>
      <c r="I8" t="s">
        <v>113</v>
      </c>
    </row>
    <row r="9" spans="1:59" x14ac:dyDescent="0.25">
      <c r="B9" t="s">
        <v>29</v>
      </c>
      <c r="C9" t="s">
        <v>38</v>
      </c>
      <c r="D9" t="s">
        <v>39</v>
      </c>
      <c r="E9" t="s">
        <v>48</v>
      </c>
      <c r="F9" t="s">
        <v>57</v>
      </c>
      <c r="G9" s="5">
        <v>41684</v>
      </c>
      <c r="H9" s="5">
        <v>41957</v>
      </c>
      <c r="I9" t="str">
        <f t="shared" ref="I9:I17" ca="1" si="0">IF(TODAY()-H9&gt;H9-G9,"Sim","Não")</f>
        <v>Não</v>
      </c>
    </row>
    <row r="10" spans="1:59" x14ac:dyDescent="0.25">
      <c r="B10" t="s">
        <v>30</v>
      </c>
      <c r="C10" t="s">
        <v>38</v>
      </c>
      <c r="D10" t="s">
        <v>40</v>
      </c>
      <c r="E10" t="s">
        <v>49</v>
      </c>
      <c r="F10" t="s">
        <v>57</v>
      </c>
      <c r="G10" s="5">
        <v>41684</v>
      </c>
      <c r="H10" s="5">
        <v>41712</v>
      </c>
      <c r="I10" t="str">
        <f t="shared" ca="1" si="0"/>
        <v>Sim</v>
      </c>
    </row>
    <row r="11" spans="1:59" x14ac:dyDescent="0.25">
      <c r="B11" t="s">
        <v>31</v>
      </c>
      <c r="C11" t="s">
        <v>38</v>
      </c>
      <c r="D11" t="s">
        <v>41</v>
      </c>
      <c r="E11" t="s">
        <v>50</v>
      </c>
      <c r="F11" t="s">
        <v>58</v>
      </c>
      <c r="G11" s="5">
        <v>41684</v>
      </c>
      <c r="H11" s="5">
        <v>41712</v>
      </c>
      <c r="I11" t="str">
        <f t="shared" ca="1" si="0"/>
        <v>Sim</v>
      </c>
    </row>
    <row r="12" spans="1:59" x14ac:dyDescent="0.25">
      <c r="B12" t="s">
        <v>32</v>
      </c>
      <c r="C12" t="s">
        <v>38</v>
      </c>
      <c r="D12" t="s">
        <v>42</v>
      </c>
      <c r="E12" t="s">
        <v>51</v>
      </c>
      <c r="F12" t="s">
        <v>57</v>
      </c>
      <c r="G12" s="5">
        <v>41684</v>
      </c>
      <c r="H12" s="5">
        <v>41712</v>
      </c>
      <c r="I12" t="str">
        <f t="shared" ca="1" si="0"/>
        <v>Sim</v>
      </c>
    </row>
    <row r="13" spans="1:59" x14ac:dyDescent="0.25">
      <c r="B13" t="s">
        <v>33</v>
      </c>
      <c r="C13" t="s">
        <v>38</v>
      </c>
      <c r="D13" t="s">
        <v>43</v>
      </c>
      <c r="E13" t="s">
        <v>52</v>
      </c>
      <c r="F13" t="s">
        <v>57</v>
      </c>
      <c r="G13" s="5">
        <v>41684</v>
      </c>
      <c r="H13" s="5">
        <v>41712</v>
      </c>
      <c r="I13" t="str">
        <f t="shared" ca="1" si="0"/>
        <v>Sim</v>
      </c>
    </row>
    <row r="14" spans="1:59" x14ac:dyDescent="0.25">
      <c r="B14" t="s">
        <v>34</v>
      </c>
      <c r="C14" t="s">
        <v>38</v>
      </c>
      <c r="D14" t="s">
        <v>44</v>
      </c>
      <c r="E14" t="s">
        <v>53</v>
      </c>
      <c r="F14" t="s">
        <v>57</v>
      </c>
      <c r="G14" s="5">
        <v>41684</v>
      </c>
      <c r="H14" s="5">
        <v>41712</v>
      </c>
      <c r="I14" t="str">
        <f t="shared" ca="1" si="0"/>
        <v>Sim</v>
      </c>
    </row>
    <row r="15" spans="1:59" x14ac:dyDescent="0.25">
      <c r="B15" t="s">
        <v>35</v>
      </c>
      <c r="C15" t="s">
        <v>38</v>
      </c>
      <c r="D15" t="s">
        <v>45</v>
      </c>
      <c r="E15" t="s">
        <v>54</v>
      </c>
      <c r="F15" t="s">
        <v>58</v>
      </c>
      <c r="G15" s="5">
        <v>41684</v>
      </c>
      <c r="H15" s="5">
        <v>41712</v>
      </c>
      <c r="I15" t="str">
        <f t="shared" ca="1" si="0"/>
        <v>Sim</v>
      </c>
    </row>
    <row r="16" spans="1:59" x14ac:dyDescent="0.25">
      <c r="B16" t="s">
        <v>36</v>
      </c>
      <c r="C16" t="s">
        <v>38</v>
      </c>
      <c r="D16" t="s">
        <v>46</v>
      </c>
      <c r="E16" t="s">
        <v>55</v>
      </c>
      <c r="F16" t="s">
        <v>58</v>
      </c>
      <c r="G16" s="5">
        <v>41684</v>
      </c>
      <c r="H16" s="5">
        <v>41712</v>
      </c>
      <c r="I16" t="str">
        <f t="shared" ca="1" si="0"/>
        <v>Sim</v>
      </c>
    </row>
    <row r="17" spans="2:9" x14ac:dyDescent="0.25">
      <c r="B17" t="s">
        <v>37</v>
      </c>
      <c r="C17" t="s">
        <v>38</v>
      </c>
      <c r="D17" t="s">
        <v>47</v>
      </c>
      <c r="E17" t="s">
        <v>56</v>
      </c>
      <c r="F17" t="s">
        <v>58</v>
      </c>
      <c r="G17" s="5">
        <v>41684</v>
      </c>
      <c r="H17" s="5">
        <v>41712</v>
      </c>
      <c r="I17" t="str">
        <f t="shared" ca="1" si="0"/>
        <v>Sim</v>
      </c>
    </row>
    <row r="18" spans="2:9" x14ac:dyDescent="0.25">
      <c r="I18" s="6"/>
    </row>
    <row r="19" spans="2:9" x14ac:dyDescent="0.25">
      <c r="I19" s="5"/>
    </row>
  </sheetData>
  <hyperlinks>
    <hyperlink ref="D9" r:id="rId1"/>
    <hyperlink ref="D10" r:id="rId2"/>
    <hyperlink ref="D11" r:id="rId3"/>
    <hyperlink ref="D12" r:id="rId4"/>
    <hyperlink ref="D13" r:id="rId5"/>
    <hyperlink ref="D16" r:id="rId6"/>
    <hyperlink ref="D17" r:id="rId7"/>
    <hyperlink ref="D14" r:id="rId8"/>
    <hyperlink ref="D15" r:id="rId9"/>
  </hyperlinks>
  <pageMargins left="0.511811024" right="0.511811024" top="0.78740157499999996" bottom="0.78740157499999996" header="0.31496062000000002" footer="0.31496062000000002"/>
  <drawing r:id="rId10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2:O22"/>
  <sheetViews>
    <sheetView workbookViewId="0">
      <selection activeCell="G6" sqref="G6"/>
    </sheetView>
  </sheetViews>
  <sheetFormatPr defaultRowHeight="15" x14ac:dyDescent="0.25"/>
  <cols>
    <col min="1" max="2" width="11.140625" customWidth="1"/>
    <col min="3" max="3" width="5.42578125" customWidth="1"/>
    <col min="4" max="4" width="20.5703125" bestFit="1" customWidth="1"/>
    <col min="5" max="5" width="6" customWidth="1"/>
    <col min="6" max="6" width="19.7109375" bestFit="1" customWidth="1"/>
    <col min="7" max="7" width="15.42578125" bestFit="1" customWidth="1"/>
    <col min="9" max="9" width="14.85546875" bestFit="1" customWidth="1"/>
    <col min="10" max="10" width="13.5703125" bestFit="1" customWidth="1"/>
    <col min="11" max="11" width="10.5703125" bestFit="1" customWidth="1"/>
    <col min="12" max="13" width="11.85546875" bestFit="1" customWidth="1"/>
    <col min="14" max="14" width="10.7109375" bestFit="1" customWidth="1"/>
    <col min="15" max="15" width="7.42578125" bestFit="1" customWidth="1"/>
  </cols>
  <sheetData>
    <row r="2" spans="1:15" x14ac:dyDescent="0.25">
      <c r="I2" t="s">
        <v>116</v>
      </c>
    </row>
    <row r="3" spans="1:15" x14ac:dyDescent="0.25"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5" x14ac:dyDescent="0.25">
      <c r="A4" s="37" t="s">
        <v>59</v>
      </c>
      <c r="B4" s="37"/>
      <c r="D4" s="9" t="s">
        <v>74</v>
      </c>
      <c r="F4" s="38" t="s">
        <v>89</v>
      </c>
      <c r="G4" s="38"/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</row>
    <row r="5" spans="1:15" x14ac:dyDescent="0.25">
      <c r="A5" s="7" t="s">
        <v>1</v>
      </c>
      <c r="B5" s="7" t="s">
        <v>60</v>
      </c>
      <c r="D5" s="7" t="s">
        <v>114</v>
      </c>
      <c r="F5" s="7" t="s">
        <v>91</v>
      </c>
      <c r="G5" s="7" t="s">
        <v>90</v>
      </c>
    </row>
    <row r="6" spans="1:15" x14ac:dyDescent="0.25">
      <c r="A6" s="7" t="s">
        <v>7</v>
      </c>
      <c r="B6" s="8">
        <v>1</v>
      </c>
      <c r="D6" s="7" t="s">
        <v>11</v>
      </c>
      <c r="F6" s="7" t="s">
        <v>92</v>
      </c>
      <c r="G6" s="7"/>
    </row>
    <row r="7" spans="1:15" x14ac:dyDescent="0.25">
      <c r="A7" s="7" t="s">
        <v>8</v>
      </c>
      <c r="B7" s="8">
        <v>2</v>
      </c>
      <c r="D7" s="7" t="s">
        <v>10</v>
      </c>
      <c r="F7" s="7" t="s">
        <v>93</v>
      </c>
      <c r="G7" s="7"/>
    </row>
    <row r="8" spans="1:15" x14ac:dyDescent="0.25">
      <c r="A8" s="7" t="s">
        <v>9</v>
      </c>
      <c r="B8" s="8">
        <v>3</v>
      </c>
      <c r="D8" s="7" t="s">
        <v>12</v>
      </c>
      <c r="F8" s="7" t="s">
        <v>94</v>
      </c>
      <c r="G8" s="7"/>
    </row>
    <row r="9" spans="1:15" x14ac:dyDescent="0.25">
      <c r="A9" s="7" t="s">
        <v>61</v>
      </c>
      <c r="B9" s="8">
        <v>4</v>
      </c>
      <c r="D9" s="7" t="s">
        <v>75</v>
      </c>
      <c r="F9" s="7" t="s">
        <v>95</v>
      </c>
      <c r="G9" s="7"/>
    </row>
    <row r="10" spans="1:15" x14ac:dyDescent="0.25">
      <c r="A10" s="7" t="s">
        <v>62</v>
      </c>
      <c r="B10" s="8">
        <v>5</v>
      </c>
      <c r="D10" s="7" t="s">
        <v>76</v>
      </c>
      <c r="F10" s="7" t="s">
        <v>96</v>
      </c>
      <c r="G10" s="7"/>
    </row>
    <row r="11" spans="1:15" x14ac:dyDescent="0.25">
      <c r="A11" s="7" t="s">
        <v>63</v>
      </c>
      <c r="B11" s="8">
        <v>6</v>
      </c>
      <c r="D11" s="7" t="s">
        <v>77</v>
      </c>
      <c r="F11" s="7" t="s">
        <v>97</v>
      </c>
      <c r="G11" s="7"/>
    </row>
    <row r="12" spans="1:15" x14ac:dyDescent="0.25">
      <c r="A12" s="7" t="s">
        <v>64</v>
      </c>
      <c r="B12" s="8">
        <v>7</v>
      </c>
      <c r="D12" s="7" t="s">
        <v>78</v>
      </c>
      <c r="F12" s="7" t="s">
        <v>98</v>
      </c>
      <c r="G12" s="7"/>
    </row>
    <row r="13" spans="1:15" x14ac:dyDescent="0.25">
      <c r="A13" s="7" t="s">
        <v>65</v>
      </c>
      <c r="B13" s="8">
        <v>8</v>
      </c>
      <c r="D13" s="7" t="s">
        <v>79</v>
      </c>
      <c r="F13" s="7" t="s">
        <v>99</v>
      </c>
      <c r="G13" s="7"/>
      <c r="L13" s="2"/>
      <c r="M13" s="2"/>
      <c r="N13" s="2"/>
    </row>
    <row r="14" spans="1:15" x14ac:dyDescent="0.25">
      <c r="A14" s="7" t="s">
        <v>66</v>
      </c>
      <c r="B14" s="8">
        <v>9</v>
      </c>
      <c r="D14" s="7" t="s">
        <v>80</v>
      </c>
      <c r="F14" s="7" t="s">
        <v>100</v>
      </c>
      <c r="G14" s="7"/>
      <c r="L14" s="2"/>
      <c r="M14" s="2"/>
    </row>
    <row r="15" spans="1:15" x14ac:dyDescent="0.25">
      <c r="A15" s="7" t="s">
        <v>67</v>
      </c>
      <c r="B15" s="8">
        <v>10</v>
      </c>
      <c r="D15" s="7" t="s">
        <v>81</v>
      </c>
      <c r="F15" s="7" t="s">
        <v>101</v>
      </c>
      <c r="G15" s="7"/>
      <c r="L15" s="2"/>
      <c r="M15" s="2"/>
    </row>
    <row r="16" spans="1:15" x14ac:dyDescent="0.25">
      <c r="A16" s="7" t="s">
        <v>68</v>
      </c>
      <c r="B16" s="8">
        <v>11</v>
      </c>
      <c r="D16" s="7" t="s">
        <v>82</v>
      </c>
      <c r="F16" s="7" t="s">
        <v>102</v>
      </c>
      <c r="G16" s="7"/>
      <c r="L16" s="2"/>
      <c r="M16" s="2"/>
    </row>
    <row r="17" spans="1:13" x14ac:dyDescent="0.25">
      <c r="A17" s="7" t="s">
        <v>69</v>
      </c>
      <c r="B17" s="8">
        <v>12</v>
      </c>
      <c r="D17" s="7" t="s">
        <v>83</v>
      </c>
      <c r="F17" s="7" t="s">
        <v>103</v>
      </c>
      <c r="G17" s="7"/>
      <c r="L17" s="2"/>
      <c r="M17" s="2"/>
    </row>
    <row r="18" spans="1:13" x14ac:dyDescent="0.25">
      <c r="A18" s="7" t="s">
        <v>70</v>
      </c>
      <c r="B18" s="8">
        <v>13</v>
      </c>
      <c r="D18" s="7" t="s">
        <v>84</v>
      </c>
      <c r="F18" s="7" t="s">
        <v>104</v>
      </c>
      <c r="G18" s="7"/>
      <c r="L18" s="2"/>
      <c r="M18" s="2"/>
    </row>
    <row r="19" spans="1:13" x14ac:dyDescent="0.25">
      <c r="A19" s="7" t="s">
        <v>71</v>
      </c>
      <c r="B19" s="8">
        <v>14</v>
      </c>
      <c r="D19" s="7" t="s">
        <v>85</v>
      </c>
      <c r="F19" s="7" t="s">
        <v>105</v>
      </c>
      <c r="G19" s="7"/>
      <c r="L19" s="2"/>
      <c r="M19" s="2"/>
    </row>
    <row r="20" spans="1:13" x14ac:dyDescent="0.25">
      <c r="A20" s="7" t="s">
        <v>72</v>
      </c>
      <c r="B20" s="8">
        <v>15</v>
      </c>
      <c r="D20" s="7" t="s">
        <v>86</v>
      </c>
      <c r="F20" s="7" t="s">
        <v>106</v>
      </c>
      <c r="G20" s="7"/>
    </row>
    <row r="21" spans="1:13" x14ac:dyDescent="0.25">
      <c r="A21" s="7" t="s">
        <v>73</v>
      </c>
      <c r="B21" s="8">
        <v>16</v>
      </c>
      <c r="D21" s="7" t="s">
        <v>87</v>
      </c>
      <c r="F21" s="7" t="s">
        <v>107</v>
      </c>
      <c r="G21" s="7"/>
    </row>
    <row r="22" spans="1:13" x14ac:dyDescent="0.25">
      <c r="D22" s="7" t="s">
        <v>88</v>
      </c>
    </row>
  </sheetData>
  <autoFilter ref="A5:G21"/>
  <mergeCells count="2">
    <mergeCell ref="A4:B4"/>
    <mergeCell ref="F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Menu</vt:lpstr>
      <vt:lpstr>Geral</vt:lpstr>
      <vt:lpstr>Calendário</vt:lpstr>
      <vt:lpstr>Clientes</vt:lpstr>
      <vt:lpstr>cálculos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2014-12-06T15:41:05Z</dcterms:created>
  <dcterms:modified xsi:type="dcterms:W3CDTF">2015-02-06T08:23:50Z</dcterms:modified>
</cp:coreProperties>
</file>