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zoSergio\Documents\Excel\"/>
    </mc:Choice>
  </mc:AlternateContent>
  <xr:revisionPtr revIDLastSave="0" documentId="10_ncr:100000_{18B146DE-CA83-483E-9DDB-414549D34DCB}" xr6:coauthVersionLast="31" xr6:coauthVersionMax="31" xr10:uidLastSave="{00000000-0000-0000-0000-000000000000}"/>
  <bookViews>
    <workbookView xWindow="0" yWindow="0" windowWidth="17256" windowHeight="5652" xr2:uid="{C6A6F2CB-A232-496E-B320-26396F2D64AC}"/>
  </bookViews>
  <sheets>
    <sheet name="menu2" sheetId="8" r:id="rId1"/>
    <sheet name="produto2" sheetId="9" r:id="rId2"/>
    <sheet name="Calendario2" sheetId="10" r:id="rId3"/>
    <sheet name="cliente2" sheetId="11" r:id="rId4"/>
    <sheet name="menu" sheetId="5" r:id="rId5"/>
    <sheet name="produtos" sheetId="1" r:id="rId6"/>
    <sheet name="cliente" sheetId="3" r:id="rId7"/>
    <sheet name="calendario" sheetId="4" r:id="rId8"/>
    <sheet name="lista" sheetId="2" r:id="rId9"/>
    <sheet name="SE" sheetId="6" r:id="rId10"/>
    <sheet name="Planilha2" sheetId="7" r:id="rId11"/>
  </sheets>
  <definedNames>
    <definedName name="_xlnm._FilterDatabase" localSheetId="6" hidden="1">cliente!$E$8:$L$16</definedName>
    <definedName name="_xlnm._FilterDatabase" localSheetId="8" hidden="1">lista!$A$7:$G$23</definedName>
    <definedName name="_xlnm._FilterDatabase" localSheetId="4" hidden="1">menu!$D$31:$F$51</definedName>
    <definedName name="_xlnm._FilterDatabase" localSheetId="5" hidden="1">produtos!$A$22:$L$26</definedName>
    <definedName name="SegmentaçãodeDados_fornecedor">#N/A</definedName>
    <definedName name="SegmentaçãodeDados_fornecedor1">#N/A</definedName>
  </definedNames>
  <calcPr calcId="179017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0" l="1"/>
  <c r="I14" i="11"/>
  <c r="I13" i="11"/>
  <c r="I12" i="11"/>
  <c r="I11" i="11"/>
  <c r="I10" i="11"/>
  <c r="I9" i="11"/>
  <c r="I8" i="11"/>
  <c r="I7" i="11"/>
  <c r="F10" i="10"/>
  <c r="G10" i="10" s="1"/>
  <c r="F20" i="9"/>
  <c r="E20" i="9"/>
  <c r="C20" i="9"/>
  <c r="M19" i="9"/>
  <c r="K19" i="9"/>
  <c r="M18" i="9"/>
  <c r="K18" i="9"/>
  <c r="M17" i="9"/>
  <c r="K17" i="9"/>
  <c r="M16" i="9"/>
  <c r="K16" i="9"/>
  <c r="M15" i="9"/>
  <c r="K15" i="9"/>
  <c r="M14" i="9"/>
  <c r="K14" i="9"/>
  <c r="M13" i="9"/>
  <c r="K13" i="9"/>
  <c r="M12" i="9"/>
  <c r="K12" i="9"/>
  <c r="M11" i="9"/>
  <c r="M20" i="9" s="1"/>
  <c r="K11" i="9"/>
  <c r="H10" i="10" l="1"/>
  <c r="I10" i="10" s="1"/>
  <c r="B32" i="1"/>
  <c r="D32" i="1"/>
  <c r="E32" i="1"/>
  <c r="J31" i="1"/>
  <c r="L31" i="1"/>
  <c r="C19" i="1"/>
  <c r="J30" i="1"/>
  <c r="L30" i="1"/>
  <c r="J29" i="1"/>
  <c r="L29" i="1"/>
  <c r="L24" i="1"/>
  <c r="L25" i="1"/>
  <c r="L26" i="1"/>
  <c r="L27" i="1"/>
  <c r="L28" i="1"/>
  <c r="J23" i="1"/>
  <c r="L23" i="1"/>
  <c r="J24" i="1"/>
  <c r="J25" i="1"/>
  <c r="J26" i="1"/>
  <c r="J27" i="1"/>
  <c r="J28" i="1"/>
  <c r="C13" i="10" l="1"/>
  <c r="D13" i="10" s="1"/>
  <c r="E13" i="10" s="1"/>
  <c r="F13" i="10" s="1"/>
  <c r="G13" i="10" s="1"/>
  <c r="H13" i="10" s="1"/>
  <c r="I13" i="10" s="1"/>
  <c r="L32" i="1"/>
  <c r="C3" i="4"/>
  <c r="L12" i="4"/>
  <c r="L7" i="4"/>
  <c r="L8" i="4" s="1"/>
  <c r="L6" i="4"/>
  <c r="A11" i="4" s="1"/>
  <c r="D4" i="4"/>
  <c r="D3" i="4"/>
  <c r="E3" i="4" s="1"/>
  <c r="G9" i="4"/>
  <c r="H9" i="4" s="1"/>
  <c r="I9" i="4" s="1"/>
  <c r="J9" i="4" s="1"/>
  <c r="D12" i="4" s="1"/>
  <c r="E12" i="4" s="1"/>
  <c r="F12" i="4" s="1"/>
  <c r="G12" i="4" s="1"/>
  <c r="H12" i="4" s="1"/>
  <c r="I12" i="4" s="1"/>
  <c r="J12" i="4" s="1"/>
  <c r="L10" i="3"/>
  <c r="L11" i="3"/>
  <c r="L12" i="3"/>
  <c r="L13" i="3"/>
  <c r="L14" i="3"/>
  <c r="L15" i="3"/>
  <c r="L16" i="3"/>
  <c r="L9" i="3"/>
  <c r="K6" i="3"/>
  <c r="D4" i="7"/>
  <c r="D5" i="7"/>
  <c r="D6" i="7"/>
  <c r="D7" i="7"/>
  <c r="D8" i="7"/>
  <c r="D3" i="7"/>
  <c r="E4" i="6"/>
  <c r="E5" i="6"/>
  <c r="E6" i="6"/>
  <c r="E7" i="6"/>
  <c r="E8" i="6"/>
  <c r="E3" i="6"/>
  <c r="D3" i="6"/>
  <c r="D4" i="6"/>
  <c r="D5" i="6"/>
  <c r="D6" i="6"/>
  <c r="D7" i="6"/>
  <c r="D8" i="6"/>
  <c r="C16" i="10" l="1"/>
  <c r="D16" i="10" s="1"/>
  <c r="E16" i="10" s="1"/>
  <c r="F16" i="10" s="1"/>
  <c r="G16" i="10" s="1"/>
  <c r="H16" i="10" s="1"/>
  <c r="I16" i="10" s="1"/>
  <c r="C19" i="10" s="1"/>
  <c r="D19" i="10" s="1"/>
  <c r="E19" i="10" s="1"/>
  <c r="F19" i="10" s="1"/>
  <c r="G19" i="10" s="1"/>
  <c r="H19" i="10" s="1"/>
  <c r="I19" i="10" s="1"/>
  <c r="C22" i="10" s="1"/>
  <c r="D22" i="10" s="1"/>
  <c r="E22" i="10" s="1"/>
  <c r="F22" i="10" s="1"/>
  <c r="G22" i="10" s="1"/>
  <c r="H22" i="10" s="1"/>
  <c r="I22" i="10" s="1"/>
  <c r="C25" i="10" s="1"/>
  <c r="D25" i="10" s="1"/>
  <c r="E25" i="10" s="1"/>
  <c r="F25" i="10" s="1"/>
  <c r="G25" i="10" s="1"/>
  <c r="H25" i="10" s="1"/>
  <c r="I25" i="10" s="1"/>
  <c r="L10" i="4"/>
  <c r="L9" i="4"/>
  <c r="D15" i="4"/>
  <c r="E15" i="4" s="1"/>
  <c r="F15" i="4" s="1"/>
  <c r="G15" i="4" s="1"/>
  <c r="H15" i="4" s="1"/>
  <c r="I15" i="4" s="1"/>
  <c r="J15" i="4" s="1"/>
  <c r="D18" i="4" s="1"/>
  <c r="H19" i="1"/>
  <c r="G19" i="1" s="1"/>
  <c r="L11" i="4" l="1"/>
  <c r="E18" i="4"/>
  <c r="F18" i="4" s="1"/>
  <c r="G18" i="4" s="1"/>
  <c r="H18" i="4" s="1"/>
  <c r="I18" i="4" s="1"/>
  <c r="J18" i="4" s="1"/>
  <c r="D21" i="4" s="1"/>
  <c r="E21" i="4" s="1"/>
  <c r="F21" i="4" s="1"/>
  <c r="G21" i="4" s="1"/>
  <c r="H21" i="4" s="1"/>
  <c r="I21" i="4" s="1"/>
  <c r="J21" i="4" s="1"/>
  <c r="D24" i="4" s="1"/>
  <c r="E24" i="4" s="1"/>
  <c r="F24" i="4" s="1"/>
  <c r="G24" i="4" s="1"/>
  <c r="H24" i="4" s="1"/>
  <c r="I24" i="4" s="1"/>
  <c r="J24" i="4" s="1"/>
  <c r="G17" i="5"/>
  <c r="G16" i="5"/>
  <c r="D20" i="1"/>
  <c r="E12" i="5"/>
  <c r="D6" i="5"/>
  <c r="H6" i="5" s="1"/>
  <c r="A12" i="1" l="1"/>
  <c r="A11" i="1"/>
</calcChain>
</file>

<file path=xl/sharedStrings.xml><?xml version="1.0" encoding="utf-8"?>
<sst xmlns="http://schemas.openxmlformats.org/spreadsheetml/2006/main" count="276" uniqueCount="167">
  <si>
    <t>nome</t>
  </si>
  <si>
    <t>preço de compra</t>
  </si>
  <si>
    <t>data compra</t>
  </si>
  <si>
    <t>quantidade comprada</t>
  </si>
  <si>
    <t>preço venda</t>
  </si>
  <si>
    <t>quantidade vendida</t>
  </si>
  <si>
    <t xml:space="preserve">estoque </t>
  </si>
  <si>
    <t>margem de lucro</t>
  </si>
  <si>
    <t>produto 1</t>
  </si>
  <si>
    <t xml:space="preserve">produto 2 </t>
  </si>
  <si>
    <t>produto 3</t>
  </si>
  <si>
    <t>fornecdor 1</t>
  </si>
  <si>
    <t>fornecdor 3</t>
  </si>
  <si>
    <t>OUTRAS ABAS</t>
  </si>
  <si>
    <t>Produto</t>
  </si>
  <si>
    <t>Cliente</t>
  </si>
  <si>
    <t xml:space="preserve">nome </t>
  </si>
  <si>
    <t>telefone</t>
  </si>
  <si>
    <t>e-mail</t>
  </si>
  <si>
    <t>cidade</t>
  </si>
  <si>
    <t>tipo</t>
  </si>
  <si>
    <t>data da ultima compra</t>
  </si>
  <si>
    <t>Beltrano 1</t>
  </si>
  <si>
    <t>Beltrano 2</t>
  </si>
  <si>
    <t>Beltrano 3</t>
  </si>
  <si>
    <t>Beltrano 4</t>
  </si>
  <si>
    <t>Beltrano 5</t>
  </si>
  <si>
    <t>Beltrano 6</t>
  </si>
  <si>
    <t>Beltrano 7</t>
  </si>
  <si>
    <t>Beltrano 8</t>
  </si>
  <si>
    <t>9886498-54</t>
  </si>
  <si>
    <t>9886498-55</t>
  </si>
  <si>
    <t>9886498-56</t>
  </si>
  <si>
    <t>9886498-57</t>
  </si>
  <si>
    <t>9886498-58</t>
  </si>
  <si>
    <t>9886498-59</t>
  </si>
  <si>
    <t>9886498-60</t>
  </si>
  <si>
    <t>9886498-61</t>
  </si>
  <si>
    <t>beltrano1@gmail</t>
  </si>
  <si>
    <t>beltrano2@gmail</t>
  </si>
  <si>
    <t>beltrano3@gmail</t>
  </si>
  <si>
    <t>beltrano4@gmail</t>
  </si>
  <si>
    <t>beltrano5@gmail</t>
  </si>
  <si>
    <t>beltrano6@gmail</t>
  </si>
  <si>
    <t>beltrano7@gmail</t>
  </si>
  <si>
    <t>beltrano8@gmail</t>
  </si>
  <si>
    <t xml:space="preserve">porto alegre </t>
  </si>
  <si>
    <t>florianopoles</t>
  </si>
  <si>
    <t xml:space="preserve">recife </t>
  </si>
  <si>
    <t>brasilia</t>
  </si>
  <si>
    <t>manaus</t>
  </si>
  <si>
    <t>salvador</t>
  </si>
  <si>
    <t>são paulo belo</t>
  </si>
  <si>
    <t>rio de janeiro</t>
  </si>
  <si>
    <t>juridica</t>
  </si>
  <si>
    <t>fisica</t>
  </si>
  <si>
    <t>lista de produtos</t>
  </si>
  <si>
    <t>produtos</t>
  </si>
  <si>
    <t>produto 2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</si>
  <si>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</si>
  <si>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</si>
  <si>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</si>
  <si>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</si>
  <si>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</si>
  <si>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</si>
  <si>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</si>
  <si>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</si>
  <si>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</si>
  <si>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</si>
  <si>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</si>
  <si>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</si>
  <si>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</si>
  <si>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preços</t>
  </si>
  <si>
    <t>lista de fornecedores</t>
  </si>
  <si>
    <t>fornecedor 1</t>
  </si>
  <si>
    <t>fornecedor 2</t>
  </si>
  <si>
    <t>fornecedor 3</t>
  </si>
  <si>
    <t>fornecedor 4</t>
  </si>
  <si>
    <t>fornecedor 5</t>
  </si>
  <si>
    <t>fornecedor 6</t>
  </si>
  <si>
    <t>fornecedor 7</t>
  </si>
  <si>
    <t>fornecedor 8</t>
  </si>
  <si>
    <t>fornecedor 9</t>
  </si>
  <si>
    <t>fornecedor 10</t>
  </si>
  <si>
    <t>fornecedor 11</t>
  </si>
  <si>
    <t>fornecedor 12</t>
  </si>
  <si>
    <t>fornecedor 13</t>
  </si>
  <si>
    <t>fornecedor 14</t>
  </si>
  <si>
    <t>fornecedor 15</t>
  </si>
  <si>
    <t>fornecedor 16</t>
  </si>
  <si>
    <t>fornecedor 17</t>
  </si>
  <si>
    <t>lista de funcionarios</t>
  </si>
  <si>
    <t>funcionario</t>
  </si>
  <si>
    <t>funcionario 1</t>
  </si>
  <si>
    <t>funcionario 2</t>
  </si>
  <si>
    <t>funcionario 3</t>
  </si>
  <si>
    <t>funcionario 4</t>
  </si>
  <si>
    <t>funcionario 5</t>
  </si>
  <si>
    <t>funcionario 6</t>
  </si>
  <si>
    <t>funcionario 7</t>
  </si>
  <si>
    <t>funcionario 8</t>
  </si>
  <si>
    <t>funcionario 9</t>
  </si>
  <si>
    <t>funcionario 10</t>
  </si>
  <si>
    <t>funcionario 11</t>
  </si>
  <si>
    <t>funcionario 12</t>
  </si>
  <si>
    <t>funcionario 13</t>
  </si>
  <si>
    <t>funcionario 14</t>
  </si>
  <si>
    <t>funcionario 15</t>
  </si>
  <si>
    <t>funcionario 16</t>
  </si>
  <si>
    <t>dias de trabalho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</si>
  <si>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</si>
  <si>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</si>
  <si>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</si>
  <si>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</si>
  <si>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</si>
  <si>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</si>
  <si>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</si>
  <si>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valete</t>
  </si>
  <si>
    <t>&amp;</t>
  </si>
  <si>
    <t>estoque</t>
  </si>
  <si>
    <t>compra dia 1</t>
  </si>
  <si>
    <t>compra dia 2</t>
  </si>
  <si>
    <t>Total</t>
  </si>
  <si>
    <t>E</t>
  </si>
  <si>
    <t>OU</t>
  </si>
  <si>
    <t>Maior que 15</t>
  </si>
  <si>
    <t>Valor entre 10 a 15</t>
  </si>
  <si>
    <t>texto do H21</t>
  </si>
  <si>
    <t xml:space="preserve">se C20 for menor que 15 = </t>
  </si>
  <si>
    <t>ver</t>
  </si>
  <si>
    <t>estoque real</t>
  </si>
  <si>
    <t>defasagem</t>
  </si>
  <si>
    <t>vendedor</t>
  </si>
  <si>
    <t>valor de venda</t>
  </si>
  <si>
    <t>joão</t>
  </si>
  <si>
    <t>julia</t>
  </si>
  <si>
    <t>carolina</t>
  </si>
  <si>
    <t>ana</t>
  </si>
  <si>
    <t>marcos</t>
  </si>
  <si>
    <t>arthur</t>
  </si>
  <si>
    <t>bonus</t>
  </si>
  <si>
    <t>meta</t>
  </si>
  <si>
    <t xml:space="preserve">maximo </t>
  </si>
  <si>
    <t>escala de bonus</t>
  </si>
  <si>
    <t>0 a 100</t>
  </si>
  <si>
    <t>100 a 200</t>
  </si>
  <si>
    <t>200 ou mais</t>
  </si>
  <si>
    <t>data da penultima compra</t>
  </si>
  <si>
    <t>fazer contato</t>
  </si>
  <si>
    <t xml:space="preserve">hoje </t>
  </si>
  <si>
    <t>agora</t>
  </si>
  <si>
    <t>dia</t>
  </si>
  <si>
    <t>mês</t>
  </si>
  <si>
    <t>ano</t>
  </si>
  <si>
    <t>data</t>
  </si>
  <si>
    <t>data valor</t>
  </si>
  <si>
    <t>mês atual</t>
  </si>
  <si>
    <t>Numero</t>
  </si>
  <si>
    <t>nomes</t>
  </si>
  <si>
    <t>Maria</t>
  </si>
  <si>
    <t>Mariana</t>
  </si>
  <si>
    <t>Marta</t>
  </si>
  <si>
    <t>Marcia</t>
  </si>
  <si>
    <t>Marina</t>
  </si>
  <si>
    <t>fornecedor</t>
  </si>
  <si>
    <t>Nome do fornecedor</t>
  </si>
  <si>
    <t>fornecdor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</si>
</sst>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6"/>
      <color rgb="FFFFFF0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2" applyNumberFormat="0" applyFont="0" applyAlignment="0" applyProtection="0"/>
    <xf numFmtId="0" fontId="2" fillId="5" borderId="0" applyNumberFormat="0" applyBorder="0" applyAlignment="0" applyProtection="0"/>
  </cellStyleXfs>
  <cellXfs count="32">
    <xf numFmtId="0" fontId="0" fillId="0" borderId="0" xfId="0"/>
    <xf numFmtId="44" fontId="0" fillId="0" borderId="0" xfId="1" applyFont="1"/>
    <xf numFmtId="0" fontId="0" fillId="0" borderId="1" xfId="0" applyBorder="1"/>
    <xf numFmtId="0" fontId="0" fillId="2" borderId="0" xfId="0" applyFill="1"/>
    <xf numFmtId="0" fontId="0" fillId="3" borderId="0" xfId="0" applyFill="1"/>
    <xf numFmtId="44" fontId="0" fillId="0" borderId="1" xfId="1" applyFont="1" applyBorder="1"/>
    <xf numFmtId="0" fontId="4" fillId="2" borderId="1" xfId="0" applyFont="1" applyFill="1" applyBorder="1"/>
    <xf numFmtId="0" fontId="5" fillId="2" borderId="3" xfId="0" applyFont="1" applyFill="1" applyBorder="1"/>
    <xf numFmtId="0" fontId="6" fillId="0" borderId="7" xfId="0" applyFont="1" applyBorder="1"/>
    <xf numFmtId="0" fontId="2" fillId="5" borderId="5" xfId="4" applyBorder="1"/>
    <xf numFmtId="0" fontId="2" fillId="5" borderId="8" xfId="4" applyBorder="1"/>
    <xf numFmtId="0" fontId="2" fillId="5" borderId="6" xfId="4" applyBorder="1"/>
    <xf numFmtId="0" fontId="2" fillId="5" borderId="4" xfId="4" applyBorder="1"/>
    <xf numFmtId="0" fontId="0" fillId="4" borderId="2" xfId="3" applyFont="1"/>
    <xf numFmtId="0" fontId="7" fillId="2" borderId="0" xfId="0" applyFont="1" applyFill="1"/>
    <xf numFmtId="0" fontId="7" fillId="6" borderId="0" xfId="0" applyFont="1" applyFill="1"/>
    <xf numFmtId="0" fontId="2" fillId="0" borderId="0" xfId="0" applyFont="1"/>
    <xf numFmtId="0" fontId="8" fillId="0" borderId="0" xfId="0" applyFont="1"/>
    <xf numFmtId="14" fontId="0" fillId="0" borderId="0" xfId="0" applyNumberFormat="1"/>
    <xf numFmtId="22" fontId="0" fillId="0" borderId="0" xfId="0" applyNumberFormat="1"/>
    <xf numFmtId="0" fontId="5" fillId="2" borderId="9" xfId="0" applyFont="1" applyFill="1" applyBorder="1"/>
    <xf numFmtId="0" fontId="6" fillId="0" borderId="10" xfId="0" applyFont="1" applyFill="1" applyBorder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6" borderId="0" xfId="0" applyFill="1"/>
    <xf numFmtId="9" fontId="0" fillId="0" borderId="0" xfId="2" applyFont="1"/>
    <xf numFmtId="44" fontId="1" fillId="0" borderId="0" xfId="0" applyNumberFormat="1" applyFont="1"/>
    <xf numFmtId="0" fontId="1" fillId="0" borderId="0" xfId="0" applyNumberFormat="1" applyFont="1"/>
    <xf numFmtId="44" fontId="0" fillId="0" borderId="0" xfId="2" applyNumberFormat="1" applyFont="1"/>
    <xf numFmtId="0" fontId="9" fillId="6" borderId="11" xfId="0" applyFont="1" applyFill="1" applyBorder="1"/>
    <xf numFmtId="0" fontId="10" fillId="6" borderId="12" xfId="0" applyFont="1" applyFill="1" applyBorder="1"/>
  </cellXfs>
  <cellStyles count="5">
    <cellStyle name="Ênfase3" xfId="4" builtinId="37"/>
    <cellStyle name="Moeda" xfId="1" builtinId="4"/>
    <cellStyle name="Normal" xfId="0" builtinId="0"/>
    <cellStyle name="Nota" xfId="3" builtinId="10"/>
    <cellStyle name="Porcentagem" xfId="2" builtinId="5"/>
  </cellStyles>
  <dxfs count="28"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Calendario2!A1"/><Relationship Id="rId2" Type="http://schemas.openxmlformats.org/officeDocument/2006/relationships/hyperlink" Target="#cliente2!A1"/><Relationship Id="rId1" Type="http://schemas.openxmlformats.org/officeDocument/2006/relationships/hyperlink" Target="#produto2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2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2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2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2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2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2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86958</xdr:colOff>
      <xdr:row>6</xdr:row>
      <xdr:rowOff>12102</xdr:rowOff>
    </xdr:from>
    <xdr:to>
      <xdr:col>21</xdr:col>
      <xdr:colOff>178398</xdr:colOff>
      <xdr:row>10</xdr:row>
      <xdr:rowOff>107577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B3E25-C017-4D79-8D2D-E3CF5D1B1FA4}"/>
            </a:ext>
          </a:extLst>
        </xdr:cNvPr>
        <xdr:cNvSpPr/>
      </xdr:nvSpPr>
      <xdr:spPr>
        <a:xfrm>
          <a:off x="10450158" y="1087867"/>
          <a:ext cx="2529840" cy="812651"/>
        </a:xfrm>
        <a:prstGeom prst="rect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Geral</a:t>
          </a:r>
        </a:p>
      </xdr:txBody>
    </xdr:sp>
    <xdr:clientData/>
  </xdr:twoCellAnchor>
  <xdr:twoCellAnchor>
    <xdr:from>
      <xdr:col>21</xdr:col>
      <xdr:colOff>177949</xdr:colOff>
      <xdr:row>6</xdr:row>
      <xdr:rowOff>6723</xdr:rowOff>
    </xdr:from>
    <xdr:to>
      <xdr:col>25</xdr:col>
      <xdr:colOff>269389</xdr:colOff>
      <xdr:row>10</xdr:row>
      <xdr:rowOff>102198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AF7644-FA62-4FA5-836C-72D0521B219C}"/>
            </a:ext>
          </a:extLst>
        </xdr:cNvPr>
        <xdr:cNvSpPr/>
      </xdr:nvSpPr>
      <xdr:spPr>
        <a:xfrm>
          <a:off x="12979549" y="1082488"/>
          <a:ext cx="2529840" cy="812651"/>
        </a:xfrm>
        <a:prstGeom prst="rect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Cliente</a:t>
          </a:r>
        </a:p>
      </xdr:txBody>
    </xdr:sp>
    <xdr:clientData/>
  </xdr:twoCellAnchor>
  <xdr:twoCellAnchor>
    <xdr:from>
      <xdr:col>13</xdr:col>
      <xdr:colOff>7620</xdr:colOff>
      <xdr:row>6</xdr:row>
      <xdr:rowOff>0</xdr:rowOff>
    </xdr:from>
    <xdr:to>
      <xdr:col>17</xdr:col>
      <xdr:colOff>99060</xdr:colOff>
      <xdr:row>10</xdr:row>
      <xdr:rowOff>99060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8B163F-7A1B-47B9-B10F-38327CBCB347}"/>
            </a:ext>
          </a:extLst>
        </xdr:cNvPr>
        <xdr:cNvSpPr/>
      </xdr:nvSpPr>
      <xdr:spPr>
        <a:xfrm>
          <a:off x="7932420" y="1097280"/>
          <a:ext cx="2529840" cy="830580"/>
        </a:xfrm>
        <a:prstGeom prst="rect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Calendario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45720</xdr:rowOff>
    </xdr:from>
    <xdr:to>
      <xdr:col>1</xdr:col>
      <xdr:colOff>495300</xdr:colOff>
      <xdr:row>2</xdr:row>
      <xdr:rowOff>365760</xdr:rowOff>
    </xdr:to>
    <xdr:sp macro="" textlink="">
      <xdr:nvSpPr>
        <xdr:cNvPr id="2" name="Fluxograma: Process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72AB05-5436-4E87-8CFF-E52C00F989F5}"/>
            </a:ext>
          </a:extLst>
        </xdr:cNvPr>
        <xdr:cNvSpPr/>
      </xdr:nvSpPr>
      <xdr:spPr>
        <a:xfrm>
          <a:off x="7620" y="411480"/>
          <a:ext cx="1097280" cy="320040"/>
        </a:xfrm>
        <a:prstGeom prst="flowChartProcess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Menu</a:t>
          </a:r>
        </a:p>
      </xdr:txBody>
    </xdr:sp>
    <xdr:clientData/>
  </xdr:twoCellAnchor>
  <xdr:twoCellAnchor editAs="absolute">
    <xdr:from>
      <xdr:col>6</xdr:col>
      <xdr:colOff>1424940</xdr:colOff>
      <xdr:row>5</xdr:row>
      <xdr:rowOff>53340</xdr:rowOff>
    </xdr:from>
    <xdr:to>
      <xdr:col>13</xdr:col>
      <xdr:colOff>22860</xdr:colOff>
      <xdr:row>8</xdr:row>
      <xdr:rowOff>160019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fornecedor 1">
              <a:extLst>
                <a:ext uri="{FF2B5EF4-FFF2-40B4-BE49-F238E27FC236}">
                  <a16:creationId xmlns:a16="http://schemas.microsoft.com/office/drawing/2014/main" id="{BCE31150-20D5-4F4C-91D1-796B4620B2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neced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3620" y="1211580"/>
              <a:ext cx="6149340" cy="6553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594987</xdr:colOff>
      <xdr:row>2</xdr:row>
      <xdr:rowOff>20877</xdr:rowOff>
    </xdr:to>
    <xdr:sp macro="" textlink="">
      <xdr:nvSpPr>
        <xdr:cNvPr id="2" name="Fluxograma: Process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8C526B-E438-4A6B-829A-E64A725A36F5}"/>
            </a:ext>
          </a:extLst>
        </xdr:cNvPr>
        <xdr:cNvSpPr/>
      </xdr:nvSpPr>
      <xdr:spPr>
        <a:xfrm>
          <a:off x="0" y="0"/>
          <a:ext cx="1814187" cy="386637"/>
        </a:xfrm>
        <a:prstGeom prst="flowChartProcess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30480</xdr:rowOff>
    </xdr:from>
    <xdr:to>
      <xdr:col>1</xdr:col>
      <xdr:colOff>312420</xdr:colOff>
      <xdr:row>2</xdr:row>
      <xdr:rowOff>304800</xdr:rowOff>
    </xdr:to>
    <xdr:sp macro="" textlink="">
      <xdr:nvSpPr>
        <xdr:cNvPr id="2" name="Fluxograma: Process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22431D-048F-4469-AF34-B765B74FE1FF}"/>
            </a:ext>
          </a:extLst>
        </xdr:cNvPr>
        <xdr:cNvSpPr/>
      </xdr:nvSpPr>
      <xdr:spPr>
        <a:xfrm>
          <a:off x="0" y="396240"/>
          <a:ext cx="922020" cy="274320"/>
        </a:xfrm>
        <a:prstGeom prst="flowChartProcess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1394460</xdr:colOff>
      <xdr:row>16</xdr:row>
      <xdr:rowOff>137161</xdr:rowOff>
    </xdr:from>
    <xdr:to>
      <xdr:col>12</xdr:col>
      <xdr:colOff>45720</xdr:colOff>
      <xdr:row>20</xdr:row>
      <xdr:rowOff>152400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fornecedor">
              <a:extLst>
                <a:ext uri="{FF2B5EF4-FFF2-40B4-BE49-F238E27FC236}">
                  <a16:creationId xmlns:a16="http://schemas.microsoft.com/office/drawing/2014/main" id="{63DA4661-693C-4804-9C85-7C79A509A2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nec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4540" y="3048001"/>
              <a:ext cx="5943600" cy="7467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53340</xdr:colOff>
      <xdr:row>1</xdr:row>
      <xdr:rowOff>53340</xdr:rowOff>
    </xdr:from>
    <xdr:to>
      <xdr:col>7</xdr:col>
      <xdr:colOff>15240</xdr:colOff>
      <xdr:row>2</xdr:row>
      <xdr:rowOff>396240</xdr:rowOff>
    </xdr:to>
    <xdr:sp macro="" textlink="">
      <xdr:nvSpPr>
        <xdr:cNvPr id="3" name="Fluxograma: Process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923B3F-4F95-4B54-B191-685E02B3806B}"/>
            </a:ext>
          </a:extLst>
        </xdr:cNvPr>
        <xdr:cNvSpPr/>
      </xdr:nvSpPr>
      <xdr:spPr>
        <a:xfrm>
          <a:off x="5958840" y="236220"/>
          <a:ext cx="868680" cy="403860"/>
        </a:xfrm>
        <a:prstGeom prst="flowChartProcess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2</xdr:row>
      <xdr:rowOff>60960</xdr:rowOff>
    </xdr:from>
    <xdr:to>
      <xdr:col>9</xdr:col>
      <xdr:colOff>144780</xdr:colOff>
      <xdr:row>2</xdr:row>
      <xdr:rowOff>335280</xdr:rowOff>
    </xdr:to>
    <xdr:sp macro="" textlink="">
      <xdr:nvSpPr>
        <xdr:cNvPr id="2" name="Fluxograma: Process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0D7DDF-B7C3-48F9-9CF2-9D33FA3C9D41}"/>
            </a:ext>
          </a:extLst>
        </xdr:cNvPr>
        <xdr:cNvSpPr/>
      </xdr:nvSpPr>
      <xdr:spPr>
        <a:xfrm>
          <a:off x="7528560" y="304800"/>
          <a:ext cx="838200" cy="274320"/>
        </a:xfrm>
        <a:prstGeom prst="flowChartProcess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594987</xdr:colOff>
      <xdr:row>2</xdr:row>
      <xdr:rowOff>20877</xdr:rowOff>
    </xdr:to>
    <xdr:sp macro="" textlink="">
      <xdr:nvSpPr>
        <xdr:cNvPr id="2" name="Fluxograma: Process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F43E2-6D1E-40F4-9618-6D1C8F371A1A}"/>
            </a:ext>
          </a:extLst>
        </xdr:cNvPr>
        <xdr:cNvSpPr/>
      </xdr:nvSpPr>
      <xdr:spPr>
        <a:xfrm>
          <a:off x="0" y="0"/>
          <a:ext cx="1805836" cy="396658"/>
        </a:xfrm>
        <a:prstGeom prst="flowChartProcess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Menu</a:t>
          </a:r>
        </a:p>
      </xdr:txBody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necedor" xr10:uid="{3591E5F2-6F09-490E-990F-3EA682AB724E}" sourceName="fornec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necedor1" xr10:uid="{0FF4B1D7-542E-452F-8A8F-F148E1A79004}" sourceName="fornecedor">
  <extLst>
    <x:ext xmlns:x15="http://schemas.microsoft.com/office/spreadsheetml/2010/11/main" uri="{2F2917AC-EB37-4324-AD4E-5DD8C200BD13}">
      <x15:tableSlicerCache tableId="3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necedor 1" xr10:uid="{C44DDF42-9C5A-4828-B2CB-15197051C466}" cache="SegmentaçãodeDados_fornecedor1" caption="fornecedor" columnCount="4" style="SlicerStyleLight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necedor" xr10:uid="{6957D2C3-1A42-44B8-81E2-5F5AA8D66B53}" cache="SegmentaçãodeDados_fornecedor" caption="fornecedor" columnCount="4" style="SlicerStyleLight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838D5C-7649-4496-805C-78ED2B2BE3B8}" name="Tabelageral4" displayName="Tabelageral4" ref="B10:M20" totalsRowCount="1">
  <autoFilter ref="B10:M19" xr:uid="{B4A892CA-3495-4455-A348-10AE0E9E591B}"/>
  <tableColumns count="12">
    <tableColumn id="1" xr3:uid="{34FF6BFE-5C6D-460E-8401-366AFC04A425}" name="ver" totalsRowLabel="Total"/>
    <tableColumn id="2" xr3:uid="{C2EB25F9-0C1F-45C9-A8A9-0D5204130E37}" name="nome" totalsRowFunction="count"/>
    <tableColumn id="3" xr3:uid="{38DE1309-05D9-4944-AB41-9D0167E1DDDB}" name="fornecedor"/>
    <tableColumn id="4" xr3:uid="{4DEE29EA-53E6-45D2-86FC-CF509A8B8D8D}" name="preço de compra" totalsRowFunction="average" dataDxfId="8" totalsRowDxfId="9" dataCellStyle="Moeda"/>
    <tableColumn id="5" xr3:uid="{08B3F158-66C2-4274-A383-A5248C02A00C}" name="data compra" totalsRowFunction="min" dataDxfId="6" totalsRowDxfId="7"/>
    <tableColumn id="6" xr3:uid="{7D7417D4-74EC-448E-827D-5DB15504ED78}" name="quantidade comprada"/>
    <tableColumn id="7" xr3:uid="{15E633E4-5204-4603-A946-E95E1B73EF20}" name="preço venda" dataDxfId="4" totalsRowDxfId="5" dataCellStyle="Moeda"/>
    <tableColumn id="8" xr3:uid="{B826D62B-1CAD-4FDC-97D2-2FEB9D80F68D}" name="quantidade vendida"/>
    <tableColumn id="9" xr3:uid="{E3556E69-6D08-4800-842A-0BB4FB341D3A}" name="estoque "/>
    <tableColumn id="10" xr3:uid="{0D809CB5-3EE5-4855-8773-F926177A69D7}" name="margem de lucro" dataDxfId="2" totalsRowDxfId="3" dataCellStyle="Porcentagem">
      <calculatedColumnFormula>(H11-E11)/H11</calculatedColumnFormula>
    </tableColumn>
    <tableColumn id="11" xr3:uid="{98FE1F6A-7EA5-4407-B1D7-0329B1413EE7}" name="estoque real"/>
    <tableColumn id="12" xr3:uid="{174DA043-974E-46F9-B43D-D34F1DBE2A2A}" name="defasagem" totalsRowFunction="sum">
      <calculatedColumnFormula>Tabelageral4[[#This Row],[estoque ]]-Tabelageral4[[#This Row],[estoque real]]</calculatedColumnFormula>
    </tableColumn>
  </tableColumns>
  <tableStyleInfo name="TableStyleDark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C53E52-1C56-459D-A040-B2022D3F38B6}" name="Tabela25" displayName="Tabela25" ref="B6:I14" totalsRowShown="0">
  <autoFilter ref="B6:I14" xr:uid="{CC0B474F-28FD-4F9C-9796-4F348FB45C8D}"/>
  <tableColumns count="8">
    <tableColumn id="1" xr3:uid="{D3264EF1-020C-473C-9E22-8C3308D81E7D}" name="nome "/>
    <tableColumn id="2" xr3:uid="{CFFB618D-6712-475F-B8A0-1C070B3BD294}" name="telefone"/>
    <tableColumn id="3" xr3:uid="{A5C90CBC-BB5B-452D-B5CD-C9F0BBE66518}" name="e-mail"/>
    <tableColumn id="4" xr3:uid="{A5D5C7A8-3EA0-49EE-98E5-E3B0DD19EF2B}" name="cidade"/>
    <tableColumn id="5" xr3:uid="{8E24A36B-CEB0-4B33-94A7-45DD49C721BE}" name="tipo"/>
    <tableColumn id="6" xr3:uid="{54772FF8-1297-4E28-B5A8-B5A0DFEB2FE9}" name="data da penultima compra" dataDxfId="1"/>
    <tableColumn id="7" xr3:uid="{77629A4C-0CF1-49F8-B053-52A3E7DF81CB}" name="data da ultima compra" dataDxfId="0"/>
    <tableColumn id="8" xr3:uid="{BF2714B9-82F2-4F4C-9AB4-D486DE170336}" name="fazer contato">
      <calculatedColumnFormula>IF(TODAY()-H7&gt;H7-G7,"sim","não")</calculatedColumnFormula>
    </tableColumn>
  </tableColumns>
  <tableStyleInfo name="TableStyleDark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05E436-BFA3-40BE-83CF-4E37E6509000}" name="Tabelageral" displayName="Tabelageral" ref="A22:L32" totalsRowCount="1">
  <autoFilter ref="A22:L31" xr:uid="{C722A08C-F956-4703-B481-A5B12F19AF77}"/>
  <tableColumns count="12">
    <tableColumn id="1" xr3:uid="{EB500432-1F06-4E1C-9081-EE0534FA19CE}" name="ver" totalsRowLabel="Total"/>
    <tableColumn id="2" xr3:uid="{2DBEC3F1-DFBC-4945-985E-A761B32CAD53}" name="nome" totalsRowFunction="count"/>
    <tableColumn id="3" xr3:uid="{86DE598B-9B3E-422C-A492-46A63B7D5DC6}" name="fornecedor"/>
    <tableColumn id="4" xr3:uid="{477E701A-8466-40A5-B3E6-795B8D84853F}" name="preço de compra" totalsRowFunction="average" dataDxfId="27" totalsRowDxfId="26" dataCellStyle="Moeda"/>
    <tableColumn id="5" xr3:uid="{978DA1ED-9CDA-421F-85C9-F366BEED018B}" name="data compra" totalsRowFunction="min" dataDxfId="25" totalsRowDxfId="24"/>
    <tableColumn id="6" xr3:uid="{5933E87B-9E1B-4B8B-97BD-487E8D8309B5}" name="quantidade comprada"/>
    <tableColumn id="7" xr3:uid="{F12177B1-DAA3-430E-A3E6-E3FB2A65E4A9}" name="preço venda" dataDxfId="23" totalsRowDxfId="22" dataCellStyle="Moeda"/>
    <tableColumn id="8" xr3:uid="{22C128D2-7893-4959-819F-C3C4C8B8E06B}" name="quantidade vendida"/>
    <tableColumn id="9" xr3:uid="{76BF96B9-3C25-4B12-B275-FB0A4CDC813D}" name="estoque "/>
    <tableColumn id="10" xr3:uid="{D4C3899B-7E6F-4CCA-A4E0-44175733B40C}" name="margem de lucro" dataDxfId="21" totalsRowDxfId="20" dataCellStyle="Porcentagem">
      <calculatedColumnFormula>(G23-D23)/G23</calculatedColumnFormula>
    </tableColumn>
    <tableColumn id="11" xr3:uid="{82AC84DD-95E3-43B8-AEEA-730259310B3F}" name="estoque real"/>
    <tableColumn id="12" xr3:uid="{21C0EFFE-5151-44CC-AECB-11AA15090B65}" name="defasagem" totalsRowFunction="sum">
      <calculatedColumnFormula>Tabelageral[[#This Row],[estoque ]]-Tabelageral[[#This Row],[estoque real]]</calculatedColumnFormula>
    </tableColumn>
  </tableColumns>
  <tableStyleInfo name="TableStyleDark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89B589-EEF4-4CCE-ACC4-69E27A082F4C}" name="Tabela2" displayName="Tabela2" ref="E8:L16" totalsRowShown="0">
  <autoFilter ref="E8:L16" xr:uid="{C4703334-8BB6-43EF-8702-E24BCFD34537}"/>
  <tableColumns count="8">
    <tableColumn id="1" xr3:uid="{AFD5E54D-34E4-4391-B648-E7F0FD666508}" name="nome "/>
    <tableColumn id="2" xr3:uid="{EFE2A608-1F53-4290-9B1D-5FF503A17127}" name="telefone"/>
    <tableColumn id="3" xr3:uid="{67443C0F-6C6B-4672-8F53-F40B72AE1B6A}" name="e-mail"/>
    <tableColumn id="4" xr3:uid="{FC6CF452-2EDF-473E-BA68-1A869C2E1CC6}" name="cidade"/>
    <tableColumn id="5" xr3:uid="{62A26D04-4516-4227-945B-232091D03C74}" name="tipo"/>
    <tableColumn id="6" xr3:uid="{0C55FFBC-85ED-4EB6-976E-4C80E714D803}" name="data da penultima compra" dataDxfId="11"/>
    <tableColumn id="7" xr3:uid="{96CF1481-CA1F-4470-AF8C-07D21C024337}" name="data da ultima compra" dataDxfId="10"/>
    <tableColumn id="8" xr3:uid="{619336F7-C3BA-419F-8C6F-F134A5BCA046}" name="fazer contato">
      <calculatedColumnFormula>IF(TODAY()-K9&gt;K9-J9,"sim","não")</calculatedColumnFormula>
    </tableColumn>
  </tableColumns>
  <tableStyleInfo name="TableStyleDark3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eltrano8@gmail" TargetMode="External"/><Relationship Id="rId3" Type="http://schemas.openxmlformats.org/officeDocument/2006/relationships/hyperlink" Target="mailto:beltrano3@gmail" TargetMode="External"/><Relationship Id="rId7" Type="http://schemas.openxmlformats.org/officeDocument/2006/relationships/hyperlink" Target="mailto:beltrano7@gmail" TargetMode="External"/><Relationship Id="rId2" Type="http://schemas.openxmlformats.org/officeDocument/2006/relationships/hyperlink" Target="mailto:beltrano2@gmail" TargetMode="External"/><Relationship Id="rId1" Type="http://schemas.openxmlformats.org/officeDocument/2006/relationships/hyperlink" Target="mailto:beltrano1@gmail" TargetMode="External"/><Relationship Id="rId6" Type="http://schemas.openxmlformats.org/officeDocument/2006/relationships/hyperlink" Target="mailto:beltrano6@gmail" TargetMode="External"/><Relationship Id="rId5" Type="http://schemas.openxmlformats.org/officeDocument/2006/relationships/hyperlink" Target="mailto:beltrano5@gmail" TargetMode="External"/><Relationship Id="rId10" Type="http://schemas.openxmlformats.org/officeDocument/2006/relationships/table" Target="../tables/table2.xml"/><Relationship Id="rId4" Type="http://schemas.openxmlformats.org/officeDocument/2006/relationships/hyperlink" Target="mailto:beltrano4@gmail" TargetMode="External"/><Relationship Id="rId9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beltrano8@gmail" TargetMode="External"/><Relationship Id="rId3" Type="http://schemas.openxmlformats.org/officeDocument/2006/relationships/hyperlink" Target="mailto:beltrano3@gmail" TargetMode="External"/><Relationship Id="rId7" Type="http://schemas.openxmlformats.org/officeDocument/2006/relationships/hyperlink" Target="mailto:beltrano7@gmail" TargetMode="External"/><Relationship Id="rId2" Type="http://schemas.openxmlformats.org/officeDocument/2006/relationships/hyperlink" Target="mailto:beltrano2@gmail" TargetMode="External"/><Relationship Id="rId1" Type="http://schemas.openxmlformats.org/officeDocument/2006/relationships/hyperlink" Target="mailto:beltrano1@gmail" TargetMode="External"/><Relationship Id="rId6" Type="http://schemas.openxmlformats.org/officeDocument/2006/relationships/hyperlink" Target="mailto:beltrano6@gmail" TargetMode="External"/><Relationship Id="rId5" Type="http://schemas.openxmlformats.org/officeDocument/2006/relationships/hyperlink" Target="mailto:beltrano5@gmail" TargetMode="External"/><Relationship Id="rId10" Type="http://schemas.openxmlformats.org/officeDocument/2006/relationships/table" Target="../tables/table4.xml"/><Relationship Id="rId4" Type="http://schemas.openxmlformats.org/officeDocument/2006/relationships/hyperlink" Target="mailto:beltrano4@gmail" TargetMode="External"/><Relationship Id="rId9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DD4F-D242-4213-8DDD-02490BCBAAEF}">
  <dimension ref="A1"/>
  <sheetViews>
    <sheetView showGridLines="0" tabSelected="1" zoomScale="85" zoomScaleNormal="85"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F928-CDA4-4301-8A94-46EFA097D008}">
  <dimension ref="B2:H8"/>
  <sheetViews>
    <sheetView workbookViewId="0">
      <selection activeCell="B2" sqref="B2:C8"/>
    </sheetView>
  </sheetViews>
  <sheetFormatPr defaultRowHeight="14.4" x14ac:dyDescent="0.3"/>
  <cols>
    <col min="3" max="3" width="12.88671875" bestFit="1" customWidth="1"/>
    <col min="4" max="4" width="15.21875" bestFit="1" customWidth="1"/>
    <col min="5" max="5" width="11.21875" bestFit="1" customWidth="1"/>
  </cols>
  <sheetData>
    <row r="2" spans="2:8" x14ac:dyDescent="0.3">
      <c r="B2" s="17" t="s">
        <v>132</v>
      </c>
      <c r="C2" s="17" t="s">
        <v>133</v>
      </c>
      <c r="D2" s="17" t="s">
        <v>140</v>
      </c>
      <c r="G2" s="17" t="s">
        <v>141</v>
      </c>
      <c r="H2" s="17" t="s">
        <v>142</v>
      </c>
    </row>
    <row r="3" spans="2:8" x14ac:dyDescent="0.3">
      <c r="B3" t="s">
        <v>134</v>
      </c>
      <c r="C3">
        <v>100</v>
      </c>
      <c r="D3" t="str">
        <f>IF(AND(C3&gt;100,C3&lt;200),"ganha bonus","não ganha")</f>
        <v>não ganha</v>
      </c>
      <c r="E3" t="str">
        <f>IF(AND(C3&gt;$G$3,C3&lt;$H$3),"ganha bonus","não ganha")</f>
        <v>ganha bonus</v>
      </c>
      <c r="G3">
        <v>70</v>
      </c>
      <c r="H3">
        <v>400</v>
      </c>
    </row>
    <row r="4" spans="2:8" x14ac:dyDescent="0.3">
      <c r="B4" t="s">
        <v>135</v>
      </c>
      <c r="C4">
        <v>175</v>
      </c>
      <c r="D4" t="str">
        <f t="shared" ref="D4:D8" si="0">IF(AND(C4&gt;100,C4&lt;200),"ganha bonus","não ganha")</f>
        <v>ganha bonus</v>
      </c>
      <c r="E4" t="str">
        <f t="shared" ref="E4:E8" si="1">IF(AND(C4&gt;$G$3,C4&lt;$H$3),"ganha bonus","não ganha")</f>
        <v>ganha bonus</v>
      </c>
    </row>
    <row r="5" spans="2:8" x14ac:dyDescent="0.3">
      <c r="B5" t="s">
        <v>136</v>
      </c>
      <c r="C5">
        <v>300</v>
      </c>
      <c r="D5" t="str">
        <f t="shared" si="0"/>
        <v>não ganha</v>
      </c>
      <c r="E5" t="str">
        <f t="shared" si="1"/>
        <v>ganha bonus</v>
      </c>
    </row>
    <row r="6" spans="2:8" x14ac:dyDescent="0.3">
      <c r="B6" t="s">
        <v>137</v>
      </c>
      <c r="C6">
        <v>26</v>
      </c>
      <c r="D6" t="str">
        <f t="shared" si="0"/>
        <v>não ganha</v>
      </c>
      <c r="E6" t="str">
        <f t="shared" si="1"/>
        <v>não ganha</v>
      </c>
    </row>
    <row r="7" spans="2:8" x14ac:dyDescent="0.3">
      <c r="B7" t="s">
        <v>138</v>
      </c>
      <c r="C7">
        <v>55</v>
      </c>
      <c r="D7" t="str">
        <f t="shared" si="0"/>
        <v>não ganha</v>
      </c>
      <c r="E7" t="str">
        <f t="shared" si="1"/>
        <v>não ganha</v>
      </c>
    </row>
    <row r="8" spans="2:8" x14ac:dyDescent="0.3">
      <c r="B8" t="s">
        <v>139</v>
      </c>
      <c r="C8">
        <v>79</v>
      </c>
      <c r="D8" t="str">
        <f t="shared" si="0"/>
        <v>não ganha</v>
      </c>
      <c r="E8" t="str">
        <f t="shared" si="1"/>
        <v>ganha bonus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0B2E-4EE7-45B8-A338-2ACC6B3C74D7}">
  <dimension ref="B2:G8"/>
  <sheetViews>
    <sheetView workbookViewId="0">
      <selection activeCell="D3" sqref="D3:D8"/>
    </sheetView>
  </sheetViews>
  <sheetFormatPr defaultRowHeight="14.4" x14ac:dyDescent="0.3"/>
  <cols>
    <col min="3" max="3" width="13.5546875" bestFit="1" customWidth="1"/>
    <col min="6" max="6" width="14" bestFit="1" customWidth="1"/>
    <col min="7" max="7" width="9.88671875" bestFit="1" customWidth="1"/>
  </cols>
  <sheetData>
    <row r="2" spans="2:7" x14ac:dyDescent="0.3">
      <c r="B2" s="17" t="s">
        <v>132</v>
      </c>
      <c r="C2" s="17" t="s">
        <v>133</v>
      </c>
      <c r="D2" s="17" t="s">
        <v>140</v>
      </c>
      <c r="E2" s="17"/>
      <c r="F2" s="17" t="s">
        <v>143</v>
      </c>
    </row>
    <row r="3" spans="2:7" x14ac:dyDescent="0.3">
      <c r="B3" t="s">
        <v>134</v>
      </c>
      <c r="C3">
        <v>100</v>
      </c>
      <c r="D3">
        <f>IF(C3&lt;100,0,IF(C3&lt;200,500,750))</f>
        <v>500</v>
      </c>
      <c r="F3" t="s">
        <v>144</v>
      </c>
      <c r="G3" s="1">
        <v>0</v>
      </c>
    </row>
    <row r="4" spans="2:7" x14ac:dyDescent="0.3">
      <c r="B4" t="s">
        <v>135</v>
      </c>
      <c r="C4">
        <v>175</v>
      </c>
      <c r="D4">
        <f t="shared" ref="D4:D8" si="0">IF(C4&lt;100,0,IF(C4&lt;200,500,750))</f>
        <v>500</v>
      </c>
      <c r="F4" t="s">
        <v>145</v>
      </c>
      <c r="G4" s="1">
        <v>500</v>
      </c>
    </row>
    <row r="5" spans="2:7" x14ac:dyDescent="0.3">
      <c r="B5" t="s">
        <v>136</v>
      </c>
      <c r="C5">
        <v>300</v>
      </c>
      <c r="D5">
        <f t="shared" si="0"/>
        <v>750</v>
      </c>
      <c r="F5" t="s">
        <v>146</v>
      </c>
      <c r="G5" s="1">
        <v>750</v>
      </c>
    </row>
    <row r="6" spans="2:7" x14ac:dyDescent="0.3">
      <c r="B6" t="s">
        <v>137</v>
      </c>
      <c r="C6">
        <v>26</v>
      </c>
      <c r="D6">
        <f t="shared" si="0"/>
        <v>0</v>
      </c>
    </row>
    <row r="7" spans="2:7" x14ac:dyDescent="0.3">
      <c r="B7" t="s">
        <v>138</v>
      </c>
      <c r="C7">
        <v>55</v>
      </c>
      <c r="D7">
        <f t="shared" si="0"/>
        <v>0</v>
      </c>
    </row>
    <row r="8" spans="2:7" x14ac:dyDescent="0.3">
      <c r="B8" t="s">
        <v>139</v>
      </c>
      <c r="C8">
        <v>79</v>
      </c>
      <c r="D8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A680-68F2-4EFB-8706-99724AB342C6}">
  <dimension ref="A2:AL20"/>
  <sheetViews>
    <sheetView showGridLines="0" workbookViewId="0"/>
  </sheetViews>
  <sheetFormatPr defaultRowHeight="14.4" x14ac:dyDescent="0.3"/>
  <cols>
    <col min="2" max="2" width="5.88671875" bestFit="1" customWidth="1"/>
    <col min="3" max="3" width="9.44140625" bestFit="1" customWidth="1"/>
    <col min="4" max="4" width="12.5546875" bestFit="1" customWidth="1"/>
    <col min="5" max="5" width="17.5546875" bestFit="1" customWidth="1"/>
    <col min="6" max="6" width="13.88671875" bestFit="1" customWidth="1"/>
    <col min="7" max="7" width="22.109375" bestFit="1" customWidth="1"/>
    <col min="8" max="8" width="13.6640625" bestFit="1" customWidth="1"/>
    <col min="9" max="9" width="20.33203125" bestFit="1" customWidth="1"/>
    <col min="10" max="10" width="10.44140625" bestFit="1" customWidth="1"/>
    <col min="11" max="11" width="17.5546875" bestFit="1" customWidth="1"/>
    <col min="12" max="12" width="13.5546875" bestFit="1" customWidth="1"/>
    <col min="13" max="13" width="12.44140625" bestFit="1" customWidth="1"/>
  </cols>
  <sheetData>
    <row r="2" spans="1:38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ht="33.6" x14ac:dyDescent="0.65">
      <c r="A3" s="3"/>
      <c r="B3" s="3"/>
      <c r="C3" s="22" t="s">
        <v>14</v>
      </c>
      <c r="D3" s="22"/>
      <c r="E3" s="22"/>
      <c r="F3" s="2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10" spans="1:38" x14ac:dyDescent="0.3">
      <c r="B10" t="s">
        <v>129</v>
      </c>
      <c r="C10" t="s">
        <v>0</v>
      </c>
      <c r="D10" t="s">
        <v>164</v>
      </c>
      <c r="E10" t="s">
        <v>1</v>
      </c>
      <c r="F10" t="s">
        <v>2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130</v>
      </c>
      <c r="M10" t="s">
        <v>131</v>
      </c>
    </row>
    <row r="11" spans="1:38" x14ac:dyDescent="0.3">
      <c r="C11" t="s">
        <v>10</v>
      </c>
      <c r="D11" t="s">
        <v>12</v>
      </c>
      <c r="E11" s="1">
        <v>8</v>
      </c>
      <c r="F11" s="18">
        <v>39945</v>
      </c>
      <c r="G11">
        <v>25</v>
      </c>
      <c r="H11" s="1">
        <v>14</v>
      </c>
      <c r="I11">
        <v>17</v>
      </c>
      <c r="J11">
        <v>8</v>
      </c>
      <c r="K11" s="26">
        <f>(H11-E11)/H11</f>
        <v>0.42857142857142855</v>
      </c>
      <c r="L11">
        <v>7</v>
      </c>
      <c r="M11">
        <f>Tabelageral4[[#This Row],[estoque ]]-Tabelageral4[[#This Row],[estoque real]]</f>
        <v>1</v>
      </c>
    </row>
    <row r="12" spans="1:38" x14ac:dyDescent="0.3">
      <c r="C12" t="s">
        <v>10</v>
      </c>
      <c r="D12" t="s">
        <v>12</v>
      </c>
      <c r="E12" s="1">
        <v>8</v>
      </c>
      <c r="F12" s="18">
        <v>39945</v>
      </c>
      <c r="G12">
        <v>25</v>
      </c>
      <c r="H12" s="1">
        <v>14</v>
      </c>
      <c r="I12">
        <v>17</v>
      </c>
      <c r="J12">
        <v>8</v>
      </c>
      <c r="K12" s="26">
        <f>(H12-E12)/H12</f>
        <v>0.42857142857142855</v>
      </c>
      <c r="L12">
        <v>7</v>
      </c>
      <c r="M12">
        <f>Tabelageral4[[#This Row],[estoque ]]-Tabelageral4[[#This Row],[estoque real]]</f>
        <v>1</v>
      </c>
    </row>
    <row r="13" spans="1:38" x14ac:dyDescent="0.3">
      <c r="C13" t="s">
        <v>10</v>
      </c>
      <c r="D13" t="s">
        <v>12</v>
      </c>
      <c r="E13" s="1">
        <v>8</v>
      </c>
      <c r="F13" s="18">
        <v>39945</v>
      </c>
      <c r="G13">
        <v>25</v>
      </c>
      <c r="H13" s="1">
        <v>14</v>
      </c>
      <c r="I13">
        <v>17</v>
      </c>
      <c r="J13">
        <v>8</v>
      </c>
      <c r="K13" s="26">
        <f>(H13-E13)/H13</f>
        <v>0.42857142857142855</v>
      </c>
      <c r="L13">
        <v>7</v>
      </c>
      <c r="M13">
        <f>Tabelageral4[[#This Row],[estoque ]]-Tabelageral4[[#This Row],[estoque real]]</f>
        <v>1</v>
      </c>
    </row>
    <row r="14" spans="1:38" x14ac:dyDescent="0.3">
      <c r="C14" t="s">
        <v>10</v>
      </c>
      <c r="D14" t="s">
        <v>12</v>
      </c>
      <c r="E14" s="1">
        <v>8</v>
      </c>
      <c r="F14" s="18">
        <v>39945</v>
      </c>
      <c r="G14">
        <v>25</v>
      </c>
      <c r="H14" s="1">
        <v>14</v>
      </c>
      <c r="I14">
        <v>17</v>
      </c>
      <c r="J14">
        <v>8</v>
      </c>
      <c r="K14" s="26">
        <f>(H14-E14)/H14</f>
        <v>0.42857142857142855</v>
      </c>
      <c r="L14">
        <v>7</v>
      </c>
      <c r="M14">
        <f>Tabelageral4[[#This Row],[estoque ]]-Tabelageral4[[#This Row],[estoque real]]</f>
        <v>1</v>
      </c>
    </row>
    <row r="15" spans="1:38" x14ac:dyDescent="0.3">
      <c r="C15" t="s">
        <v>9</v>
      </c>
      <c r="D15" t="s">
        <v>166</v>
      </c>
      <c r="E15" s="1">
        <v>7</v>
      </c>
      <c r="F15" s="18">
        <v>43738</v>
      </c>
      <c r="G15">
        <v>20</v>
      </c>
      <c r="H15" s="1">
        <v>10</v>
      </c>
      <c r="I15">
        <v>8</v>
      </c>
      <c r="J15">
        <v>12</v>
      </c>
      <c r="K15" s="26">
        <f>(H15-E15)/H15</f>
        <v>0.3</v>
      </c>
      <c r="L15">
        <v>12</v>
      </c>
      <c r="M15">
        <f>Tabelageral4[[#This Row],[estoque ]]-Tabelageral4[[#This Row],[estoque real]]</f>
        <v>0</v>
      </c>
    </row>
    <row r="16" spans="1:38" x14ac:dyDescent="0.3">
      <c r="C16" t="s">
        <v>8</v>
      </c>
      <c r="D16" t="s">
        <v>11</v>
      </c>
      <c r="E16" s="1">
        <v>4.5</v>
      </c>
      <c r="F16" s="18">
        <v>43120</v>
      </c>
      <c r="G16">
        <v>10</v>
      </c>
      <c r="H16" s="1">
        <v>7</v>
      </c>
      <c r="I16">
        <v>5</v>
      </c>
      <c r="J16">
        <v>5</v>
      </c>
      <c r="K16" s="26">
        <f>(H16-E16)/H16</f>
        <v>0.35714285714285715</v>
      </c>
      <c r="L16">
        <v>5</v>
      </c>
      <c r="M16">
        <f>Tabelageral4[[#This Row],[estoque ]]-Tabelageral4[[#This Row],[estoque real]]</f>
        <v>0</v>
      </c>
    </row>
    <row r="17" spans="2:13" x14ac:dyDescent="0.3">
      <c r="C17" t="s">
        <v>59</v>
      </c>
      <c r="E17" s="1"/>
      <c r="F17" s="18"/>
      <c r="H17" s="1"/>
      <c r="K17" s="29" t="e">
        <f>(H17-E17)/H17</f>
        <v>#DIV/0!</v>
      </c>
      <c r="L17">
        <v>15</v>
      </c>
      <c r="M17">
        <f>Tabelageral4[[#This Row],[estoque ]]-Tabelageral4[[#This Row],[estoque real]]</f>
        <v>-15</v>
      </c>
    </row>
    <row r="18" spans="2:13" x14ac:dyDescent="0.3">
      <c r="E18" s="1"/>
      <c r="F18" s="18"/>
      <c r="H18" s="1"/>
      <c r="K18" s="29" t="e">
        <f>(H18-E18)/H18</f>
        <v>#DIV/0!</v>
      </c>
      <c r="L18">
        <v>50</v>
      </c>
      <c r="M18">
        <f>Tabelageral4[[#This Row],[estoque ]]-Tabelageral4[[#This Row],[estoque real]]</f>
        <v>-50</v>
      </c>
    </row>
    <row r="19" spans="2:13" x14ac:dyDescent="0.3">
      <c r="E19" s="1"/>
      <c r="F19" s="18"/>
      <c r="G19">
        <v>50</v>
      </c>
      <c r="H19" s="1"/>
      <c r="K19" s="29" t="e">
        <f>(H19-E19)/H19</f>
        <v>#DIV/0!</v>
      </c>
      <c r="M19">
        <f>Tabelageral4[[#This Row],[estoque ]]-Tabelageral4[[#This Row],[estoque real]]</f>
        <v>0</v>
      </c>
    </row>
    <row r="20" spans="2:13" x14ac:dyDescent="0.3">
      <c r="B20" t="s">
        <v>122</v>
      </c>
      <c r="C20">
        <f>SUBTOTAL(103,Tabelageral4[nome])</f>
        <v>7</v>
      </c>
      <c r="E20" s="27">
        <f>SUBTOTAL(101,Tabelageral4[preço de compra])</f>
        <v>7.25</v>
      </c>
      <c r="F20" s="18">
        <f>SUBTOTAL(105,Tabelageral4[data compra])</f>
        <v>39945</v>
      </c>
      <c r="H20" s="28"/>
      <c r="K20" s="28"/>
      <c r="M20">
        <f>SUBTOTAL(109,Tabelageral4[defasagem])</f>
        <v>-61</v>
      </c>
    </row>
  </sheetData>
  <mergeCells count="1">
    <mergeCell ref="C3:F3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1EA6-E13A-4DD1-8A53-910E70679248}">
  <dimension ref="B3:I26"/>
  <sheetViews>
    <sheetView showGridLines="0" workbookViewId="0"/>
  </sheetViews>
  <sheetFormatPr defaultRowHeight="14.4" x14ac:dyDescent="0.3"/>
  <cols>
    <col min="2" max="2" width="17.109375" customWidth="1"/>
    <col min="3" max="3" width="12" bestFit="1" customWidth="1"/>
    <col min="4" max="4" width="18" bestFit="1" customWidth="1"/>
    <col min="5" max="5" width="13.77734375" bestFit="1" customWidth="1"/>
    <col min="6" max="6" width="15.6640625" bestFit="1" customWidth="1"/>
    <col min="7" max="7" width="15.44140625" bestFit="1" customWidth="1"/>
    <col min="8" max="8" width="14.109375" bestFit="1" customWidth="1"/>
    <col min="9" max="9" width="10" bestFit="1" customWidth="1"/>
  </cols>
  <sheetData>
    <row r="3" spans="2:9" ht="15" thickBot="1" x14ac:dyDescent="0.35"/>
    <row r="4" spans="2:9" ht="34.200000000000003" customHeight="1" thickTop="1" thickBot="1" x14ac:dyDescent="0.6">
      <c r="B4" s="30" t="s">
        <v>156</v>
      </c>
      <c r="C4" s="31">
        <f ca="1">MONTH(TODAY())</f>
        <v>1</v>
      </c>
    </row>
    <row r="5" spans="2:9" ht="15" thickTop="1" x14ac:dyDescent="0.3"/>
    <row r="7" spans="2:9" ht="21.6" thickBot="1" x14ac:dyDescent="0.45">
      <c r="C7" s="7" t="s">
        <v>110</v>
      </c>
      <c r="D7" s="7" t="s">
        <v>111</v>
      </c>
      <c r="E7" s="7" t="s">
        <v>112</v>
      </c>
      <c r="F7" s="7" t="s">
        <v>113</v>
      </c>
      <c r="G7" s="7" t="s">
        <v>114</v>
      </c>
      <c r="H7" s="7" t="s">
        <v>115</v>
      </c>
      <c r="I7" s="7" t="s">
        <v>116</v>
      </c>
    </row>
    <row r="8" spans="2:9" ht="15" thickTop="1" x14ac:dyDescent="0.3">
      <c r="C8" s="9"/>
      <c r="D8" s="9"/>
      <c r="E8" s="10"/>
      <c r="F8" s="9"/>
      <c r="G8" s="9"/>
      <c r="H8" s="10"/>
      <c r="I8" s="10"/>
    </row>
    <row r="9" spans="2:9" x14ac:dyDescent="0.3">
      <c r="C9" s="13"/>
      <c r="D9" s="13"/>
      <c r="E9" s="13"/>
      <c r="F9" s="13"/>
      <c r="G9" s="13"/>
      <c r="H9" s="13"/>
      <c r="I9" s="13"/>
    </row>
    <row r="10" spans="2:9" ht="29.4" thickBot="1" x14ac:dyDescent="0.6">
      <c r="C10" s="8"/>
      <c r="D10" s="8"/>
      <c r="E10" s="8"/>
      <c r="F10" s="8">
        <f t="shared" ref="F10:H10" si="0">IFERROR(IF(E10&gt;30,"",E10+1),"")</f>
        <v>1</v>
      </c>
      <c r="G10" s="8">
        <f t="shared" si="0"/>
        <v>2</v>
      </c>
      <c r="H10" s="8">
        <f t="shared" si="0"/>
        <v>3</v>
      </c>
      <c r="I10" s="8">
        <f t="shared" ref="I10" si="1">H10+1</f>
        <v>4</v>
      </c>
    </row>
    <row r="11" spans="2:9" ht="15" thickTop="1" x14ac:dyDescent="0.3">
      <c r="C11" s="11"/>
      <c r="D11" s="11"/>
      <c r="E11" s="12"/>
      <c r="F11" s="11"/>
      <c r="G11" s="11"/>
      <c r="H11" s="12"/>
      <c r="I11" s="12"/>
    </row>
    <row r="12" spans="2:9" x14ac:dyDescent="0.3">
      <c r="C12" s="13"/>
      <c r="D12" s="13"/>
      <c r="E12" s="13"/>
      <c r="F12" s="13"/>
      <c r="G12" s="13"/>
      <c r="H12" s="13"/>
      <c r="I12" s="13"/>
    </row>
    <row r="13" spans="2:9" ht="29.4" thickBot="1" x14ac:dyDescent="0.6">
      <c r="C13" s="8">
        <f>I10+1</f>
        <v>5</v>
      </c>
      <c r="D13" s="8">
        <f>IFERROR(IF(C13&gt;30,"",C13+1),"")</f>
        <v>6</v>
      </c>
      <c r="E13" s="8">
        <f t="shared" ref="E13:I13" si="2">IFERROR(IF(D13&gt;30,"",D13+1),"")</f>
        <v>7</v>
      </c>
      <c r="F13" s="8">
        <f t="shared" si="2"/>
        <v>8</v>
      </c>
      <c r="G13" s="8">
        <f t="shared" si="2"/>
        <v>9</v>
      </c>
      <c r="H13" s="8">
        <f t="shared" si="2"/>
        <v>10</v>
      </c>
      <c r="I13" s="8">
        <f t="shared" si="2"/>
        <v>11</v>
      </c>
    </row>
    <row r="14" spans="2:9" ht="15" thickTop="1" x14ac:dyDescent="0.3">
      <c r="C14" s="11"/>
      <c r="D14" s="11"/>
      <c r="E14" s="12"/>
      <c r="F14" s="11"/>
      <c r="G14" s="11"/>
      <c r="H14" s="12"/>
      <c r="I14" s="12"/>
    </row>
    <row r="15" spans="2:9" x14ac:dyDescent="0.3">
      <c r="C15" s="13"/>
      <c r="D15" s="13"/>
      <c r="E15" s="13"/>
      <c r="F15" s="13"/>
      <c r="G15" s="13"/>
      <c r="H15" s="13"/>
      <c r="I15" s="13"/>
    </row>
    <row r="16" spans="2:9" ht="29.4" thickBot="1" x14ac:dyDescent="0.6">
      <c r="C16" s="8">
        <f>I13+1</f>
        <v>12</v>
      </c>
      <c r="D16" s="8">
        <f>IFERROR(IF(C16&gt;30,"",C16+1),"")</f>
        <v>13</v>
      </c>
      <c r="E16" s="8">
        <f t="shared" ref="E16:I16" si="3">IFERROR(IF(D16&gt;30,"",D16+1),"")</f>
        <v>14</v>
      </c>
      <c r="F16" s="8">
        <f t="shared" si="3"/>
        <v>15</v>
      </c>
      <c r="G16" s="8">
        <f t="shared" si="3"/>
        <v>16</v>
      </c>
      <c r="H16" s="8">
        <f t="shared" si="3"/>
        <v>17</v>
      </c>
      <c r="I16" s="8">
        <f t="shared" si="3"/>
        <v>18</v>
      </c>
    </row>
    <row r="17" spans="3:9" ht="15" thickTop="1" x14ac:dyDescent="0.3">
      <c r="C17" s="11"/>
      <c r="D17" s="11"/>
      <c r="E17" s="12"/>
      <c r="F17" s="11"/>
      <c r="G17" s="11"/>
      <c r="H17" s="12"/>
      <c r="I17" s="12"/>
    </row>
    <row r="18" spans="3:9" x14ac:dyDescent="0.3">
      <c r="C18" s="13"/>
      <c r="D18" s="13"/>
      <c r="E18" s="13"/>
      <c r="F18" s="13"/>
      <c r="G18" s="13"/>
      <c r="H18" s="13"/>
      <c r="I18" s="13"/>
    </row>
    <row r="19" spans="3:9" ht="29.4" thickBot="1" x14ac:dyDescent="0.6">
      <c r="C19" s="8">
        <f>I16+1</f>
        <v>19</v>
      </c>
      <c r="D19" s="8">
        <f>IFERROR(IF(C19&gt;30,"",C19+1),"")</f>
        <v>20</v>
      </c>
      <c r="E19" s="8">
        <f t="shared" ref="E19:I19" si="4">IFERROR(IF(D19&gt;30,"",D19+1),"")</f>
        <v>21</v>
      </c>
      <c r="F19" s="8">
        <f t="shared" si="4"/>
        <v>22</v>
      </c>
      <c r="G19" s="8">
        <f t="shared" si="4"/>
        <v>23</v>
      </c>
      <c r="H19" s="8">
        <f t="shared" si="4"/>
        <v>24</v>
      </c>
      <c r="I19" s="8">
        <f t="shared" si="4"/>
        <v>25</v>
      </c>
    </row>
    <row r="20" spans="3:9" ht="15" thickTop="1" x14ac:dyDescent="0.3">
      <c r="C20" s="11"/>
      <c r="D20" s="11"/>
      <c r="E20" s="12"/>
      <c r="F20" s="11"/>
      <c r="G20" s="11"/>
      <c r="H20" s="12"/>
      <c r="I20" s="12"/>
    </row>
    <row r="21" spans="3:9" x14ac:dyDescent="0.3">
      <c r="C21" s="13"/>
      <c r="D21" s="13"/>
      <c r="E21" s="13"/>
      <c r="F21" s="13"/>
      <c r="G21" s="13"/>
      <c r="H21" s="13"/>
      <c r="I21" s="13"/>
    </row>
    <row r="22" spans="3:9" ht="29.4" thickBot="1" x14ac:dyDescent="0.6">
      <c r="C22" s="8">
        <f>I19+1</f>
        <v>26</v>
      </c>
      <c r="D22" s="8">
        <f>IFERROR(IF(C22&gt;30,"",C22+1),"")</f>
        <v>27</v>
      </c>
      <c r="E22" s="8">
        <f t="shared" ref="E22:I22" si="5">IFERROR(IF(D22&gt;30,"",D22+1),"")</f>
        <v>28</v>
      </c>
      <c r="F22" s="8">
        <f t="shared" si="5"/>
        <v>29</v>
      </c>
      <c r="G22" s="8">
        <f t="shared" si="5"/>
        <v>30</v>
      </c>
      <c r="H22" s="8">
        <f t="shared" si="5"/>
        <v>31</v>
      </c>
      <c r="I22" s="8" t="str">
        <f t="shared" si="5"/>
        <v/>
      </c>
    </row>
    <row r="23" spans="3:9" ht="15" thickTop="1" x14ac:dyDescent="0.3">
      <c r="C23" s="11"/>
      <c r="D23" s="11"/>
      <c r="E23" s="12"/>
      <c r="F23" s="11"/>
      <c r="G23" s="11"/>
      <c r="H23" s="12"/>
      <c r="I23" s="12"/>
    </row>
    <row r="24" spans="3:9" x14ac:dyDescent="0.3">
      <c r="C24" s="13"/>
      <c r="D24" s="13"/>
      <c r="E24" s="13"/>
      <c r="F24" s="13"/>
      <c r="G24" s="13"/>
      <c r="H24" s="13"/>
      <c r="I24" s="13"/>
    </row>
    <row r="25" spans="3:9" ht="29.4" thickBot="1" x14ac:dyDescent="0.6">
      <c r="C25" s="8" t="str">
        <f>IFERROR(I22+1,"")</f>
        <v/>
      </c>
      <c r="D25" s="8" t="str">
        <f>IFERROR(IF(C25&gt;30,"",C25+1),"")</f>
        <v/>
      </c>
      <c r="E25" s="8" t="str">
        <f t="shared" ref="E25:I25" si="6">IFERROR(IF(D25&gt;30,"",D25+1),"")</f>
        <v/>
      </c>
      <c r="F25" s="8" t="str">
        <f t="shared" si="6"/>
        <v/>
      </c>
      <c r="G25" s="8" t="str">
        <f t="shared" si="6"/>
        <v/>
      </c>
      <c r="H25" s="8" t="str">
        <f t="shared" si="6"/>
        <v/>
      </c>
      <c r="I25" s="8" t="str">
        <f t="shared" si="6"/>
        <v/>
      </c>
    </row>
    <row r="26" spans="3:9" ht="15" thickTop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CDF6-3FE9-479D-AF6B-827AD4C40EDC}">
  <dimension ref="A2:L14"/>
  <sheetViews>
    <sheetView showGridLines="0" workbookViewId="0"/>
  </sheetViews>
  <sheetFormatPr defaultRowHeight="14.4" x14ac:dyDescent="0.3"/>
  <cols>
    <col min="2" max="2" width="9.5546875" bestFit="1" customWidth="1"/>
    <col min="3" max="3" width="10.6640625" bestFit="1" customWidth="1"/>
    <col min="4" max="4" width="15.109375" bestFit="1" customWidth="1"/>
    <col min="5" max="5" width="12.88671875" bestFit="1" customWidth="1"/>
    <col min="6" max="6" width="6.88671875" bestFit="1" customWidth="1"/>
    <col min="7" max="7" width="25.77734375" bestFit="1" customWidth="1"/>
    <col min="8" max="8" width="22.44140625" bestFit="1" customWidth="1"/>
    <col min="9" max="9" width="14.33203125" bestFit="1" customWidth="1"/>
  </cols>
  <sheetData>
    <row r="2" spans="1:12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33.6" x14ac:dyDescent="0.65">
      <c r="A3" s="3"/>
      <c r="B3" s="3"/>
      <c r="C3" s="22" t="s">
        <v>15</v>
      </c>
      <c r="D3" s="22"/>
      <c r="E3" s="22"/>
      <c r="F3" s="22"/>
      <c r="G3" s="3"/>
      <c r="H3" s="3"/>
      <c r="I3" s="3"/>
      <c r="J3" s="3"/>
      <c r="K3" s="3"/>
      <c r="L3" s="3"/>
    </row>
    <row r="4" spans="1:12" ht="9.6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6" spans="1:12" x14ac:dyDescent="0.3"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147</v>
      </c>
      <c r="H6" t="s">
        <v>21</v>
      </c>
      <c r="I6" t="s">
        <v>148</v>
      </c>
    </row>
    <row r="7" spans="1:12" x14ac:dyDescent="0.3">
      <c r="B7" t="s">
        <v>22</v>
      </c>
      <c r="C7" t="s">
        <v>30</v>
      </c>
      <c r="D7" t="s">
        <v>38</v>
      </c>
      <c r="E7" t="s">
        <v>53</v>
      </c>
      <c r="F7" t="s">
        <v>54</v>
      </c>
      <c r="G7" s="18">
        <v>41684</v>
      </c>
      <c r="H7" s="18">
        <v>42718</v>
      </c>
      <c r="I7" t="str">
        <f ca="1">IF(TODAY()-H7&gt;H7-G7,"sim","não")</f>
        <v>não</v>
      </c>
    </row>
    <row r="8" spans="1:12" x14ac:dyDescent="0.3">
      <c r="B8" t="s">
        <v>23</v>
      </c>
      <c r="C8" t="s">
        <v>31</v>
      </c>
      <c r="D8" t="s">
        <v>39</v>
      </c>
      <c r="E8" t="s">
        <v>52</v>
      </c>
      <c r="F8" t="s">
        <v>54</v>
      </c>
      <c r="G8" s="18">
        <v>41685</v>
      </c>
      <c r="H8" s="18">
        <v>41774</v>
      </c>
      <c r="I8" t="str">
        <f t="shared" ref="I8:I14" ca="1" si="0">IF(TODAY()-H8&gt;H8-G8,"sim","não")</f>
        <v>sim</v>
      </c>
    </row>
    <row r="9" spans="1:12" x14ac:dyDescent="0.3">
      <c r="B9" t="s">
        <v>24</v>
      </c>
      <c r="C9" t="s">
        <v>32</v>
      </c>
      <c r="D9" t="s">
        <v>40</v>
      </c>
      <c r="E9" t="s">
        <v>46</v>
      </c>
      <c r="F9" t="s">
        <v>54</v>
      </c>
      <c r="G9" s="18">
        <v>41686</v>
      </c>
      <c r="H9" s="18">
        <v>41775</v>
      </c>
      <c r="I9" t="str">
        <f t="shared" ca="1" si="0"/>
        <v>sim</v>
      </c>
    </row>
    <row r="10" spans="1:12" x14ac:dyDescent="0.3">
      <c r="B10" t="s">
        <v>25</v>
      </c>
      <c r="C10" t="s">
        <v>33</v>
      </c>
      <c r="D10" t="s">
        <v>41</v>
      </c>
      <c r="E10" t="s">
        <v>47</v>
      </c>
      <c r="F10" t="s">
        <v>54</v>
      </c>
      <c r="G10" s="18">
        <v>41687</v>
      </c>
      <c r="H10" s="18">
        <v>41776</v>
      </c>
      <c r="I10" t="str">
        <f t="shared" ca="1" si="0"/>
        <v>sim</v>
      </c>
    </row>
    <row r="11" spans="1:12" x14ac:dyDescent="0.3">
      <c r="B11" t="s">
        <v>26</v>
      </c>
      <c r="C11" t="s">
        <v>34</v>
      </c>
      <c r="D11" t="s">
        <v>42</v>
      </c>
      <c r="E11" t="s">
        <v>48</v>
      </c>
      <c r="F11" t="s">
        <v>54</v>
      </c>
      <c r="G11" s="18">
        <v>41688</v>
      </c>
      <c r="H11" s="18">
        <v>41777</v>
      </c>
      <c r="I11" t="str">
        <f t="shared" ca="1" si="0"/>
        <v>sim</v>
      </c>
    </row>
    <row r="12" spans="1:12" x14ac:dyDescent="0.3">
      <c r="B12" t="s">
        <v>27</v>
      </c>
      <c r="C12" t="s">
        <v>35</v>
      </c>
      <c r="D12" t="s">
        <v>43</v>
      </c>
      <c r="E12" t="s">
        <v>49</v>
      </c>
      <c r="F12" t="s">
        <v>55</v>
      </c>
      <c r="G12" s="18">
        <v>41689</v>
      </c>
      <c r="H12" s="18">
        <v>41778</v>
      </c>
      <c r="I12" t="str">
        <f t="shared" ca="1" si="0"/>
        <v>sim</v>
      </c>
    </row>
    <row r="13" spans="1:12" x14ac:dyDescent="0.3">
      <c r="B13" t="s">
        <v>28</v>
      </c>
      <c r="C13" t="s">
        <v>36</v>
      </c>
      <c r="D13" t="s">
        <v>44</v>
      </c>
      <c r="E13" t="s">
        <v>50</v>
      </c>
      <c r="F13" t="s">
        <v>55</v>
      </c>
      <c r="G13" s="18">
        <v>41690</v>
      </c>
      <c r="H13" s="18">
        <v>41779</v>
      </c>
      <c r="I13" t="str">
        <f t="shared" ca="1" si="0"/>
        <v>sim</v>
      </c>
    </row>
    <row r="14" spans="1:12" x14ac:dyDescent="0.3">
      <c r="B14" t="s">
        <v>29</v>
      </c>
      <c r="C14" t="s">
        <v>37</v>
      </c>
      <c r="D14" t="s">
        <v>45</v>
      </c>
      <c r="E14" t="s">
        <v>51</v>
      </c>
      <c r="F14" t="s">
        <v>55</v>
      </c>
      <c r="G14" s="18">
        <v>41691</v>
      </c>
      <c r="H14" s="18">
        <v>41780</v>
      </c>
      <c r="I14" t="str">
        <f t="shared" ca="1" si="0"/>
        <v>sim</v>
      </c>
    </row>
  </sheetData>
  <mergeCells count="1">
    <mergeCell ref="C3:F3"/>
  </mergeCells>
  <hyperlinks>
    <hyperlink ref="D7" r:id="rId1" xr:uid="{144AD697-B5CE-4D2C-8E78-A818A8E40691}"/>
    <hyperlink ref="D8" r:id="rId2" xr:uid="{9396A772-2AF2-4536-AEE7-383D19CDEA99}"/>
    <hyperlink ref="D9" r:id="rId3" xr:uid="{D0FADB98-B6FA-41E5-9399-22EF84167958}"/>
    <hyperlink ref="D10" r:id="rId4" xr:uid="{FFC283C7-49DB-424F-B93E-C8AD5182A6B9}"/>
    <hyperlink ref="D11" r:id="rId5" xr:uid="{DAB85632-2631-4AB6-94B2-58AC1C16AF49}"/>
    <hyperlink ref="D12" r:id="rId6" xr:uid="{9C1BCC6A-E2DE-4D8C-80B0-B3384008B83D}"/>
    <hyperlink ref="D13" r:id="rId7" xr:uid="{1CCB6077-DB87-4E74-B6D0-4495396BA205}"/>
    <hyperlink ref="D14" r:id="rId8" xr:uid="{0BF4F56D-B235-4D1D-9DA2-6FF7EA350C2E}"/>
  </hyperlinks>
  <pageMargins left="0.511811024" right="0.511811024" top="0.78740157499999996" bottom="0.78740157499999996" header="0.31496062000000002" footer="0.31496062000000002"/>
  <drawing r:id="rId9"/>
  <tableParts count="1"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A6E0-B9D0-417B-B377-59D19071FA6C}">
  <dimension ref="C4:Z51"/>
  <sheetViews>
    <sheetView zoomScale="85" zoomScaleNormal="85" workbookViewId="0">
      <selection activeCell="D29" sqref="D29"/>
    </sheetView>
  </sheetViews>
  <sheetFormatPr defaultRowHeight="14.4" x14ac:dyDescent="0.3"/>
  <cols>
    <col min="4" max="4" width="11.5546875" bestFit="1" customWidth="1"/>
    <col min="5" max="5" width="11.77734375" bestFit="1" customWidth="1"/>
    <col min="7" max="7" width="11.77734375" bestFit="1" customWidth="1"/>
    <col min="8" max="8" width="11.21875" bestFit="1" customWidth="1"/>
    <col min="16" max="16" width="11.77734375" bestFit="1" customWidth="1"/>
    <col min="22" max="22" width="16.5546875" bestFit="1" customWidth="1"/>
    <col min="24" max="24" width="11.5546875" bestFit="1" customWidth="1"/>
    <col min="26" max="26" width="24.109375" bestFit="1" customWidth="1"/>
  </cols>
  <sheetData>
    <row r="4" spans="3:26" x14ac:dyDescent="0.3">
      <c r="H4" t="s">
        <v>118</v>
      </c>
    </row>
    <row r="6" spans="3:26" x14ac:dyDescent="0.3">
      <c r="D6" t="str">
        <f>"carta: "</f>
        <v xml:space="preserve">carta: </v>
      </c>
      <c r="F6" t="s">
        <v>117</v>
      </c>
      <c r="H6" t="str">
        <f>D6&amp;F6</f>
        <v>carta: valete</v>
      </c>
    </row>
    <row r="7" spans="3:26" x14ac:dyDescent="0.3">
      <c r="P7" t="s">
        <v>125</v>
      </c>
      <c r="V7" t="s">
        <v>126</v>
      </c>
      <c r="X7" t="s">
        <v>127</v>
      </c>
      <c r="Z7" t="s">
        <v>128</v>
      </c>
    </row>
    <row r="8" spans="3:26" x14ac:dyDescent="0.3">
      <c r="L8" s="14">
        <v>1</v>
      </c>
      <c r="N8" s="14">
        <v>1</v>
      </c>
      <c r="P8" s="14">
        <v>1</v>
      </c>
      <c r="R8" s="15">
        <v>1</v>
      </c>
      <c r="T8">
        <v>1</v>
      </c>
      <c r="V8">
        <v>1</v>
      </c>
      <c r="X8">
        <v>1</v>
      </c>
      <c r="Z8" s="16">
        <v>1</v>
      </c>
    </row>
    <row r="9" spans="3:26" x14ac:dyDescent="0.3">
      <c r="E9" t="s">
        <v>119</v>
      </c>
      <c r="L9" s="14">
        <v>2</v>
      </c>
      <c r="N9" s="14">
        <v>2</v>
      </c>
      <c r="P9" s="14">
        <v>2</v>
      </c>
      <c r="R9" s="15">
        <v>2</v>
      </c>
      <c r="T9">
        <v>2</v>
      </c>
      <c r="V9">
        <v>2</v>
      </c>
      <c r="X9">
        <v>2</v>
      </c>
      <c r="Z9" s="16">
        <v>2</v>
      </c>
    </row>
    <row r="10" spans="3:26" x14ac:dyDescent="0.3">
      <c r="D10" t="s">
        <v>120</v>
      </c>
      <c r="E10">
        <v>5</v>
      </c>
      <c r="L10" s="14">
        <v>3</v>
      </c>
      <c r="N10" s="14">
        <v>3</v>
      </c>
      <c r="P10" s="14">
        <v>3</v>
      </c>
      <c r="R10" s="15">
        <v>3</v>
      </c>
      <c r="T10">
        <v>3</v>
      </c>
      <c r="V10">
        <v>3</v>
      </c>
      <c r="X10">
        <v>3</v>
      </c>
      <c r="Z10" s="16">
        <v>3</v>
      </c>
    </row>
    <row r="11" spans="3:26" x14ac:dyDescent="0.3">
      <c r="D11" t="s">
        <v>121</v>
      </c>
      <c r="E11">
        <v>9</v>
      </c>
      <c r="L11" s="14">
        <v>4</v>
      </c>
      <c r="N11" s="14">
        <v>4</v>
      </c>
      <c r="P11" s="14">
        <v>4</v>
      </c>
      <c r="R11" s="15">
        <v>4</v>
      </c>
      <c r="T11">
        <v>4</v>
      </c>
      <c r="V11">
        <v>4</v>
      </c>
      <c r="X11">
        <v>4</v>
      </c>
      <c r="Z11" s="16">
        <v>4</v>
      </c>
    </row>
    <row r="12" spans="3:26" x14ac:dyDescent="0.3">
      <c r="D12" t="s">
        <v>122</v>
      </c>
      <c r="E12">
        <f>SUM(E10:E11)</f>
        <v>14</v>
      </c>
      <c r="L12" s="14">
        <v>5</v>
      </c>
      <c r="N12" s="14">
        <v>5</v>
      </c>
      <c r="P12" s="14">
        <v>5</v>
      </c>
      <c r="R12" s="15">
        <v>5</v>
      </c>
      <c r="T12">
        <v>5</v>
      </c>
      <c r="V12">
        <v>5</v>
      </c>
      <c r="X12">
        <v>5</v>
      </c>
      <c r="Z12" s="16">
        <v>5</v>
      </c>
    </row>
    <row r="13" spans="3:26" x14ac:dyDescent="0.3">
      <c r="L13" s="14">
        <v>6</v>
      </c>
      <c r="N13" s="14">
        <v>6</v>
      </c>
      <c r="P13" s="14">
        <v>6</v>
      </c>
      <c r="R13" s="15">
        <v>6</v>
      </c>
      <c r="T13">
        <v>6</v>
      </c>
      <c r="V13">
        <v>6</v>
      </c>
      <c r="X13">
        <v>6</v>
      </c>
      <c r="Z13" s="16">
        <v>6</v>
      </c>
    </row>
    <row r="14" spans="3:26" x14ac:dyDescent="0.3">
      <c r="L14" s="14">
        <v>7</v>
      </c>
      <c r="N14" s="14">
        <v>7</v>
      </c>
      <c r="P14" s="14">
        <v>7</v>
      </c>
      <c r="R14" s="15">
        <v>7</v>
      </c>
      <c r="T14">
        <v>7</v>
      </c>
      <c r="V14">
        <v>7</v>
      </c>
      <c r="X14">
        <v>7</v>
      </c>
      <c r="Z14" s="16">
        <v>7</v>
      </c>
    </row>
    <row r="15" spans="3:26" x14ac:dyDescent="0.3">
      <c r="L15" s="14">
        <v>8</v>
      </c>
      <c r="N15" s="14">
        <v>8</v>
      </c>
      <c r="P15" s="14">
        <v>8</v>
      </c>
      <c r="R15" s="15">
        <v>8</v>
      </c>
      <c r="T15">
        <v>8</v>
      </c>
      <c r="V15">
        <v>8</v>
      </c>
      <c r="X15">
        <v>8</v>
      </c>
      <c r="Z15" s="16">
        <v>8</v>
      </c>
    </row>
    <row r="16" spans="3:26" x14ac:dyDescent="0.3">
      <c r="C16">
        <v>15</v>
      </c>
      <c r="F16" t="s">
        <v>123</v>
      </c>
      <c r="G16" t="b">
        <f>AND(C16+C17=3,C18*3&lt;C20,C19="")</f>
        <v>0</v>
      </c>
      <c r="L16" s="14">
        <v>9</v>
      </c>
      <c r="N16" s="14">
        <v>9</v>
      </c>
      <c r="P16" s="14">
        <v>9</v>
      </c>
      <c r="R16" s="15">
        <v>9</v>
      </c>
      <c r="T16">
        <v>9</v>
      </c>
      <c r="V16">
        <v>9</v>
      </c>
      <c r="X16">
        <v>9</v>
      </c>
      <c r="Z16" s="16">
        <v>9</v>
      </c>
    </row>
    <row r="17" spans="3:26" x14ac:dyDescent="0.3">
      <c r="C17">
        <v>2</v>
      </c>
      <c r="F17" t="s">
        <v>124</v>
      </c>
      <c r="G17" t="b">
        <f>OR(C16+C17=3,C18*3&lt;C20,C19="")</f>
        <v>1</v>
      </c>
      <c r="L17" s="14">
        <v>10</v>
      </c>
      <c r="N17" s="14">
        <v>10</v>
      </c>
      <c r="P17" s="14">
        <v>10</v>
      </c>
      <c r="R17" s="15">
        <v>10</v>
      </c>
      <c r="T17">
        <v>10</v>
      </c>
      <c r="V17">
        <v>10</v>
      </c>
      <c r="X17">
        <v>10</v>
      </c>
      <c r="Z17" s="16">
        <v>10</v>
      </c>
    </row>
    <row r="18" spans="3:26" x14ac:dyDescent="0.3">
      <c r="C18">
        <v>3</v>
      </c>
      <c r="L18" s="14">
        <v>11</v>
      </c>
      <c r="N18" s="14">
        <v>11</v>
      </c>
      <c r="P18" s="14">
        <v>11</v>
      </c>
      <c r="R18" s="15">
        <v>11</v>
      </c>
      <c r="T18">
        <v>11</v>
      </c>
      <c r="V18">
        <v>11</v>
      </c>
      <c r="X18">
        <v>11</v>
      </c>
      <c r="Z18" s="16">
        <v>11</v>
      </c>
    </row>
    <row r="19" spans="3:26" x14ac:dyDescent="0.3">
      <c r="L19" s="14">
        <v>12</v>
      </c>
      <c r="N19" s="14">
        <v>12</v>
      </c>
      <c r="P19" s="14">
        <v>12</v>
      </c>
      <c r="R19" s="15">
        <v>12</v>
      </c>
      <c r="T19">
        <v>12</v>
      </c>
      <c r="V19">
        <v>12</v>
      </c>
      <c r="X19">
        <v>12</v>
      </c>
      <c r="Z19" s="16">
        <v>12</v>
      </c>
    </row>
    <row r="20" spans="3:26" x14ac:dyDescent="0.3">
      <c r="C20">
        <v>10</v>
      </c>
      <c r="L20" s="14">
        <v>13</v>
      </c>
      <c r="N20" s="14">
        <v>13</v>
      </c>
      <c r="P20" s="14">
        <v>13</v>
      </c>
      <c r="R20" s="15">
        <v>13</v>
      </c>
      <c r="T20">
        <v>13</v>
      </c>
      <c r="V20">
        <v>13</v>
      </c>
      <c r="X20">
        <v>13</v>
      </c>
      <c r="Z20" s="16">
        <v>13</v>
      </c>
    </row>
    <row r="21" spans="3:26" x14ac:dyDescent="0.3">
      <c r="H21">
        <v>10</v>
      </c>
      <c r="L21" s="14">
        <v>14</v>
      </c>
      <c r="N21" s="14">
        <v>14</v>
      </c>
      <c r="P21" s="14">
        <v>14</v>
      </c>
      <c r="R21" s="15">
        <v>14</v>
      </c>
      <c r="T21">
        <v>14</v>
      </c>
      <c r="V21">
        <v>14</v>
      </c>
      <c r="X21">
        <v>14</v>
      </c>
      <c r="Z21" s="16">
        <v>14</v>
      </c>
    </row>
    <row r="22" spans="3:26" x14ac:dyDescent="0.3">
      <c r="L22" s="14">
        <v>15</v>
      </c>
      <c r="N22" s="14">
        <v>15</v>
      </c>
      <c r="P22" s="14">
        <v>15</v>
      </c>
      <c r="R22" s="15">
        <v>15</v>
      </c>
      <c r="T22">
        <v>15</v>
      </c>
      <c r="V22">
        <v>15</v>
      </c>
      <c r="X22">
        <v>15</v>
      </c>
      <c r="Z22" s="16">
        <v>15</v>
      </c>
    </row>
    <row r="23" spans="3:26" x14ac:dyDescent="0.3">
      <c r="L23" s="14">
        <v>16</v>
      </c>
      <c r="N23" s="14">
        <v>16</v>
      </c>
      <c r="P23" s="14">
        <v>16</v>
      </c>
      <c r="R23" s="15">
        <v>16</v>
      </c>
      <c r="T23">
        <v>16</v>
      </c>
      <c r="V23">
        <v>16</v>
      </c>
      <c r="X23">
        <v>16</v>
      </c>
      <c r="Z23" s="16">
        <v>16</v>
      </c>
    </row>
    <row r="24" spans="3:26" x14ac:dyDescent="0.3">
      <c r="L24" s="14">
        <v>17</v>
      </c>
      <c r="N24" s="14">
        <v>17</v>
      </c>
      <c r="P24" s="14">
        <v>17</v>
      </c>
      <c r="R24" s="15">
        <v>17</v>
      </c>
      <c r="T24">
        <v>17</v>
      </c>
      <c r="V24">
        <v>17</v>
      </c>
      <c r="X24">
        <v>17</v>
      </c>
      <c r="Z24" s="16">
        <v>17</v>
      </c>
    </row>
    <row r="25" spans="3:26" x14ac:dyDescent="0.3">
      <c r="L25" s="14">
        <v>18</v>
      </c>
      <c r="N25" s="14">
        <v>18</v>
      </c>
      <c r="P25" s="14">
        <v>18</v>
      </c>
      <c r="R25" s="15">
        <v>18</v>
      </c>
      <c r="T25">
        <v>18</v>
      </c>
      <c r="V25">
        <v>18</v>
      </c>
      <c r="X25">
        <v>18</v>
      </c>
      <c r="Z25" s="16">
        <v>18</v>
      </c>
    </row>
    <row r="26" spans="3:26" x14ac:dyDescent="0.3">
      <c r="L26" s="14">
        <v>19</v>
      </c>
      <c r="N26" s="14">
        <v>19</v>
      </c>
      <c r="P26" s="14">
        <v>19</v>
      </c>
      <c r="R26" s="15">
        <v>19</v>
      </c>
      <c r="T26">
        <v>19</v>
      </c>
      <c r="V26">
        <v>19</v>
      </c>
      <c r="X26">
        <v>19</v>
      </c>
      <c r="Z26" s="16">
        <v>19</v>
      </c>
    </row>
    <row r="27" spans="3:26" x14ac:dyDescent="0.3">
      <c r="L27" s="14">
        <v>20</v>
      </c>
      <c r="N27" s="14">
        <v>20</v>
      </c>
      <c r="P27" s="14">
        <v>20</v>
      </c>
      <c r="R27" s="15">
        <v>20</v>
      </c>
      <c r="T27">
        <v>20</v>
      </c>
      <c r="V27">
        <v>20</v>
      </c>
      <c r="X27">
        <v>20</v>
      </c>
      <c r="Z27" s="16">
        <v>20</v>
      </c>
    </row>
    <row r="31" spans="3:26" x14ac:dyDescent="0.3">
      <c r="D31" t="s">
        <v>157</v>
      </c>
      <c r="E31" t="s">
        <v>158</v>
      </c>
    </row>
    <row r="32" spans="3:26" x14ac:dyDescent="0.3">
      <c r="D32" s="25">
        <v>2</v>
      </c>
      <c r="E32" t="s">
        <v>159</v>
      </c>
    </row>
    <row r="33" spans="4:5" x14ac:dyDescent="0.3">
      <c r="D33" s="25">
        <v>3</v>
      </c>
      <c r="E33" t="s">
        <v>160</v>
      </c>
    </row>
    <row r="34" spans="4:5" x14ac:dyDescent="0.3">
      <c r="D34" s="25">
        <v>4</v>
      </c>
      <c r="E34" t="s">
        <v>162</v>
      </c>
    </row>
    <row r="35" spans="4:5" x14ac:dyDescent="0.3">
      <c r="D35" s="25">
        <v>5</v>
      </c>
      <c r="E35" t="s">
        <v>163</v>
      </c>
    </row>
    <row r="36" spans="4:5" x14ac:dyDescent="0.3">
      <c r="D36" s="25">
        <v>7</v>
      </c>
      <c r="E36" t="s">
        <v>161</v>
      </c>
    </row>
    <row r="37" spans="4:5" x14ac:dyDescent="0.3">
      <c r="D37" s="25">
        <v>8</v>
      </c>
    </row>
    <row r="38" spans="4:5" x14ac:dyDescent="0.3">
      <c r="D38" s="25">
        <v>9</v>
      </c>
    </row>
    <row r="39" spans="4:5" x14ac:dyDescent="0.3">
      <c r="D39" s="25">
        <v>10</v>
      </c>
    </row>
    <row r="40" spans="4:5" x14ac:dyDescent="0.3">
      <c r="D40" s="25">
        <v>11</v>
      </c>
    </row>
    <row r="41" spans="4:5" x14ac:dyDescent="0.3">
      <c r="D41" s="25">
        <v>12</v>
      </c>
    </row>
    <row r="42" spans="4:5" x14ac:dyDescent="0.3">
      <c r="D42" s="25">
        <v>13</v>
      </c>
    </row>
    <row r="43" spans="4:5" x14ac:dyDescent="0.3">
      <c r="D43" s="25">
        <v>14</v>
      </c>
    </row>
    <row r="44" spans="4:5" x14ac:dyDescent="0.3">
      <c r="D44" s="25">
        <v>15</v>
      </c>
    </row>
    <row r="45" spans="4:5" x14ac:dyDescent="0.3">
      <c r="D45" s="25">
        <v>15</v>
      </c>
    </row>
    <row r="46" spans="4:5" x14ac:dyDescent="0.3">
      <c r="D46" s="25">
        <v>16</v>
      </c>
    </row>
    <row r="47" spans="4:5" x14ac:dyDescent="0.3">
      <c r="D47" s="25">
        <v>17</v>
      </c>
    </row>
    <row r="48" spans="4:5" x14ac:dyDescent="0.3">
      <c r="D48" s="25">
        <v>18</v>
      </c>
    </row>
    <row r="49" spans="4:4" x14ac:dyDescent="0.3">
      <c r="D49" s="25">
        <v>19</v>
      </c>
    </row>
    <row r="50" spans="4:4" x14ac:dyDescent="0.3">
      <c r="D50" s="25">
        <v>20</v>
      </c>
    </row>
    <row r="51" spans="4:4" x14ac:dyDescent="0.3">
      <c r="D51" s="25">
        <v>100</v>
      </c>
    </row>
  </sheetData>
  <autoFilter ref="D31:F51" xr:uid="{1310AF8D-71DF-43FA-8FF3-869AD2D5EDED}"/>
  <sortState ref="D32:D51">
    <sortCondition ref="D32"/>
  </sortState>
  <conditionalFormatting sqref="L8:L27">
    <cfRule type="colorScale" priority="16">
      <colorScale>
        <cfvo type="min"/>
        <cfvo type="max"/>
        <color rgb="FFFCFCFF"/>
        <color rgb="FF63BE7B"/>
      </colorScale>
    </cfRule>
  </conditionalFormatting>
  <conditionalFormatting sqref="N8:N27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{E256603E-2973-422F-AC3A-140AE1EF7712}</x14:id>
        </ext>
      </extLst>
    </cfRule>
  </conditionalFormatting>
  <conditionalFormatting sqref="P8:P27">
    <cfRule type="cellIs" dxfId="15" priority="12" operator="greaterThan">
      <formula>$C$16</formula>
    </cfRule>
  </conditionalFormatting>
  <conditionalFormatting sqref="R8:R27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T8:T27">
    <cfRule type="colorScale" priority="8">
      <colorScale>
        <cfvo type="min"/>
        <cfvo type="percentile" val="50"/>
        <cfvo type="max"/>
        <color rgb="FFF8696B"/>
        <color rgb="FFFFEB84"/>
        <color rgb="FF00B050"/>
      </colorScale>
    </cfRule>
  </conditionalFormatting>
  <conditionalFormatting sqref="V8:V27">
    <cfRule type="cellIs" dxfId="14" priority="6" operator="between">
      <formula>$C$16</formula>
      <formula>$C$20</formula>
    </cfRule>
  </conditionalFormatting>
  <conditionalFormatting sqref="Z8:Z27">
    <cfRule type="expression" dxfId="13" priority="1">
      <formula>$C$20&lt;&gt;15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56603E-2973-422F-AC3A-140AE1EF77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N8:N27</xm:sqref>
        </x14:conditionalFormatting>
        <x14:conditionalFormatting xmlns:xm="http://schemas.microsoft.com/office/excel/2006/main">
          <x14:cfRule type="containsText" priority="3" operator="containsText" id="{D79341FB-A0A9-4AD7-AA2F-B5D14449DC05}">
            <xm:f>NOT(ISERROR(SEARCH($H$21,X8)))</xm:f>
            <xm:f>$H$21</xm:f>
            <x14:dxf>
              <fill>
                <patternFill>
                  <bgColor rgb="FFFFFF00"/>
                </patternFill>
              </fill>
            </x14:dxf>
          </x14:cfRule>
          <xm:sqref>X8:X27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88F0-E05F-48BF-BC12-184AE9480D77}">
  <dimension ref="A2:AL32"/>
  <sheetViews>
    <sheetView showGridLines="0" workbookViewId="0">
      <selection activeCell="F16" sqref="D16:M21"/>
    </sheetView>
  </sheetViews>
  <sheetFormatPr defaultRowHeight="14.4" x14ac:dyDescent="0.3"/>
  <cols>
    <col min="1" max="1" width="12.44140625" bestFit="1" customWidth="1"/>
    <col min="2" max="2" width="9.44140625" bestFit="1" customWidth="1"/>
    <col min="3" max="3" width="12.33203125" bestFit="1" customWidth="1"/>
    <col min="4" max="4" width="17.109375" bestFit="1" customWidth="1"/>
    <col min="5" max="5" width="13.5546875" bestFit="1" customWidth="1"/>
    <col min="6" max="6" width="21.21875" bestFit="1" customWidth="1"/>
    <col min="7" max="7" width="13.21875" bestFit="1" customWidth="1"/>
    <col min="8" max="8" width="19.21875" bestFit="1" customWidth="1"/>
    <col min="9" max="9" width="10.21875" bestFit="1" customWidth="1"/>
    <col min="10" max="10" width="17" bestFit="1" customWidth="1"/>
    <col min="11" max="11" width="13.33203125" bestFit="1" customWidth="1"/>
    <col min="12" max="12" width="12.109375" bestFit="1" customWidth="1"/>
    <col min="13" max="13" width="14.77734375" bestFit="1" customWidth="1"/>
  </cols>
  <sheetData>
    <row r="2" spans="1:38" s="4" customFormat="1" ht="4.95" customHeight="1" x14ac:dyDescent="0.3"/>
    <row r="3" spans="1:38" ht="32.4" customHeight="1" x14ac:dyDescent="0.65">
      <c r="A3" s="3"/>
      <c r="B3" s="3"/>
      <c r="C3" s="22" t="s">
        <v>14</v>
      </c>
      <c r="D3" s="22"/>
      <c r="E3" s="22"/>
      <c r="F3" s="2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s="4" customFormat="1" ht="4.95" customHeight="1" x14ac:dyDescent="0.3"/>
    <row r="7" spans="1:38" x14ac:dyDescent="0.3">
      <c r="D7" s="1"/>
      <c r="G7" s="1"/>
    </row>
    <row r="8" spans="1:38" x14ac:dyDescent="0.3">
      <c r="D8" s="1"/>
      <c r="G8" s="1"/>
    </row>
    <row r="9" spans="1:38" x14ac:dyDescent="0.3">
      <c r="G9" s="1"/>
    </row>
    <row r="10" spans="1:38" x14ac:dyDescent="0.3">
      <c r="A10" t="s">
        <v>13</v>
      </c>
    </row>
    <row r="11" spans="1:38" x14ac:dyDescent="0.3">
      <c r="A11">
        <f>SUM(lista!B4,lista!B5,lista!B6)</f>
        <v>0</v>
      </c>
    </row>
    <row r="12" spans="1:38" x14ac:dyDescent="0.3">
      <c r="A12">
        <f>PRODUCT(lista!B4,lista!B6,lista!B5)</f>
        <v>0</v>
      </c>
    </row>
    <row r="19" spans="1:12" x14ac:dyDescent="0.3">
      <c r="C19">
        <f>SUM(Tabelageral[quantidade comprada])</f>
        <v>180</v>
      </c>
      <c r="G19" t="b">
        <f>OR(L23&lt;&gt;0,H19)</f>
        <v>1</v>
      </c>
      <c r="H19" t="b">
        <f>AND(K23&lt;&gt;"",K23=0)</f>
        <v>0</v>
      </c>
    </row>
    <row r="20" spans="1:12" x14ac:dyDescent="0.3">
      <c r="D20" s="23" t="str">
        <f>"meu estoque atual é de "&amp;menu!E10+menu!E11&amp;" produtos"</f>
        <v>meu estoque atual é de 14 produtos</v>
      </c>
      <c r="E20" s="23"/>
      <c r="F20" s="23"/>
    </row>
    <row r="22" spans="1:12" x14ac:dyDescent="0.3">
      <c r="A22" t="s">
        <v>129</v>
      </c>
      <c r="B22" t="s">
        <v>0</v>
      </c>
      <c r="C22" t="s">
        <v>164</v>
      </c>
      <c r="D22" t="s">
        <v>1</v>
      </c>
      <c r="E22" t="s">
        <v>2</v>
      </c>
      <c r="F22" t="s">
        <v>3</v>
      </c>
      <c r="G22" t="s">
        <v>4</v>
      </c>
      <c r="H22" t="s">
        <v>5</v>
      </c>
      <c r="I22" t="s">
        <v>6</v>
      </c>
      <c r="J22" t="s">
        <v>7</v>
      </c>
      <c r="K22" t="s">
        <v>130</v>
      </c>
      <c r="L22" t="s">
        <v>131</v>
      </c>
    </row>
    <row r="23" spans="1:12" x14ac:dyDescent="0.3">
      <c r="B23" t="s">
        <v>10</v>
      </c>
      <c r="C23" t="s">
        <v>12</v>
      </c>
      <c r="D23" s="1">
        <v>8</v>
      </c>
      <c r="E23" s="18">
        <v>39945</v>
      </c>
      <c r="F23">
        <v>25</v>
      </c>
      <c r="G23" s="1">
        <v>14</v>
      </c>
      <c r="H23">
        <v>17</v>
      </c>
      <c r="I23">
        <v>8</v>
      </c>
      <c r="J23" s="26">
        <f>(G23-D23)/G23</f>
        <v>0.42857142857142855</v>
      </c>
      <c r="K23">
        <v>7</v>
      </c>
      <c r="L23">
        <f>Tabelageral[[#This Row],[estoque ]]-Tabelageral[[#This Row],[estoque real]]</f>
        <v>1</v>
      </c>
    </row>
    <row r="24" spans="1:12" x14ac:dyDescent="0.3">
      <c r="B24" t="s">
        <v>10</v>
      </c>
      <c r="C24" t="s">
        <v>12</v>
      </c>
      <c r="D24" s="1">
        <v>8</v>
      </c>
      <c r="E24" s="18">
        <v>39945</v>
      </c>
      <c r="F24">
        <v>25</v>
      </c>
      <c r="G24" s="1">
        <v>14</v>
      </c>
      <c r="H24">
        <v>17</v>
      </c>
      <c r="I24">
        <v>8</v>
      </c>
      <c r="J24" s="26">
        <f>(G24-D24)/G24</f>
        <v>0.42857142857142855</v>
      </c>
      <c r="K24">
        <v>7</v>
      </c>
      <c r="L24">
        <f>Tabelageral[[#This Row],[estoque ]]-Tabelageral[[#This Row],[estoque real]]</f>
        <v>1</v>
      </c>
    </row>
    <row r="25" spans="1:12" x14ac:dyDescent="0.3">
      <c r="B25" t="s">
        <v>10</v>
      </c>
      <c r="C25" t="s">
        <v>12</v>
      </c>
      <c r="D25" s="1">
        <v>8</v>
      </c>
      <c r="E25" s="18">
        <v>39945</v>
      </c>
      <c r="F25">
        <v>25</v>
      </c>
      <c r="G25" s="1">
        <v>14</v>
      </c>
      <c r="H25">
        <v>17</v>
      </c>
      <c r="I25">
        <v>8</v>
      </c>
      <c r="J25" s="26">
        <f>(G25-D25)/G25</f>
        <v>0.42857142857142855</v>
      </c>
      <c r="K25">
        <v>7</v>
      </c>
      <c r="L25">
        <f>Tabelageral[[#This Row],[estoque ]]-Tabelageral[[#This Row],[estoque real]]</f>
        <v>1</v>
      </c>
    </row>
    <row r="26" spans="1:12" x14ac:dyDescent="0.3">
      <c r="B26" t="s">
        <v>10</v>
      </c>
      <c r="C26" t="s">
        <v>12</v>
      </c>
      <c r="D26" s="1">
        <v>8</v>
      </c>
      <c r="E26" s="18">
        <v>39945</v>
      </c>
      <c r="F26">
        <v>25</v>
      </c>
      <c r="G26" s="1">
        <v>14</v>
      </c>
      <c r="H26">
        <v>17</v>
      </c>
      <c r="I26">
        <v>8</v>
      </c>
      <c r="J26" s="26">
        <f>(G26-D26)/G26</f>
        <v>0.42857142857142855</v>
      </c>
      <c r="K26">
        <v>7</v>
      </c>
      <c r="L26">
        <f>Tabelageral[[#This Row],[estoque ]]-Tabelageral[[#This Row],[estoque real]]</f>
        <v>1</v>
      </c>
    </row>
    <row r="27" spans="1:12" x14ac:dyDescent="0.3">
      <c r="B27" t="s">
        <v>9</v>
      </c>
      <c r="C27" t="s">
        <v>166</v>
      </c>
      <c r="D27" s="1">
        <v>7</v>
      </c>
      <c r="E27" s="18">
        <v>43738</v>
      </c>
      <c r="F27">
        <v>20</v>
      </c>
      <c r="G27" s="1">
        <v>10</v>
      </c>
      <c r="H27">
        <v>8</v>
      </c>
      <c r="I27">
        <v>12</v>
      </c>
      <c r="J27" s="26">
        <f>(G27-D27)/G27</f>
        <v>0.3</v>
      </c>
      <c r="K27">
        <v>12</v>
      </c>
      <c r="L27">
        <f>Tabelageral[[#This Row],[estoque ]]-Tabelageral[[#This Row],[estoque real]]</f>
        <v>0</v>
      </c>
    </row>
    <row r="28" spans="1:12" x14ac:dyDescent="0.3">
      <c r="B28" t="s">
        <v>8</v>
      </c>
      <c r="C28" t="s">
        <v>11</v>
      </c>
      <c r="D28" s="1">
        <v>4.5</v>
      </c>
      <c r="E28" s="18">
        <v>43120</v>
      </c>
      <c r="F28">
        <v>10</v>
      </c>
      <c r="G28" s="1">
        <v>7</v>
      </c>
      <c r="H28">
        <v>5</v>
      </c>
      <c r="I28">
        <v>5</v>
      </c>
      <c r="J28" s="26">
        <f>(G28-D28)/G28</f>
        <v>0.35714285714285715</v>
      </c>
      <c r="K28">
        <v>5</v>
      </c>
      <c r="L28">
        <f>Tabelageral[[#This Row],[estoque ]]-Tabelageral[[#This Row],[estoque real]]</f>
        <v>0</v>
      </c>
    </row>
    <row r="29" spans="1:12" x14ac:dyDescent="0.3">
      <c r="B29" t="s">
        <v>59</v>
      </c>
      <c r="D29" s="1"/>
      <c r="E29" s="18"/>
      <c r="G29" s="1"/>
      <c r="J29" s="29" t="e">
        <f>(G29-D29)/G29</f>
        <v>#DIV/0!</v>
      </c>
      <c r="K29">
        <v>15</v>
      </c>
      <c r="L29">
        <f>Tabelageral[[#This Row],[estoque ]]-Tabelageral[[#This Row],[estoque real]]</f>
        <v>-15</v>
      </c>
    </row>
    <row r="30" spans="1:12" x14ac:dyDescent="0.3">
      <c r="D30" s="1"/>
      <c r="E30" s="18"/>
      <c r="G30" s="1"/>
      <c r="J30" s="29" t="e">
        <f>(G30-D30)/G30</f>
        <v>#DIV/0!</v>
      </c>
      <c r="K30">
        <v>50</v>
      </c>
      <c r="L30">
        <f>Tabelageral[[#This Row],[estoque ]]-Tabelageral[[#This Row],[estoque real]]</f>
        <v>-50</v>
      </c>
    </row>
    <row r="31" spans="1:12" x14ac:dyDescent="0.3">
      <c r="D31" s="1"/>
      <c r="E31" s="18"/>
      <c r="F31">
        <v>50</v>
      </c>
      <c r="G31" s="1"/>
      <c r="J31" s="29" t="e">
        <f>(G31-D31)/G31</f>
        <v>#DIV/0!</v>
      </c>
      <c r="L31">
        <f>Tabelageral[[#This Row],[estoque ]]-Tabelageral[[#This Row],[estoque real]]</f>
        <v>0</v>
      </c>
    </row>
    <row r="32" spans="1:12" x14ac:dyDescent="0.3">
      <c r="A32" t="s">
        <v>122</v>
      </c>
      <c r="B32">
        <f>SUBTOTAL(103,Tabelageral[nome])</f>
        <v>7</v>
      </c>
      <c r="D32" s="27">
        <f>SUBTOTAL(101,Tabelageral[preço de compra])</f>
        <v>7.25</v>
      </c>
      <c r="E32" s="18">
        <f>SUBTOTAL(105,Tabelageral[data compra])</f>
        <v>39945</v>
      </c>
      <c r="G32" s="28"/>
      <c r="J32" s="28"/>
      <c r="L32">
        <f>SUBTOTAL(109,Tabelageral[defasagem])</f>
        <v>-61</v>
      </c>
    </row>
  </sheetData>
  <sortState ref="A23:L28">
    <sortCondition descending="1" ref="C23"/>
  </sortState>
  <mergeCells count="2">
    <mergeCell ref="C3:F3"/>
    <mergeCell ref="D20:F20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602A-0231-44A6-B0E9-92B86CA80918}">
  <dimension ref="A2:AL16"/>
  <sheetViews>
    <sheetView workbookViewId="0">
      <selection activeCell="A2" sqref="A2:L4"/>
    </sheetView>
  </sheetViews>
  <sheetFormatPr defaultRowHeight="14.4" x14ac:dyDescent="0.3"/>
  <cols>
    <col min="4" max="4" width="7.6640625" customWidth="1"/>
    <col min="5" max="9" width="17.109375" customWidth="1"/>
    <col min="10" max="10" width="24.21875" customWidth="1"/>
    <col min="11" max="11" width="21.21875" customWidth="1"/>
    <col min="12" max="12" width="13.88671875" customWidth="1"/>
  </cols>
  <sheetData>
    <row r="2" spans="1:38" s="4" customFormat="1" ht="4.95" customHeight="1" x14ac:dyDescent="0.3"/>
    <row r="3" spans="1:38" ht="32.4" customHeight="1" x14ac:dyDescent="0.65">
      <c r="A3" s="3"/>
      <c r="B3" s="3"/>
      <c r="C3" s="22" t="s">
        <v>15</v>
      </c>
      <c r="D3" s="22"/>
      <c r="E3" s="22"/>
      <c r="F3" s="2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s="4" customFormat="1" ht="4.95" customHeight="1" x14ac:dyDescent="0.3"/>
    <row r="6" spans="1:38" x14ac:dyDescent="0.3">
      <c r="K6" s="18">
        <f ca="1">TODAY()</f>
        <v>43472</v>
      </c>
    </row>
    <row r="8" spans="1:38" x14ac:dyDescent="0.3">
      <c r="E8" t="s">
        <v>16</v>
      </c>
      <c r="F8" t="s">
        <v>17</v>
      </c>
      <c r="G8" t="s">
        <v>18</v>
      </c>
      <c r="H8" t="s">
        <v>19</v>
      </c>
      <c r="I8" t="s">
        <v>20</v>
      </c>
      <c r="J8" t="s">
        <v>147</v>
      </c>
      <c r="K8" t="s">
        <v>21</v>
      </c>
      <c r="L8" t="s">
        <v>148</v>
      </c>
    </row>
    <row r="9" spans="1:38" x14ac:dyDescent="0.3">
      <c r="E9" t="s">
        <v>22</v>
      </c>
      <c r="F9" t="s">
        <v>30</v>
      </c>
      <c r="G9" t="s">
        <v>38</v>
      </c>
      <c r="H9" t="s">
        <v>53</v>
      </c>
      <c r="I9" t="s">
        <v>54</v>
      </c>
      <c r="J9" s="18">
        <v>41684</v>
      </c>
      <c r="K9" s="18">
        <v>42718</v>
      </c>
      <c r="L9" t="str">
        <f ca="1">IF(TODAY()-K9&gt;K9-J9,"sim","não")</f>
        <v>não</v>
      </c>
    </row>
    <row r="10" spans="1:38" x14ac:dyDescent="0.3">
      <c r="E10" t="s">
        <v>23</v>
      </c>
      <c r="F10" t="s">
        <v>31</v>
      </c>
      <c r="G10" t="s">
        <v>39</v>
      </c>
      <c r="H10" t="s">
        <v>52</v>
      </c>
      <c r="I10" t="s">
        <v>54</v>
      </c>
      <c r="J10" s="18">
        <v>41685</v>
      </c>
      <c r="K10" s="18">
        <v>41774</v>
      </c>
      <c r="L10" t="str">
        <f t="shared" ref="L10:L16" ca="1" si="0">IF(TODAY()-K10&gt;K10-J10,"sim","não")</f>
        <v>sim</v>
      </c>
    </row>
    <row r="11" spans="1:38" x14ac:dyDescent="0.3">
      <c r="E11" t="s">
        <v>24</v>
      </c>
      <c r="F11" t="s">
        <v>32</v>
      </c>
      <c r="G11" t="s">
        <v>40</v>
      </c>
      <c r="H11" t="s">
        <v>46</v>
      </c>
      <c r="I11" t="s">
        <v>54</v>
      </c>
      <c r="J11" s="18">
        <v>41686</v>
      </c>
      <c r="K11" s="18">
        <v>41775</v>
      </c>
      <c r="L11" t="str">
        <f t="shared" ca="1" si="0"/>
        <v>sim</v>
      </c>
    </row>
    <row r="12" spans="1:38" x14ac:dyDescent="0.3">
      <c r="E12" t="s">
        <v>25</v>
      </c>
      <c r="F12" t="s">
        <v>33</v>
      </c>
      <c r="G12" t="s">
        <v>41</v>
      </c>
      <c r="H12" t="s">
        <v>47</v>
      </c>
      <c r="I12" t="s">
        <v>54</v>
      </c>
      <c r="J12" s="18">
        <v>41687</v>
      </c>
      <c r="K12" s="18">
        <v>41776</v>
      </c>
      <c r="L12" t="str">
        <f t="shared" ca="1" si="0"/>
        <v>sim</v>
      </c>
    </row>
    <row r="13" spans="1:38" x14ac:dyDescent="0.3">
      <c r="E13" t="s">
        <v>26</v>
      </c>
      <c r="F13" t="s">
        <v>34</v>
      </c>
      <c r="G13" t="s">
        <v>42</v>
      </c>
      <c r="H13" t="s">
        <v>48</v>
      </c>
      <c r="I13" t="s">
        <v>54</v>
      </c>
      <c r="J13" s="18">
        <v>41688</v>
      </c>
      <c r="K13" s="18">
        <v>41777</v>
      </c>
      <c r="L13" t="str">
        <f t="shared" ca="1" si="0"/>
        <v>sim</v>
      </c>
    </row>
    <row r="14" spans="1:38" x14ac:dyDescent="0.3">
      <c r="E14" t="s">
        <v>27</v>
      </c>
      <c r="F14" t="s">
        <v>35</v>
      </c>
      <c r="G14" t="s">
        <v>43</v>
      </c>
      <c r="H14" t="s">
        <v>49</v>
      </c>
      <c r="I14" t="s">
        <v>55</v>
      </c>
      <c r="J14" s="18">
        <v>41689</v>
      </c>
      <c r="K14" s="18">
        <v>41778</v>
      </c>
      <c r="L14" t="str">
        <f t="shared" ca="1" si="0"/>
        <v>sim</v>
      </c>
    </row>
    <row r="15" spans="1:38" x14ac:dyDescent="0.3">
      <c r="E15" t="s">
        <v>28</v>
      </c>
      <c r="F15" t="s">
        <v>36</v>
      </c>
      <c r="G15" t="s">
        <v>44</v>
      </c>
      <c r="H15" t="s">
        <v>50</v>
      </c>
      <c r="I15" t="s">
        <v>55</v>
      </c>
      <c r="J15" s="18">
        <v>41690</v>
      </c>
      <c r="K15" s="18">
        <v>41779</v>
      </c>
      <c r="L15" t="str">
        <f t="shared" ca="1" si="0"/>
        <v>sim</v>
      </c>
    </row>
    <row r="16" spans="1:38" x14ac:dyDescent="0.3">
      <c r="E16" t="s">
        <v>29</v>
      </c>
      <c r="F16" t="s">
        <v>37</v>
      </c>
      <c r="G16" t="s">
        <v>45</v>
      </c>
      <c r="H16" t="s">
        <v>51</v>
      </c>
      <c r="I16" t="s">
        <v>55</v>
      </c>
      <c r="J16" s="18">
        <v>41691</v>
      </c>
      <c r="K16" s="18">
        <v>41780</v>
      </c>
      <c r="L16" t="str">
        <f t="shared" ca="1" si="0"/>
        <v>sim</v>
      </c>
    </row>
  </sheetData>
  <mergeCells count="1">
    <mergeCell ref="C3:F3"/>
  </mergeCells>
  <hyperlinks>
    <hyperlink ref="G9" r:id="rId1" xr:uid="{0F6E0D43-ED40-4A82-B096-C6886822B266}"/>
    <hyperlink ref="G10" r:id="rId2" xr:uid="{864810D7-2697-4BBF-ACD1-DB91C548B936}"/>
    <hyperlink ref="G11" r:id="rId3" xr:uid="{9786295C-2176-42E0-B26C-D48AAFD6B1BA}"/>
    <hyperlink ref="G12" r:id="rId4" xr:uid="{30A01D29-8FAA-4F3F-B91A-65435E8878BF}"/>
    <hyperlink ref="G13" r:id="rId5" xr:uid="{EE496978-0A35-45E4-AC84-33113724D8FA}"/>
    <hyperlink ref="G14" r:id="rId6" xr:uid="{971542CD-EAC8-4F83-8809-A29AB0F4AEA8}"/>
    <hyperlink ref="G15" r:id="rId7" xr:uid="{785F0C6A-4C50-46C9-A2E0-1E2BF03ADC48}"/>
    <hyperlink ref="G16" r:id="rId8" xr:uid="{66775279-D817-4928-96F2-5310768A3797}"/>
  </hyperlinks>
  <pageMargins left="0.511811024" right="0.511811024" top="0.78740157499999996" bottom="0.78740157499999996" header="0.31496062000000002" footer="0.31496062000000002"/>
  <drawing r:id="rId9"/>
  <tableParts count="1"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579C-9CD5-4F81-88CF-2E40B756EBEF}">
  <dimension ref="A1:L25"/>
  <sheetViews>
    <sheetView zoomScale="73" zoomScaleNormal="73" workbookViewId="0">
      <selection activeCell="B3" sqref="B3:C3"/>
    </sheetView>
  </sheetViews>
  <sheetFormatPr defaultRowHeight="14.4" x14ac:dyDescent="0.3"/>
  <cols>
    <col min="4" max="10" width="16.77734375" customWidth="1"/>
    <col min="11" max="11" width="9.6640625" bestFit="1" customWidth="1"/>
    <col min="12" max="12" width="16.44140625" bestFit="1" customWidth="1"/>
  </cols>
  <sheetData>
    <row r="1" spans="1:12" x14ac:dyDescent="0.3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3" spans="1:12" x14ac:dyDescent="0.3">
      <c r="B3" t="s">
        <v>156</v>
      </c>
      <c r="C3">
        <f ca="1">MONTH(TODAY())</f>
        <v>1</v>
      </c>
      <c r="D3" s="18">
        <f ca="1">TODAY()</f>
        <v>43472</v>
      </c>
      <c r="E3">
        <f ca="1">DAY(D3)</f>
        <v>7</v>
      </c>
    </row>
    <row r="4" spans="1:12" x14ac:dyDescent="0.3">
      <c r="D4" s="19">
        <f ca="1">NOW()</f>
        <v>43472.93634699074</v>
      </c>
    </row>
    <row r="6" spans="1:12" ht="21.6" thickBot="1" x14ac:dyDescent="0.45">
      <c r="D6" s="7" t="s">
        <v>110</v>
      </c>
      <c r="E6" s="7" t="s">
        <v>111</v>
      </c>
      <c r="F6" s="7" t="s">
        <v>112</v>
      </c>
      <c r="G6" s="7" t="s">
        <v>113</v>
      </c>
      <c r="H6" s="7" t="s">
        <v>114</v>
      </c>
      <c r="I6" s="7" t="s">
        <v>115</v>
      </c>
      <c r="J6" s="7" t="s">
        <v>116</v>
      </c>
      <c r="K6" s="20" t="s">
        <v>149</v>
      </c>
      <c r="L6" s="18">
        <f ca="1">TODAY()</f>
        <v>43472</v>
      </c>
    </row>
    <row r="7" spans="1:12" ht="15" thickTop="1" x14ac:dyDescent="0.3">
      <c r="D7" s="9"/>
      <c r="E7" s="9"/>
      <c r="F7" s="10"/>
      <c r="G7" s="9"/>
      <c r="H7" s="9"/>
      <c r="I7" s="10"/>
      <c r="J7" s="10"/>
      <c r="K7" t="s">
        <v>150</v>
      </c>
      <c r="L7" s="19">
        <f ca="1">NOW()</f>
        <v>43472.93634699074</v>
      </c>
    </row>
    <row r="8" spans="1:12" x14ac:dyDescent="0.3">
      <c r="D8" s="13"/>
      <c r="E8" s="13"/>
      <c r="F8" s="13"/>
      <c r="G8" s="13"/>
      <c r="H8" s="13"/>
      <c r="I8" s="13"/>
      <c r="J8" s="13"/>
      <c r="K8" t="s">
        <v>151</v>
      </c>
      <c r="L8">
        <f ca="1">DAY(L7)</f>
        <v>7</v>
      </c>
    </row>
    <row r="9" spans="1:12" ht="29.4" thickBot="1" x14ac:dyDescent="0.6">
      <c r="D9" s="8"/>
      <c r="E9" s="8"/>
      <c r="F9" s="8"/>
      <c r="G9" s="8">
        <f t="shared" ref="G9:I9" si="0">IFERROR(IF(F9&gt;30,"",F9+1),"")</f>
        <v>1</v>
      </c>
      <c r="H9" s="8">
        <f t="shared" si="0"/>
        <v>2</v>
      </c>
      <c r="I9" s="8">
        <f t="shared" si="0"/>
        <v>3</v>
      </c>
      <c r="J9" s="8">
        <f t="shared" ref="J9" si="1">I9+1</f>
        <v>4</v>
      </c>
      <c r="K9" t="s">
        <v>152</v>
      </c>
      <c r="L9">
        <f ca="1">MONTH(L7)</f>
        <v>1</v>
      </c>
    </row>
    <row r="10" spans="1:12" ht="15" thickTop="1" x14ac:dyDescent="0.3">
      <c r="D10" s="11"/>
      <c r="E10" s="11"/>
      <c r="F10" s="12"/>
      <c r="G10" s="11"/>
      <c r="H10" s="11"/>
      <c r="I10" s="12"/>
      <c r="J10" s="12"/>
      <c r="K10" t="s">
        <v>153</v>
      </c>
      <c r="L10">
        <f ca="1">YEAR(L7)</f>
        <v>2019</v>
      </c>
    </row>
    <row r="11" spans="1:12" x14ac:dyDescent="0.3">
      <c r="A11">
        <f ca="1">WEEKDAY(L6)</f>
        <v>2</v>
      </c>
      <c r="D11" s="13"/>
      <c r="E11" s="13"/>
      <c r="F11" s="13"/>
      <c r="G11" s="13"/>
      <c r="H11" s="13"/>
      <c r="I11" s="13"/>
      <c r="J11" s="13"/>
      <c r="K11" t="s">
        <v>154</v>
      </c>
      <c r="L11" s="18">
        <f ca="1">DATE(L10,L9,L8)</f>
        <v>43472</v>
      </c>
    </row>
    <row r="12" spans="1:12" ht="29.4" thickBot="1" x14ac:dyDescent="0.6">
      <c r="D12" s="8">
        <f>J9+1</f>
        <v>5</v>
      </c>
      <c r="E12" s="8">
        <f>IFERROR(IF(D12&gt;30,"",D12+1),"")</f>
        <v>6</v>
      </c>
      <c r="F12" s="8">
        <f t="shared" ref="F12:J12" si="2">IFERROR(IF(E12&gt;30,"",E12+1),"")</f>
        <v>7</v>
      </c>
      <c r="G12" s="8">
        <f t="shared" si="2"/>
        <v>8</v>
      </c>
      <c r="H12" s="8">
        <f t="shared" si="2"/>
        <v>9</v>
      </c>
      <c r="I12" s="8">
        <f t="shared" si="2"/>
        <v>10</v>
      </c>
      <c r="J12" s="8">
        <f t="shared" si="2"/>
        <v>11</v>
      </c>
      <c r="K12" t="s">
        <v>155</v>
      </c>
      <c r="L12" s="21">
        <f>DATEVALUE("01/02/2019")</f>
        <v>43497</v>
      </c>
    </row>
    <row r="13" spans="1:12" ht="15" thickTop="1" x14ac:dyDescent="0.3">
      <c r="D13" s="11"/>
      <c r="E13" s="11"/>
      <c r="F13" s="12"/>
      <c r="G13" s="11"/>
      <c r="H13" s="11"/>
      <c r="I13" s="12"/>
      <c r="J13" s="12"/>
    </row>
    <row r="14" spans="1:12" x14ac:dyDescent="0.3">
      <c r="D14" s="13"/>
      <c r="E14" s="13"/>
      <c r="F14" s="13"/>
      <c r="G14" s="13"/>
      <c r="H14" s="13"/>
      <c r="I14" s="13"/>
      <c r="J14" s="13"/>
    </row>
    <row r="15" spans="1:12" ht="29.4" thickBot="1" x14ac:dyDescent="0.6">
      <c r="D15" s="8">
        <f>J12+1</f>
        <v>12</v>
      </c>
      <c r="E15" s="8">
        <f>IFERROR(IF(D15&gt;30,"",D15+1),"")</f>
        <v>13</v>
      </c>
      <c r="F15" s="8">
        <f t="shared" ref="F15:J15" si="3">IFERROR(IF(E15&gt;30,"",E15+1),"")</f>
        <v>14</v>
      </c>
      <c r="G15" s="8">
        <f t="shared" si="3"/>
        <v>15</v>
      </c>
      <c r="H15" s="8">
        <f t="shared" si="3"/>
        <v>16</v>
      </c>
      <c r="I15" s="8">
        <f t="shared" si="3"/>
        <v>17</v>
      </c>
      <c r="J15" s="8">
        <f t="shared" si="3"/>
        <v>18</v>
      </c>
    </row>
    <row r="16" spans="1:12" ht="15" thickTop="1" x14ac:dyDescent="0.3">
      <c r="D16" s="11"/>
      <c r="E16" s="11"/>
      <c r="F16" s="12"/>
      <c r="G16" s="11"/>
      <c r="H16" s="11"/>
      <c r="I16" s="12"/>
      <c r="J16" s="12"/>
    </row>
    <row r="17" spans="4:10" x14ac:dyDescent="0.3">
      <c r="D17" s="13"/>
      <c r="E17" s="13"/>
      <c r="F17" s="13"/>
      <c r="G17" s="13"/>
      <c r="H17" s="13"/>
      <c r="I17" s="13"/>
      <c r="J17" s="13"/>
    </row>
    <row r="18" spans="4:10" ht="29.4" thickBot="1" x14ac:dyDescent="0.6">
      <c r="D18" s="8">
        <f>J15+1</f>
        <v>19</v>
      </c>
      <c r="E18" s="8">
        <f>IFERROR(IF(D18&gt;30,"",D18+1),"")</f>
        <v>20</v>
      </c>
      <c r="F18" s="8">
        <f t="shared" ref="F18:J18" si="4">IFERROR(IF(E18&gt;30,"",E18+1),"")</f>
        <v>21</v>
      </c>
      <c r="G18" s="8">
        <f t="shared" si="4"/>
        <v>22</v>
      </c>
      <c r="H18" s="8">
        <f t="shared" si="4"/>
        <v>23</v>
      </c>
      <c r="I18" s="8">
        <f t="shared" si="4"/>
        <v>24</v>
      </c>
      <c r="J18" s="8">
        <f t="shared" si="4"/>
        <v>25</v>
      </c>
    </row>
    <row r="19" spans="4:10" ht="15" thickTop="1" x14ac:dyDescent="0.3">
      <c r="D19" s="11"/>
      <c r="E19" s="11"/>
      <c r="F19" s="12"/>
      <c r="G19" s="11"/>
      <c r="H19" s="11"/>
      <c r="I19" s="12"/>
      <c r="J19" s="12"/>
    </row>
    <row r="20" spans="4:10" x14ac:dyDescent="0.3">
      <c r="D20" s="13"/>
      <c r="E20" s="13"/>
      <c r="F20" s="13"/>
      <c r="G20" s="13"/>
      <c r="H20" s="13"/>
      <c r="I20" s="13"/>
      <c r="J20" s="13"/>
    </row>
    <row r="21" spans="4:10" ht="29.4" thickBot="1" x14ac:dyDescent="0.6">
      <c r="D21" s="8">
        <f>J18+1</f>
        <v>26</v>
      </c>
      <c r="E21" s="8">
        <f>IFERROR(IF(D21&gt;30,"",D21+1),"")</f>
        <v>27</v>
      </c>
      <c r="F21" s="8">
        <f t="shared" ref="F21:J21" si="5">IFERROR(IF(E21&gt;30,"",E21+1),"")</f>
        <v>28</v>
      </c>
      <c r="G21" s="8">
        <f t="shared" si="5"/>
        <v>29</v>
      </c>
      <c r="H21" s="8">
        <f t="shared" si="5"/>
        <v>30</v>
      </c>
      <c r="I21" s="8">
        <f t="shared" si="5"/>
        <v>31</v>
      </c>
      <c r="J21" s="8" t="str">
        <f t="shared" si="5"/>
        <v/>
      </c>
    </row>
    <row r="22" spans="4:10" ht="15" thickTop="1" x14ac:dyDescent="0.3">
      <c r="D22" s="11"/>
      <c r="E22" s="11"/>
      <c r="F22" s="12"/>
      <c r="G22" s="11"/>
      <c r="H22" s="11"/>
      <c r="I22" s="12"/>
      <c r="J22" s="12"/>
    </row>
    <row r="23" spans="4:10" x14ac:dyDescent="0.3">
      <c r="D23" s="13"/>
      <c r="E23" s="13"/>
      <c r="F23" s="13"/>
      <c r="G23" s="13"/>
      <c r="H23" s="13"/>
      <c r="I23" s="13"/>
      <c r="J23" s="13"/>
    </row>
    <row r="24" spans="4:10" ht="29.4" thickBot="1" x14ac:dyDescent="0.6">
      <c r="D24" s="8" t="str">
        <f>IFERROR(J21+1,"")</f>
        <v/>
      </c>
      <c r="E24" s="8" t="str">
        <f>IFERROR(IF(D24&gt;30,"",D24+1),"")</f>
        <v/>
      </c>
      <c r="F24" s="8" t="str">
        <f t="shared" ref="F24:J24" si="6">IFERROR(IF(E24&gt;30,"",E24+1),"")</f>
        <v/>
      </c>
      <c r="G24" s="8" t="str">
        <f t="shared" si="6"/>
        <v/>
      </c>
      <c r="H24" s="8" t="str">
        <f t="shared" si="6"/>
        <v/>
      </c>
      <c r="I24" s="8" t="str">
        <f t="shared" si="6"/>
        <v/>
      </c>
      <c r="J24" s="8" t="str">
        <f t="shared" si="6"/>
        <v/>
      </c>
    </row>
    <row r="25" spans="4:10" ht="15" thickTop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7D1C-2974-44EE-9CAD-B4002BD9EC87}">
  <dimension ref="A6:G24"/>
  <sheetViews>
    <sheetView workbookViewId="0">
      <selection activeCell="C23" sqref="C23"/>
    </sheetView>
  </sheetViews>
  <sheetFormatPr defaultRowHeight="14.4" x14ac:dyDescent="0.3"/>
  <cols>
    <col min="1" max="1" width="14.6640625" bestFit="1" customWidth="1"/>
    <col min="2" max="2" width="12.44140625" bestFit="1" customWidth="1"/>
    <col min="4" max="4" width="18.33203125" bestFit="1" customWidth="1"/>
    <col min="5" max="5" width="8.88671875" customWidth="1"/>
    <col min="6" max="6" width="17.5546875" bestFit="1" customWidth="1"/>
    <col min="7" max="7" width="14.109375" bestFit="1" customWidth="1"/>
  </cols>
  <sheetData>
    <row r="6" spans="1:7" x14ac:dyDescent="0.3">
      <c r="A6" s="24" t="s">
        <v>56</v>
      </c>
      <c r="B6" s="24"/>
      <c r="D6" s="6" t="s">
        <v>73</v>
      </c>
      <c r="F6" s="24" t="s">
        <v>91</v>
      </c>
      <c r="G6" s="24"/>
    </row>
    <row r="7" spans="1:7" x14ac:dyDescent="0.3">
      <c r="A7" s="2" t="s">
        <v>57</v>
      </c>
      <c r="B7" s="2" t="s">
        <v>72</v>
      </c>
      <c r="D7" t="s">
        <v>165</v>
      </c>
      <c r="F7" s="2" t="s">
        <v>92</v>
      </c>
      <c r="G7" s="2" t="s">
        <v>109</v>
      </c>
    </row>
    <row r="8" spans="1:7" x14ac:dyDescent="0.3">
      <c r="A8" s="2" t="s">
        <v>8</v>
      </c>
      <c r="B8" s="5">
        <v>1</v>
      </c>
      <c r="D8" s="2" t="s">
        <v>74</v>
      </c>
      <c r="F8" s="2" t="s">
        <v>93</v>
      </c>
      <c r="G8" s="2"/>
    </row>
    <row r="9" spans="1:7" x14ac:dyDescent="0.3">
      <c r="A9" s="2" t="s">
        <v>58</v>
      </c>
      <c r="B9" s="5">
        <v>2</v>
      </c>
      <c r="D9" s="2" t="s">
        <v>75</v>
      </c>
      <c r="F9" s="2" t="s">
        <v>94</v>
      </c>
      <c r="G9" s="2"/>
    </row>
    <row r="10" spans="1:7" x14ac:dyDescent="0.3">
      <c r="A10" s="2" t="s">
        <v>10</v>
      </c>
      <c r="B10" s="5">
        <v>3</v>
      </c>
      <c r="D10" s="2" t="s">
        <v>76</v>
      </c>
      <c r="F10" s="2" t="s">
        <v>95</v>
      </c>
      <c r="G10" s="2"/>
    </row>
    <row r="11" spans="1:7" x14ac:dyDescent="0.3">
      <c r="A11" s="2" t="s">
        <v>59</v>
      </c>
      <c r="B11" s="5">
        <v>4</v>
      </c>
      <c r="D11" s="2" t="s">
        <v>77</v>
      </c>
      <c r="F11" s="2" t="s">
        <v>96</v>
      </c>
      <c r="G11" s="2"/>
    </row>
    <row r="12" spans="1:7" x14ac:dyDescent="0.3">
      <c r="A12" s="2" t="s">
        <v>60</v>
      </c>
      <c r="B12" s="5">
        <v>5</v>
      </c>
      <c r="D12" s="2" t="s">
        <v>78</v>
      </c>
      <c r="F12" s="2" t="s">
        <v>97</v>
      </c>
      <c r="G12" s="2"/>
    </row>
    <row r="13" spans="1:7" x14ac:dyDescent="0.3">
      <c r="A13" s="2" t="s">
        <v>61</v>
      </c>
      <c r="B13" s="5">
        <v>6</v>
      </c>
      <c r="D13" s="2" t="s">
        <v>79</v>
      </c>
      <c r="F13" s="2" t="s">
        <v>98</v>
      </c>
      <c r="G13" s="2"/>
    </row>
    <row r="14" spans="1:7" x14ac:dyDescent="0.3">
      <c r="A14" s="2" t="s">
        <v>62</v>
      </c>
      <c r="B14" s="5">
        <v>7</v>
      </c>
      <c r="D14" s="2" t="s">
        <v>80</v>
      </c>
      <c r="F14" s="2" t="s">
        <v>99</v>
      </c>
      <c r="G14" s="2"/>
    </row>
    <row r="15" spans="1:7" x14ac:dyDescent="0.3">
      <c r="A15" s="2" t="s">
        <v>63</v>
      </c>
      <c r="B15" s="5">
        <v>8</v>
      </c>
      <c r="D15" s="2" t="s">
        <v>81</v>
      </c>
      <c r="F15" s="2" t="s">
        <v>100</v>
      </c>
      <c r="G15" s="2"/>
    </row>
    <row r="16" spans="1:7" x14ac:dyDescent="0.3">
      <c r="A16" s="2" t="s">
        <v>64</v>
      </c>
      <c r="B16" s="5">
        <v>9</v>
      </c>
      <c r="D16" s="2" t="s">
        <v>82</v>
      </c>
      <c r="F16" s="2" t="s">
        <v>101</v>
      </c>
      <c r="G16" s="2"/>
    </row>
    <row r="17" spans="1:7" x14ac:dyDescent="0.3">
      <c r="A17" s="2" t="s">
        <v>65</v>
      </c>
      <c r="B17" s="5">
        <v>10</v>
      </c>
      <c r="D17" s="2" t="s">
        <v>83</v>
      </c>
      <c r="F17" s="2" t="s">
        <v>102</v>
      </c>
      <c r="G17" s="2"/>
    </row>
    <row r="18" spans="1:7" x14ac:dyDescent="0.3">
      <c r="A18" s="2" t="s">
        <v>66</v>
      </c>
      <c r="B18" s="5">
        <v>11</v>
      </c>
      <c r="D18" s="2" t="s">
        <v>84</v>
      </c>
      <c r="F18" s="2" t="s">
        <v>103</v>
      </c>
      <c r="G18" s="2"/>
    </row>
    <row r="19" spans="1:7" x14ac:dyDescent="0.3">
      <c r="A19" s="2" t="s">
        <v>67</v>
      </c>
      <c r="B19" s="5">
        <v>12</v>
      </c>
      <c r="D19" s="2" t="s">
        <v>85</v>
      </c>
      <c r="F19" s="2" t="s">
        <v>104</v>
      </c>
      <c r="G19" s="2"/>
    </row>
    <row r="20" spans="1:7" x14ac:dyDescent="0.3">
      <c r="A20" s="2" t="s">
        <v>68</v>
      </c>
      <c r="B20" s="5">
        <v>13</v>
      </c>
      <c r="D20" s="2" t="s">
        <v>86</v>
      </c>
      <c r="F20" s="2" t="s">
        <v>105</v>
      </c>
      <c r="G20" s="2"/>
    </row>
    <row r="21" spans="1:7" x14ac:dyDescent="0.3">
      <c r="A21" s="2" t="s">
        <v>69</v>
      </c>
      <c r="B21" s="5">
        <v>14</v>
      </c>
      <c r="D21" s="2" t="s">
        <v>87</v>
      </c>
      <c r="F21" s="2" t="s">
        <v>106</v>
      </c>
      <c r="G21" s="2"/>
    </row>
    <row r="22" spans="1:7" x14ac:dyDescent="0.3">
      <c r="A22" s="2" t="s">
        <v>70</v>
      </c>
      <c r="B22" s="5">
        <v>15</v>
      </c>
      <c r="D22" s="2" t="s">
        <v>88</v>
      </c>
      <c r="F22" s="2" t="s">
        <v>107</v>
      </c>
      <c r="G22" s="2"/>
    </row>
    <row r="23" spans="1:7" x14ac:dyDescent="0.3">
      <c r="A23" s="2" t="s">
        <v>71</v>
      </c>
      <c r="B23" s="5">
        <v>16</v>
      </c>
      <c r="D23" s="2" t="s">
        <v>89</v>
      </c>
      <c r="F23" s="2" t="s">
        <v>108</v>
      </c>
      <c r="G23" s="2"/>
    </row>
    <row r="24" spans="1:7" x14ac:dyDescent="0.3">
      <c r="D24" s="2" t="s">
        <v>90</v>
      </c>
    </row>
  </sheetData>
  <autoFilter ref="A7:G23" xr:uid="{41A8A39B-A7ED-4E59-857B-1C45203237BF}"/>
  <mergeCells count="2">
    <mergeCell ref="A6:B6"/>
    <mergeCell ref="F6:G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menu2</vt:lpstr>
      <vt:lpstr>produto2</vt:lpstr>
      <vt:lpstr>Calendario2</vt:lpstr>
      <vt:lpstr>cliente2</vt:lpstr>
      <vt:lpstr>menu</vt:lpstr>
      <vt:lpstr>produtos</vt:lpstr>
      <vt:lpstr>cliente</vt:lpstr>
      <vt:lpstr>calendario</vt:lpstr>
      <vt:lpstr>lista</vt:lpstr>
      <vt:lpstr>SE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Yuzo Sergio</dc:creator>
  <cp:lastModifiedBy>Yuzo Sergio</cp:lastModifiedBy>
  <dcterms:created xsi:type="dcterms:W3CDTF">2018-12-13T13:35:29Z</dcterms:created>
  <dcterms:modified xsi:type="dcterms:W3CDTF">2019-01-08T00:50:46Z</dcterms:modified>
</cp:coreProperties>
</file>