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8_{FED1A407-0DEF-43D7-A258-A6FE3095A11D}" xr6:coauthVersionLast="47" xr6:coauthVersionMax="47" xr10:uidLastSave="{00000000-0000-0000-0000-000000000000}"/>
  <bookViews>
    <workbookView xWindow="510" yWindow="45" windowWidth="19215" windowHeight="20835" activeTab="2" xr2:uid="{A8FCF452-0EF5-42A7-A382-1701488C7232}"/>
  </bookViews>
  <sheets>
    <sheet name="Gesamtranking Print" sheetId="4" r:id="rId1"/>
    <sheet name="Gesamtranking" sheetId="3" r:id="rId2"/>
    <sheet name="Einzelabend" sheetId="2" r:id="rId3"/>
    <sheet name="Rohdaten" sheetId="1" r:id="rId4"/>
  </sheets>
  <externalReferences>
    <externalReference r:id="rId5"/>
  </externalReferences>
  <definedNames>
    <definedName name="_xlnm._FilterDatabase" localSheetId="3" hidden="1">Rohdaten!$4:$141</definedName>
    <definedName name="_xlnm.Print_Area" localSheetId="2">Einzelabend!$A$1:$N$55</definedName>
    <definedName name="_xlnm.Print_Area" localSheetId="0">'Gesamtranking Print'!$A$1:$P$109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I27" i="2"/>
  <c r="DP136" i="1"/>
  <c r="DP135" i="1"/>
  <c r="DP134" i="1"/>
  <c r="DP133" i="1"/>
  <c r="I29" i="2"/>
  <c r="I26" i="2"/>
  <c r="I25" i="2"/>
  <c r="I24" i="2"/>
  <c r="DP60" i="1" l="1"/>
  <c r="DP59" i="1"/>
  <c r="DP58" i="1"/>
  <c r="DP132" i="1" l="1"/>
  <c r="DP131" i="1"/>
  <c r="DP130" i="1"/>
  <c r="DP129" i="1"/>
  <c r="DP128" i="1"/>
  <c r="DP127" i="1"/>
  <c r="DP126" i="1"/>
  <c r="DP125" i="1"/>
  <c r="DP124" i="1"/>
  <c r="DP123" i="1"/>
  <c r="DP122" i="1"/>
  <c r="DP121" i="1"/>
  <c r="DP120" i="1"/>
  <c r="DP119" i="1"/>
  <c r="DP118" i="1"/>
  <c r="DP117" i="1"/>
  <c r="DP116" i="1"/>
  <c r="DP115" i="1"/>
  <c r="DP114" i="1"/>
  <c r="DP113" i="1"/>
  <c r="DP112" i="1"/>
  <c r="DP111" i="1"/>
  <c r="DP110" i="1"/>
  <c r="DP109" i="1"/>
  <c r="DP108" i="1"/>
  <c r="DP107" i="1"/>
  <c r="DP106" i="1"/>
  <c r="DP105" i="1"/>
  <c r="DP104" i="1"/>
  <c r="DP103" i="1"/>
  <c r="DP102" i="1"/>
  <c r="DP101" i="1"/>
  <c r="DP100" i="1"/>
  <c r="DP99" i="1"/>
  <c r="DP98" i="1"/>
  <c r="DP97" i="1"/>
  <c r="DP96" i="1"/>
  <c r="DP95" i="1"/>
  <c r="DP94" i="1"/>
  <c r="DP93" i="1"/>
  <c r="DP92" i="1"/>
  <c r="DP91" i="1"/>
  <c r="DP90" i="1"/>
  <c r="DP89" i="1"/>
  <c r="DP88" i="1"/>
  <c r="DP87" i="1"/>
  <c r="DP86" i="1"/>
  <c r="DP85" i="1"/>
  <c r="DP84" i="1"/>
  <c r="DP83" i="1"/>
  <c r="DP82" i="1"/>
  <c r="DP81" i="1"/>
  <c r="DP80" i="1"/>
  <c r="DP79" i="1"/>
  <c r="DP78" i="1"/>
  <c r="DP77" i="1"/>
  <c r="DP76" i="1"/>
  <c r="DP75" i="1"/>
  <c r="DP74" i="1"/>
  <c r="DP73" i="1"/>
  <c r="DP72" i="1"/>
  <c r="DP71" i="1"/>
  <c r="DP70" i="1"/>
  <c r="DP69" i="1"/>
  <c r="DP68" i="1"/>
  <c r="DP67" i="1"/>
  <c r="DP66" i="1"/>
  <c r="DP65" i="1"/>
  <c r="DP64" i="1"/>
  <c r="DP63" i="1"/>
  <c r="DP62" i="1"/>
  <c r="DP61" i="1"/>
  <c r="DP57" i="1"/>
  <c r="DP56" i="1"/>
  <c r="DP55" i="1"/>
  <c r="DP54" i="1"/>
  <c r="DP53" i="1"/>
  <c r="DP52" i="1"/>
  <c r="DP51" i="1"/>
  <c r="DP50" i="1"/>
  <c r="DP49" i="1"/>
  <c r="DP48" i="1"/>
  <c r="DP47" i="1"/>
  <c r="DP46" i="1"/>
  <c r="DP45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0" i="1"/>
  <c r="P46" i="1"/>
  <c r="P44" i="1"/>
  <c r="DP44" i="1" l="1"/>
  <c r="CN140" i="1"/>
  <c r="CM140" i="1"/>
  <c r="CL140" i="1"/>
  <c r="CK140" i="1"/>
  <c r="CI140" i="1"/>
  <c r="CH140" i="1"/>
  <c r="CG140" i="1"/>
  <c r="CF140" i="1"/>
  <c r="CE140" i="1"/>
  <c r="CN139" i="1"/>
  <c r="CM139" i="1"/>
  <c r="CL139" i="1"/>
  <c r="CK139" i="1"/>
  <c r="CI139" i="1"/>
  <c r="CH139" i="1"/>
  <c r="CG139" i="1"/>
  <c r="CF139" i="1"/>
  <c r="CE139" i="1"/>
  <c r="CN138" i="1"/>
  <c r="CM138" i="1"/>
  <c r="CL138" i="1"/>
  <c r="CK138" i="1"/>
  <c r="CI138" i="1"/>
  <c r="CH138" i="1"/>
  <c r="CG138" i="1"/>
  <c r="CF138" i="1"/>
  <c r="CE138" i="1"/>
  <c r="CN137" i="1"/>
  <c r="CM137" i="1"/>
  <c r="CL137" i="1"/>
  <c r="CK137" i="1"/>
  <c r="CI137" i="1"/>
  <c r="CH137" i="1"/>
  <c r="CG137" i="1"/>
  <c r="CF137" i="1"/>
  <c r="CE137" i="1"/>
  <c r="CN136" i="1"/>
  <c r="CM136" i="1"/>
  <c r="CL136" i="1"/>
  <c r="CK136" i="1"/>
  <c r="CI136" i="1"/>
  <c r="CH136" i="1"/>
  <c r="CG136" i="1"/>
  <c r="CF136" i="1"/>
  <c r="CE136" i="1"/>
  <c r="CN135" i="1"/>
  <c r="CM135" i="1"/>
  <c r="CL135" i="1"/>
  <c r="CK135" i="1"/>
  <c r="CI135" i="1"/>
  <c r="CH135" i="1"/>
  <c r="CG135" i="1"/>
  <c r="CF135" i="1"/>
  <c r="CE135" i="1"/>
  <c r="CN134" i="1"/>
  <c r="CM134" i="1"/>
  <c r="CL134" i="1"/>
  <c r="CK134" i="1"/>
  <c r="CI134" i="1"/>
  <c r="CH134" i="1"/>
  <c r="CG134" i="1"/>
  <c r="CF134" i="1"/>
  <c r="CE134" i="1"/>
  <c r="CN133" i="1"/>
  <c r="CM133" i="1"/>
  <c r="CL133" i="1"/>
  <c r="CK133" i="1"/>
  <c r="CI133" i="1"/>
  <c r="CH133" i="1"/>
  <c r="CG133" i="1"/>
  <c r="CF133" i="1"/>
  <c r="CE133" i="1"/>
  <c r="CN132" i="1"/>
  <c r="CM132" i="1"/>
  <c r="CL132" i="1"/>
  <c r="CK132" i="1"/>
  <c r="CI132" i="1"/>
  <c r="CH132" i="1"/>
  <c r="CG132" i="1"/>
  <c r="CF132" i="1"/>
  <c r="CE132" i="1"/>
  <c r="CN131" i="1"/>
  <c r="CM131" i="1"/>
  <c r="CL131" i="1"/>
  <c r="CK131" i="1"/>
  <c r="CI131" i="1"/>
  <c r="CH131" i="1"/>
  <c r="CG131" i="1"/>
  <c r="CF131" i="1"/>
  <c r="CE131" i="1"/>
  <c r="CN130" i="1"/>
  <c r="CM130" i="1"/>
  <c r="CL130" i="1"/>
  <c r="CK130" i="1"/>
  <c r="CI130" i="1"/>
  <c r="CH130" i="1"/>
  <c r="CG130" i="1"/>
  <c r="CF130" i="1"/>
  <c r="CE130" i="1"/>
  <c r="CN129" i="1"/>
  <c r="CM129" i="1"/>
  <c r="CL129" i="1"/>
  <c r="CK129" i="1"/>
  <c r="CI129" i="1"/>
  <c r="CH129" i="1"/>
  <c r="CG129" i="1"/>
  <c r="CF129" i="1"/>
  <c r="CE129" i="1"/>
  <c r="CN128" i="1"/>
  <c r="CM128" i="1"/>
  <c r="CL128" i="1"/>
  <c r="CK128" i="1"/>
  <c r="CI128" i="1"/>
  <c r="CH128" i="1"/>
  <c r="CG128" i="1"/>
  <c r="CF128" i="1"/>
  <c r="CE128" i="1"/>
  <c r="CN127" i="1"/>
  <c r="CM127" i="1"/>
  <c r="CL127" i="1"/>
  <c r="CK127" i="1"/>
  <c r="CI127" i="1"/>
  <c r="CH127" i="1"/>
  <c r="CG127" i="1"/>
  <c r="CF127" i="1"/>
  <c r="CE127" i="1"/>
  <c r="CN126" i="1"/>
  <c r="CM126" i="1"/>
  <c r="CL126" i="1"/>
  <c r="CK126" i="1"/>
  <c r="CI126" i="1"/>
  <c r="CH126" i="1"/>
  <c r="CG126" i="1"/>
  <c r="CF126" i="1"/>
  <c r="CE126" i="1"/>
  <c r="CN125" i="1"/>
  <c r="CM125" i="1"/>
  <c r="CL125" i="1"/>
  <c r="CK125" i="1"/>
  <c r="CI125" i="1"/>
  <c r="CH125" i="1"/>
  <c r="CG125" i="1"/>
  <c r="CF125" i="1"/>
  <c r="CE125" i="1"/>
  <c r="CN124" i="1"/>
  <c r="CM124" i="1"/>
  <c r="CL124" i="1"/>
  <c r="CK124" i="1"/>
  <c r="CI124" i="1"/>
  <c r="CH124" i="1"/>
  <c r="CG124" i="1"/>
  <c r="CF124" i="1"/>
  <c r="CE124" i="1"/>
  <c r="CN123" i="1"/>
  <c r="CM123" i="1"/>
  <c r="CL123" i="1"/>
  <c r="CK123" i="1"/>
  <c r="CI123" i="1"/>
  <c r="CH123" i="1"/>
  <c r="CG123" i="1"/>
  <c r="CF123" i="1"/>
  <c r="CE123" i="1"/>
  <c r="CN122" i="1"/>
  <c r="CM122" i="1"/>
  <c r="CL122" i="1"/>
  <c r="CK122" i="1"/>
  <c r="CI122" i="1"/>
  <c r="CH122" i="1"/>
  <c r="CG122" i="1"/>
  <c r="CF122" i="1"/>
  <c r="CE122" i="1"/>
  <c r="CN121" i="1"/>
  <c r="CM121" i="1"/>
  <c r="CL121" i="1"/>
  <c r="CK121" i="1"/>
  <c r="CI121" i="1"/>
  <c r="CH121" i="1"/>
  <c r="CG121" i="1"/>
  <c r="CF121" i="1"/>
  <c r="CE121" i="1"/>
  <c r="CN120" i="1"/>
  <c r="CM120" i="1"/>
  <c r="CL120" i="1"/>
  <c r="CK120" i="1"/>
  <c r="CO120" i="1" s="1"/>
  <c r="CI120" i="1"/>
  <c r="CH120" i="1"/>
  <c r="CG120" i="1"/>
  <c r="CF120" i="1"/>
  <c r="CE120" i="1"/>
  <c r="CN119" i="1"/>
  <c r="CM119" i="1"/>
  <c r="CL119" i="1"/>
  <c r="CK119" i="1"/>
  <c r="CI119" i="1"/>
  <c r="CH119" i="1"/>
  <c r="CG119" i="1"/>
  <c r="CF119" i="1"/>
  <c r="CE119" i="1"/>
  <c r="CN118" i="1"/>
  <c r="CM118" i="1"/>
  <c r="CL118" i="1"/>
  <c r="CK118" i="1"/>
  <c r="CI118" i="1"/>
  <c r="CH118" i="1"/>
  <c r="CG118" i="1"/>
  <c r="CF118" i="1"/>
  <c r="CE118" i="1"/>
  <c r="CN117" i="1"/>
  <c r="CM117" i="1"/>
  <c r="CL117" i="1"/>
  <c r="CK117" i="1"/>
  <c r="CI117" i="1"/>
  <c r="CH117" i="1"/>
  <c r="CG117" i="1"/>
  <c r="CF117" i="1"/>
  <c r="CE117" i="1"/>
  <c r="CN116" i="1"/>
  <c r="CM116" i="1"/>
  <c r="CL116" i="1"/>
  <c r="CK116" i="1"/>
  <c r="CI116" i="1"/>
  <c r="CH116" i="1"/>
  <c r="CG116" i="1"/>
  <c r="CF116" i="1"/>
  <c r="CE116" i="1"/>
  <c r="CN115" i="1"/>
  <c r="CM115" i="1"/>
  <c r="CL115" i="1"/>
  <c r="CK115" i="1"/>
  <c r="CI115" i="1"/>
  <c r="CH115" i="1"/>
  <c r="CG115" i="1"/>
  <c r="CF115" i="1"/>
  <c r="CE115" i="1"/>
  <c r="CN114" i="1"/>
  <c r="CM114" i="1"/>
  <c r="CL114" i="1"/>
  <c r="CK114" i="1"/>
  <c r="CI114" i="1"/>
  <c r="CH114" i="1"/>
  <c r="CG114" i="1"/>
  <c r="CF114" i="1"/>
  <c r="CE114" i="1"/>
  <c r="CN113" i="1"/>
  <c r="CM113" i="1"/>
  <c r="CL113" i="1"/>
  <c r="CK113" i="1"/>
  <c r="CI113" i="1"/>
  <c r="CH113" i="1"/>
  <c r="CG113" i="1"/>
  <c r="CF113" i="1"/>
  <c r="CE113" i="1"/>
  <c r="CN112" i="1"/>
  <c r="CM112" i="1"/>
  <c r="CL112" i="1"/>
  <c r="CK112" i="1"/>
  <c r="CI112" i="1"/>
  <c r="CH112" i="1"/>
  <c r="CG112" i="1"/>
  <c r="CF112" i="1"/>
  <c r="CE112" i="1"/>
  <c r="CN111" i="1"/>
  <c r="CM111" i="1"/>
  <c r="CL111" i="1"/>
  <c r="CK111" i="1"/>
  <c r="CI111" i="1"/>
  <c r="CH111" i="1"/>
  <c r="CG111" i="1"/>
  <c r="CF111" i="1"/>
  <c r="CE111" i="1"/>
  <c r="CN110" i="1"/>
  <c r="CM110" i="1"/>
  <c r="CL110" i="1"/>
  <c r="CK110" i="1"/>
  <c r="CI110" i="1"/>
  <c r="CH110" i="1"/>
  <c r="CG110" i="1"/>
  <c r="CF110" i="1"/>
  <c r="CE110" i="1"/>
  <c r="CN109" i="1"/>
  <c r="CM109" i="1"/>
  <c r="CL109" i="1"/>
  <c r="CK109" i="1"/>
  <c r="CI109" i="1"/>
  <c r="CH109" i="1"/>
  <c r="CG109" i="1"/>
  <c r="CF109" i="1"/>
  <c r="CE109" i="1"/>
  <c r="CN108" i="1"/>
  <c r="CM108" i="1"/>
  <c r="CL108" i="1"/>
  <c r="CK108" i="1"/>
  <c r="CI108" i="1"/>
  <c r="CH108" i="1"/>
  <c r="CG108" i="1"/>
  <c r="CF108" i="1"/>
  <c r="CE108" i="1"/>
  <c r="CN107" i="1"/>
  <c r="CM107" i="1"/>
  <c r="CL107" i="1"/>
  <c r="CK107" i="1"/>
  <c r="CI107" i="1"/>
  <c r="CH107" i="1"/>
  <c r="CG107" i="1"/>
  <c r="CF107" i="1"/>
  <c r="CE107" i="1"/>
  <c r="CN106" i="1"/>
  <c r="CM106" i="1"/>
  <c r="CL106" i="1"/>
  <c r="CK106" i="1"/>
  <c r="CI106" i="1"/>
  <c r="CH106" i="1"/>
  <c r="CG106" i="1"/>
  <c r="CF106" i="1"/>
  <c r="CE106" i="1"/>
  <c r="CN105" i="1"/>
  <c r="CM105" i="1"/>
  <c r="CL105" i="1"/>
  <c r="CK105" i="1"/>
  <c r="CI105" i="1"/>
  <c r="CH105" i="1"/>
  <c r="CG105" i="1"/>
  <c r="CF105" i="1"/>
  <c r="CE105" i="1"/>
  <c r="CN104" i="1"/>
  <c r="CM104" i="1"/>
  <c r="CL104" i="1"/>
  <c r="CK104" i="1"/>
  <c r="CO104" i="1" s="1"/>
  <c r="CI104" i="1"/>
  <c r="CH104" i="1"/>
  <c r="CG104" i="1"/>
  <c r="CF104" i="1"/>
  <c r="CE104" i="1"/>
  <c r="CN103" i="1"/>
  <c r="CM103" i="1"/>
  <c r="CL103" i="1"/>
  <c r="CK103" i="1"/>
  <c r="CI103" i="1"/>
  <c r="CH103" i="1"/>
  <c r="CG103" i="1"/>
  <c r="CF103" i="1"/>
  <c r="CE103" i="1"/>
  <c r="CN102" i="1"/>
  <c r="CM102" i="1"/>
  <c r="CL102" i="1"/>
  <c r="CK102" i="1"/>
  <c r="CI102" i="1"/>
  <c r="CH102" i="1"/>
  <c r="CG102" i="1"/>
  <c r="CF102" i="1"/>
  <c r="CE102" i="1"/>
  <c r="CN101" i="1"/>
  <c r="CM101" i="1"/>
  <c r="CL101" i="1"/>
  <c r="CK101" i="1"/>
  <c r="CI101" i="1"/>
  <c r="CH101" i="1"/>
  <c r="CG101" i="1"/>
  <c r="CF101" i="1"/>
  <c r="CE101" i="1"/>
  <c r="CN100" i="1"/>
  <c r="CM100" i="1"/>
  <c r="CL100" i="1"/>
  <c r="CK100" i="1"/>
  <c r="CI100" i="1"/>
  <c r="CH100" i="1"/>
  <c r="CG100" i="1"/>
  <c r="CF100" i="1"/>
  <c r="CE100" i="1"/>
  <c r="CN99" i="1"/>
  <c r="CM99" i="1"/>
  <c r="CL99" i="1"/>
  <c r="CK99" i="1"/>
  <c r="CI99" i="1"/>
  <c r="CH99" i="1"/>
  <c r="CG99" i="1"/>
  <c r="CF99" i="1"/>
  <c r="CE99" i="1"/>
  <c r="CN98" i="1"/>
  <c r="CM98" i="1"/>
  <c r="CL98" i="1"/>
  <c r="CK98" i="1"/>
  <c r="CI98" i="1"/>
  <c r="CH98" i="1"/>
  <c r="CG98" i="1"/>
  <c r="CF98" i="1"/>
  <c r="CE98" i="1"/>
  <c r="CN97" i="1"/>
  <c r="CM97" i="1"/>
  <c r="CL97" i="1"/>
  <c r="CK97" i="1"/>
  <c r="CI97" i="1"/>
  <c r="CH97" i="1"/>
  <c r="CG97" i="1"/>
  <c r="CF97" i="1"/>
  <c r="CE97" i="1"/>
  <c r="CN96" i="1"/>
  <c r="CM96" i="1"/>
  <c r="CL96" i="1"/>
  <c r="CK96" i="1"/>
  <c r="CI96" i="1"/>
  <c r="CH96" i="1"/>
  <c r="CG96" i="1"/>
  <c r="CF96" i="1"/>
  <c r="CE96" i="1"/>
  <c r="CN95" i="1"/>
  <c r="CM95" i="1"/>
  <c r="CL95" i="1"/>
  <c r="CK95" i="1"/>
  <c r="CI95" i="1"/>
  <c r="CH95" i="1"/>
  <c r="CG95" i="1"/>
  <c r="CF95" i="1"/>
  <c r="CE95" i="1"/>
  <c r="CN94" i="1"/>
  <c r="CM94" i="1"/>
  <c r="CL94" i="1"/>
  <c r="CK94" i="1"/>
  <c r="CI94" i="1"/>
  <c r="CH94" i="1"/>
  <c r="CG94" i="1"/>
  <c r="CF94" i="1"/>
  <c r="CE94" i="1"/>
  <c r="CN93" i="1"/>
  <c r="CM93" i="1"/>
  <c r="CL93" i="1"/>
  <c r="CK93" i="1"/>
  <c r="CI93" i="1"/>
  <c r="CH93" i="1"/>
  <c r="CG93" i="1"/>
  <c r="CF93" i="1"/>
  <c r="CE93" i="1"/>
  <c r="CN92" i="1"/>
  <c r="CM92" i="1"/>
  <c r="CL92" i="1"/>
  <c r="CK92" i="1"/>
  <c r="CI92" i="1"/>
  <c r="CH92" i="1"/>
  <c r="CG92" i="1"/>
  <c r="CF92" i="1"/>
  <c r="CE92" i="1"/>
  <c r="CN91" i="1"/>
  <c r="CM91" i="1"/>
  <c r="CL91" i="1"/>
  <c r="CK91" i="1"/>
  <c r="CI91" i="1"/>
  <c r="CH91" i="1"/>
  <c r="CG91" i="1"/>
  <c r="CF91" i="1"/>
  <c r="CE91" i="1"/>
  <c r="CN90" i="1"/>
  <c r="CM90" i="1"/>
  <c r="CL90" i="1"/>
  <c r="CK90" i="1"/>
  <c r="CI90" i="1"/>
  <c r="CH90" i="1"/>
  <c r="CG90" i="1"/>
  <c r="CF90" i="1"/>
  <c r="CE90" i="1"/>
  <c r="CN89" i="1"/>
  <c r="CM89" i="1"/>
  <c r="CL89" i="1"/>
  <c r="CK89" i="1"/>
  <c r="CI89" i="1"/>
  <c r="CH89" i="1"/>
  <c r="CG89" i="1"/>
  <c r="CF89" i="1"/>
  <c r="CE89" i="1"/>
  <c r="CN88" i="1"/>
  <c r="CM88" i="1"/>
  <c r="CL88" i="1"/>
  <c r="CK88" i="1"/>
  <c r="CI88" i="1"/>
  <c r="CH88" i="1"/>
  <c r="CG88" i="1"/>
  <c r="CF88" i="1"/>
  <c r="CE88" i="1"/>
  <c r="CN87" i="1"/>
  <c r="CM87" i="1"/>
  <c r="CL87" i="1"/>
  <c r="CK87" i="1"/>
  <c r="CI87" i="1"/>
  <c r="CH87" i="1"/>
  <c r="CG87" i="1"/>
  <c r="CF87" i="1"/>
  <c r="CE87" i="1"/>
  <c r="CN86" i="1"/>
  <c r="CM86" i="1"/>
  <c r="CL86" i="1"/>
  <c r="CK86" i="1"/>
  <c r="CI86" i="1"/>
  <c r="CH86" i="1"/>
  <c r="CG86" i="1"/>
  <c r="CF86" i="1"/>
  <c r="CE86" i="1"/>
  <c r="CN85" i="1"/>
  <c r="CM85" i="1"/>
  <c r="CL85" i="1"/>
  <c r="CK85" i="1"/>
  <c r="CI85" i="1"/>
  <c r="CH85" i="1"/>
  <c r="CG85" i="1"/>
  <c r="CF85" i="1"/>
  <c r="CE85" i="1"/>
  <c r="CN84" i="1"/>
  <c r="CM84" i="1"/>
  <c r="CL84" i="1"/>
  <c r="CK84" i="1"/>
  <c r="CI84" i="1"/>
  <c r="CH84" i="1"/>
  <c r="CG84" i="1"/>
  <c r="CF84" i="1"/>
  <c r="CE84" i="1"/>
  <c r="CN83" i="1"/>
  <c r="CM83" i="1"/>
  <c r="CL83" i="1"/>
  <c r="CK83" i="1"/>
  <c r="CI83" i="1"/>
  <c r="CH83" i="1"/>
  <c r="CG83" i="1"/>
  <c r="CF83" i="1"/>
  <c r="CE83" i="1"/>
  <c r="CN82" i="1"/>
  <c r="CM82" i="1"/>
  <c r="CL82" i="1"/>
  <c r="CK82" i="1"/>
  <c r="CI82" i="1"/>
  <c r="CH82" i="1"/>
  <c r="CG82" i="1"/>
  <c r="CF82" i="1"/>
  <c r="CE82" i="1"/>
  <c r="CN81" i="1"/>
  <c r="CM81" i="1"/>
  <c r="CL81" i="1"/>
  <c r="CK81" i="1"/>
  <c r="CI81" i="1"/>
  <c r="CH81" i="1"/>
  <c r="CG81" i="1"/>
  <c r="CF81" i="1"/>
  <c r="CE81" i="1"/>
  <c r="CN80" i="1"/>
  <c r="CM80" i="1"/>
  <c r="CL80" i="1"/>
  <c r="CK80" i="1"/>
  <c r="CI80" i="1"/>
  <c r="CH80" i="1"/>
  <c r="CG80" i="1"/>
  <c r="CF80" i="1"/>
  <c r="CE80" i="1"/>
  <c r="CN79" i="1"/>
  <c r="CM79" i="1"/>
  <c r="CL79" i="1"/>
  <c r="CK79" i="1"/>
  <c r="CI79" i="1"/>
  <c r="CH79" i="1"/>
  <c r="CG79" i="1"/>
  <c r="CF79" i="1"/>
  <c r="CE79" i="1"/>
  <c r="CN78" i="1"/>
  <c r="CM78" i="1"/>
  <c r="CL78" i="1"/>
  <c r="CK78" i="1"/>
  <c r="CI78" i="1"/>
  <c r="CH78" i="1"/>
  <c r="CG78" i="1"/>
  <c r="CF78" i="1"/>
  <c r="CE78" i="1"/>
  <c r="CN77" i="1"/>
  <c r="CM77" i="1"/>
  <c r="CL77" i="1"/>
  <c r="CK77" i="1"/>
  <c r="CI77" i="1"/>
  <c r="CH77" i="1"/>
  <c r="CG77" i="1"/>
  <c r="CF77" i="1"/>
  <c r="CE77" i="1"/>
  <c r="CN76" i="1"/>
  <c r="CM76" i="1"/>
  <c r="CL76" i="1"/>
  <c r="CK76" i="1"/>
  <c r="CI76" i="1"/>
  <c r="CH76" i="1"/>
  <c r="CG76" i="1"/>
  <c r="CF76" i="1"/>
  <c r="CE76" i="1"/>
  <c r="CN75" i="1"/>
  <c r="CM75" i="1"/>
  <c r="CL75" i="1"/>
  <c r="CK75" i="1"/>
  <c r="CI75" i="1"/>
  <c r="CH75" i="1"/>
  <c r="CG75" i="1"/>
  <c r="CF75" i="1"/>
  <c r="CE75" i="1"/>
  <c r="CN74" i="1"/>
  <c r="CM74" i="1"/>
  <c r="CL74" i="1"/>
  <c r="CK74" i="1"/>
  <c r="CI74" i="1"/>
  <c r="CH74" i="1"/>
  <c r="CG74" i="1"/>
  <c r="CF74" i="1"/>
  <c r="CE74" i="1"/>
  <c r="CN73" i="1"/>
  <c r="CM73" i="1"/>
  <c r="CL73" i="1"/>
  <c r="CK73" i="1"/>
  <c r="CI73" i="1"/>
  <c r="CH73" i="1"/>
  <c r="CG73" i="1"/>
  <c r="CF73" i="1"/>
  <c r="CE73" i="1"/>
  <c r="CN72" i="1"/>
  <c r="CM72" i="1"/>
  <c r="CL72" i="1"/>
  <c r="CK72" i="1"/>
  <c r="CO72" i="1" s="1"/>
  <c r="CI72" i="1"/>
  <c r="CH72" i="1"/>
  <c r="CG72" i="1"/>
  <c r="CF72" i="1"/>
  <c r="CE72" i="1"/>
  <c r="CN71" i="1"/>
  <c r="CM71" i="1"/>
  <c r="CL71" i="1"/>
  <c r="CK71" i="1"/>
  <c r="CI71" i="1"/>
  <c r="CH71" i="1"/>
  <c r="CG71" i="1"/>
  <c r="CF71" i="1"/>
  <c r="CE71" i="1"/>
  <c r="CN70" i="1"/>
  <c r="CM70" i="1"/>
  <c r="CL70" i="1"/>
  <c r="CK70" i="1"/>
  <c r="CI70" i="1"/>
  <c r="CH70" i="1"/>
  <c r="CG70" i="1"/>
  <c r="CF70" i="1"/>
  <c r="CE70" i="1"/>
  <c r="CN69" i="1"/>
  <c r="CM69" i="1"/>
  <c r="CL69" i="1"/>
  <c r="CK69" i="1"/>
  <c r="CI69" i="1"/>
  <c r="CH69" i="1"/>
  <c r="CG69" i="1"/>
  <c r="CF69" i="1"/>
  <c r="CE69" i="1"/>
  <c r="CN68" i="1"/>
  <c r="CM68" i="1"/>
  <c r="CL68" i="1"/>
  <c r="CK68" i="1"/>
  <c r="CI68" i="1"/>
  <c r="CH68" i="1"/>
  <c r="CG68" i="1"/>
  <c r="CF68" i="1"/>
  <c r="CE68" i="1"/>
  <c r="CN67" i="1"/>
  <c r="CM67" i="1"/>
  <c r="CL67" i="1"/>
  <c r="CK67" i="1"/>
  <c r="CI67" i="1"/>
  <c r="CH67" i="1"/>
  <c r="CG67" i="1"/>
  <c r="CF67" i="1"/>
  <c r="CE67" i="1"/>
  <c r="CN66" i="1"/>
  <c r="CM66" i="1"/>
  <c r="CL66" i="1"/>
  <c r="CK66" i="1"/>
  <c r="CI66" i="1"/>
  <c r="CH66" i="1"/>
  <c r="CG66" i="1"/>
  <c r="CF66" i="1"/>
  <c r="CE66" i="1"/>
  <c r="CN65" i="1"/>
  <c r="CM65" i="1"/>
  <c r="CL65" i="1"/>
  <c r="CK65" i="1"/>
  <c r="CI65" i="1"/>
  <c r="CH65" i="1"/>
  <c r="CG65" i="1"/>
  <c r="CF65" i="1"/>
  <c r="CE65" i="1"/>
  <c r="CN64" i="1"/>
  <c r="CM64" i="1"/>
  <c r="CL64" i="1"/>
  <c r="CK64" i="1"/>
  <c r="CI64" i="1"/>
  <c r="CH64" i="1"/>
  <c r="CG64" i="1"/>
  <c r="CF64" i="1"/>
  <c r="CE64" i="1"/>
  <c r="CN63" i="1"/>
  <c r="CM63" i="1"/>
  <c r="CL63" i="1"/>
  <c r="CK63" i="1"/>
  <c r="CI63" i="1"/>
  <c r="CH63" i="1"/>
  <c r="CG63" i="1"/>
  <c r="CF63" i="1"/>
  <c r="CE63" i="1"/>
  <c r="CN62" i="1"/>
  <c r="CM62" i="1"/>
  <c r="CL62" i="1"/>
  <c r="CK62" i="1"/>
  <c r="CI62" i="1"/>
  <c r="CH62" i="1"/>
  <c r="CG62" i="1"/>
  <c r="CF62" i="1"/>
  <c r="CE62" i="1"/>
  <c r="CN61" i="1"/>
  <c r="CM61" i="1"/>
  <c r="CL61" i="1"/>
  <c r="CK61" i="1"/>
  <c r="CI61" i="1"/>
  <c r="CH61" i="1"/>
  <c r="CG61" i="1"/>
  <c r="CF61" i="1"/>
  <c r="CE61" i="1"/>
  <c r="CN60" i="1"/>
  <c r="CM60" i="1"/>
  <c r="CL60" i="1"/>
  <c r="CK60" i="1"/>
  <c r="CI60" i="1"/>
  <c r="CH60" i="1"/>
  <c r="CG60" i="1"/>
  <c r="CF60" i="1"/>
  <c r="CE60" i="1"/>
  <c r="CN59" i="1"/>
  <c r="CM59" i="1"/>
  <c r="CL59" i="1"/>
  <c r="CK59" i="1"/>
  <c r="CI59" i="1"/>
  <c r="CH59" i="1"/>
  <c r="CG59" i="1"/>
  <c r="CF59" i="1"/>
  <c r="CE59" i="1"/>
  <c r="CN58" i="1"/>
  <c r="CM58" i="1"/>
  <c r="CL58" i="1"/>
  <c r="CK58" i="1"/>
  <c r="CI58" i="1"/>
  <c r="CH58" i="1"/>
  <c r="CG58" i="1"/>
  <c r="CF58" i="1"/>
  <c r="CE58" i="1"/>
  <c r="CN57" i="1"/>
  <c r="CM57" i="1"/>
  <c r="CL57" i="1"/>
  <c r="CK57" i="1"/>
  <c r="CI57" i="1"/>
  <c r="CH57" i="1"/>
  <c r="CG57" i="1"/>
  <c r="CF57" i="1"/>
  <c r="CE57" i="1"/>
  <c r="CN56" i="1"/>
  <c r="CM56" i="1"/>
  <c r="CL56" i="1"/>
  <c r="CK56" i="1"/>
  <c r="CI56" i="1"/>
  <c r="CH56" i="1"/>
  <c r="CG56" i="1"/>
  <c r="CF56" i="1"/>
  <c r="CE56" i="1"/>
  <c r="CN55" i="1"/>
  <c r="CM55" i="1"/>
  <c r="CL55" i="1"/>
  <c r="CK55" i="1"/>
  <c r="CI55" i="1"/>
  <c r="CH55" i="1"/>
  <c r="CG55" i="1"/>
  <c r="CF55" i="1"/>
  <c r="CE55" i="1"/>
  <c r="CN54" i="1"/>
  <c r="CM54" i="1"/>
  <c r="CL54" i="1"/>
  <c r="CK54" i="1"/>
  <c r="CI54" i="1"/>
  <c r="CH54" i="1"/>
  <c r="CG54" i="1"/>
  <c r="CF54" i="1"/>
  <c r="CE54" i="1"/>
  <c r="CN53" i="1"/>
  <c r="CM53" i="1"/>
  <c r="CL53" i="1"/>
  <c r="CK53" i="1"/>
  <c r="CI53" i="1"/>
  <c r="CH53" i="1"/>
  <c r="CG53" i="1"/>
  <c r="CF53" i="1"/>
  <c r="CE53" i="1"/>
  <c r="CN52" i="1"/>
  <c r="CM52" i="1"/>
  <c r="CL52" i="1"/>
  <c r="CK52" i="1"/>
  <c r="CI52" i="1"/>
  <c r="CH52" i="1"/>
  <c r="CG52" i="1"/>
  <c r="CF52" i="1"/>
  <c r="CE52" i="1"/>
  <c r="CN51" i="1"/>
  <c r="CM51" i="1"/>
  <c r="CL51" i="1"/>
  <c r="CK51" i="1"/>
  <c r="CI51" i="1"/>
  <c r="CH51" i="1"/>
  <c r="CG51" i="1"/>
  <c r="CF51" i="1"/>
  <c r="CE51" i="1"/>
  <c r="CN50" i="1"/>
  <c r="CM50" i="1"/>
  <c r="CL50" i="1"/>
  <c r="CK50" i="1"/>
  <c r="CI50" i="1"/>
  <c r="CH50" i="1"/>
  <c r="CG50" i="1"/>
  <c r="CF50" i="1"/>
  <c r="CE50" i="1"/>
  <c r="CN49" i="1"/>
  <c r="CM49" i="1"/>
  <c r="CL49" i="1"/>
  <c r="CK49" i="1"/>
  <c r="CI49" i="1"/>
  <c r="CH49" i="1"/>
  <c r="CG49" i="1"/>
  <c r="CF49" i="1"/>
  <c r="CE49" i="1"/>
  <c r="CN48" i="1"/>
  <c r="CM48" i="1"/>
  <c r="CL48" i="1"/>
  <c r="CK48" i="1"/>
  <c r="CI48" i="1"/>
  <c r="CH48" i="1"/>
  <c r="CG48" i="1"/>
  <c r="CF48" i="1"/>
  <c r="CE48" i="1"/>
  <c r="CN47" i="1"/>
  <c r="CM47" i="1"/>
  <c r="CL47" i="1"/>
  <c r="CK47" i="1"/>
  <c r="CI47" i="1"/>
  <c r="CH47" i="1"/>
  <c r="CG47" i="1"/>
  <c r="CF47" i="1"/>
  <c r="CE47" i="1"/>
  <c r="CN46" i="1"/>
  <c r="CM46" i="1"/>
  <c r="CL46" i="1"/>
  <c r="CK46" i="1"/>
  <c r="CI46" i="1"/>
  <c r="CH46" i="1"/>
  <c r="CG46" i="1"/>
  <c r="CF46" i="1"/>
  <c r="CE46" i="1"/>
  <c r="CN45" i="1"/>
  <c r="CM45" i="1"/>
  <c r="CL45" i="1"/>
  <c r="CK45" i="1"/>
  <c r="CI45" i="1"/>
  <c r="CH45" i="1"/>
  <c r="CG45" i="1"/>
  <c r="CF45" i="1"/>
  <c r="CE45" i="1"/>
  <c r="CN44" i="1"/>
  <c r="CM44" i="1"/>
  <c r="CL44" i="1"/>
  <c r="CK44" i="1"/>
  <c r="CI44" i="1"/>
  <c r="CH44" i="1"/>
  <c r="CG44" i="1"/>
  <c r="CF44" i="1"/>
  <c r="CE44" i="1"/>
  <c r="CN43" i="1"/>
  <c r="CM43" i="1"/>
  <c r="CL43" i="1"/>
  <c r="CK43" i="1"/>
  <c r="CI43" i="1"/>
  <c r="CH43" i="1"/>
  <c r="CG43" i="1"/>
  <c r="CF43" i="1"/>
  <c r="CE43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A44" i="1"/>
  <c r="AO44" i="1"/>
  <c r="CO132" i="1" l="1"/>
  <c r="CO140" i="1"/>
  <c r="CO92" i="1"/>
  <c r="CO96" i="1"/>
  <c r="CO128" i="1"/>
  <c r="CO108" i="1"/>
  <c r="CO97" i="1"/>
  <c r="CO105" i="1"/>
  <c r="CO109" i="1"/>
  <c r="CO129" i="1"/>
  <c r="CO133" i="1"/>
  <c r="CJ99" i="1"/>
  <c r="CJ103" i="1"/>
  <c r="CJ111" i="1"/>
  <c r="CJ127" i="1"/>
  <c r="CJ135" i="1"/>
  <c r="CJ139" i="1"/>
  <c r="CO68" i="1"/>
  <c r="CO46" i="1"/>
  <c r="CO58" i="1"/>
  <c r="CO74" i="1"/>
  <c r="CJ44" i="1"/>
  <c r="CJ52" i="1"/>
  <c r="CJ56" i="1"/>
  <c r="CO62" i="1"/>
  <c r="CO66" i="1"/>
  <c r="CJ133" i="1"/>
  <c r="CJ46" i="1"/>
  <c r="CJ50" i="1"/>
  <c r="CO52" i="1"/>
  <c r="CO56" i="1"/>
  <c r="CJ62" i="1"/>
  <c r="CJ66" i="1"/>
  <c r="CJ74" i="1"/>
  <c r="CJ90" i="1"/>
  <c r="CJ98" i="1"/>
  <c r="CJ102" i="1"/>
  <c r="CJ122" i="1"/>
  <c r="CJ126" i="1"/>
  <c r="CJ134" i="1"/>
  <c r="CJ138" i="1"/>
  <c r="CO43" i="1"/>
  <c r="CO63" i="1"/>
  <c r="CO67" i="1"/>
  <c r="CO71" i="1"/>
  <c r="CO79" i="1"/>
  <c r="CO87" i="1"/>
  <c r="CO91" i="1"/>
  <c r="CO95" i="1"/>
  <c r="CO111" i="1"/>
  <c r="CO115" i="1"/>
  <c r="CO119" i="1"/>
  <c r="CO123" i="1"/>
  <c r="CO127" i="1"/>
  <c r="CO131" i="1"/>
  <c r="CJ45" i="1"/>
  <c r="CJ65" i="1"/>
  <c r="CJ77" i="1"/>
  <c r="CJ89" i="1"/>
  <c r="CJ93" i="1"/>
  <c r="CJ97" i="1"/>
  <c r="CJ105" i="1"/>
  <c r="CJ54" i="1"/>
  <c r="CO59" i="1"/>
  <c r="CJ87" i="1"/>
  <c r="CJ86" i="1"/>
  <c r="CJ119" i="1"/>
  <c r="CO80" i="1"/>
  <c r="CO116" i="1"/>
  <c r="CJ73" i="1"/>
  <c r="CJ110" i="1"/>
  <c r="CO49" i="1"/>
  <c r="CJ76" i="1"/>
  <c r="CO82" i="1"/>
  <c r="CO86" i="1"/>
  <c r="CO90" i="1"/>
  <c r="CJ113" i="1"/>
  <c r="CJ117" i="1"/>
  <c r="CJ125" i="1"/>
  <c r="CJ43" i="1"/>
  <c r="CO69" i="1"/>
  <c r="CO73" i="1"/>
  <c r="CJ80" i="1"/>
  <c r="CJ88" i="1"/>
  <c r="CO103" i="1"/>
  <c r="CO106" i="1"/>
  <c r="CO110" i="1"/>
  <c r="CJ63" i="1"/>
  <c r="CJ67" i="1"/>
  <c r="CJ100" i="1"/>
  <c r="CJ104" i="1"/>
  <c r="CO118" i="1"/>
  <c r="CO122" i="1"/>
  <c r="CO139" i="1"/>
  <c r="CO44" i="1"/>
  <c r="CJ57" i="1"/>
  <c r="CJ123" i="1"/>
  <c r="CO60" i="1"/>
  <c r="CJ75" i="1"/>
  <c r="CJ79" i="1"/>
  <c r="CO81" i="1"/>
  <c r="CO85" i="1"/>
  <c r="CO93" i="1"/>
  <c r="CJ112" i="1"/>
  <c r="CJ116" i="1"/>
  <c r="CJ136" i="1"/>
  <c r="CJ140" i="1"/>
  <c r="CO83" i="1"/>
  <c r="CO88" i="1"/>
  <c r="CJ96" i="1"/>
  <c r="CO125" i="1"/>
  <c r="CJ95" i="1"/>
  <c r="CO124" i="1"/>
  <c r="CO138" i="1"/>
  <c r="CJ109" i="1"/>
  <c r="CJ94" i="1"/>
  <c r="CO137" i="1"/>
  <c r="CJ85" i="1"/>
  <c r="CJ130" i="1"/>
  <c r="CJ70" i="1"/>
  <c r="CO77" i="1"/>
  <c r="CO136" i="1"/>
  <c r="CJ84" i="1"/>
  <c r="CJ121" i="1"/>
  <c r="CJ129" i="1"/>
  <c r="CJ51" i="1"/>
  <c r="CO76" i="1"/>
  <c r="CJ92" i="1"/>
  <c r="CO94" i="1"/>
  <c r="CO53" i="1"/>
  <c r="CJ60" i="1"/>
  <c r="CO84" i="1"/>
  <c r="CJ101" i="1"/>
  <c r="CJ106" i="1"/>
  <c r="CJ120" i="1"/>
  <c r="CJ128" i="1"/>
  <c r="CO130" i="1"/>
  <c r="CJ137" i="1"/>
  <c r="CJ81" i="1"/>
  <c r="CJ118" i="1"/>
  <c r="CJ132" i="1"/>
  <c r="CO64" i="1"/>
  <c r="CJ72" i="1"/>
  <c r="CO102" i="1"/>
  <c r="CJ131" i="1"/>
  <c r="CO55" i="1"/>
  <c r="CJ71" i="1"/>
  <c r="CO78" i="1"/>
  <c r="CO101" i="1"/>
  <c r="CJ108" i="1"/>
  <c r="CO100" i="1"/>
  <c r="CO114" i="1"/>
  <c r="CO54" i="1"/>
  <c r="CJ61" i="1"/>
  <c r="CJ107" i="1"/>
  <c r="CJ115" i="1"/>
  <c r="CJ48" i="1"/>
  <c r="CJ55" i="1"/>
  <c r="CO57" i="1"/>
  <c r="CO61" i="1"/>
  <c r="CJ64" i="1"/>
  <c r="CJ69" i="1"/>
  <c r="CJ78" i="1"/>
  <c r="CO113" i="1"/>
  <c r="CO117" i="1"/>
  <c r="CO121" i="1"/>
  <c r="CJ124" i="1"/>
  <c r="CO135" i="1"/>
  <c r="CO48" i="1"/>
  <c r="CJ68" i="1"/>
  <c r="CO70" i="1"/>
  <c r="CJ91" i="1"/>
  <c r="CO98" i="1"/>
  <c r="CO107" i="1"/>
  <c r="CO112" i="1"/>
  <c r="CJ114" i="1"/>
  <c r="CO126" i="1"/>
  <c r="CO134" i="1"/>
  <c r="CJ53" i="1"/>
  <c r="CJ49" i="1"/>
  <c r="CO50" i="1"/>
  <c r="CJ47" i="1"/>
  <c r="CO47" i="1"/>
  <c r="CO45" i="1"/>
  <c r="CO51" i="1"/>
  <c r="CJ59" i="1"/>
  <c r="CO75" i="1"/>
  <c r="CJ83" i="1"/>
  <c r="CO99" i="1"/>
  <c r="CJ58" i="1"/>
  <c r="CO65" i="1"/>
  <c r="CJ82" i="1"/>
  <c r="CO89" i="1"/>
  <c r="DP38" i="1"/>
  <c r="DP26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EC135" i="1" l="1"/>
  <c r="EC133" i="1"/>
  <c r="EC136" i="1"/>
  <c r="EC134" i="1"/>
  <c r="T8" i="1"/>
  <c r="T7" i="1"/>
  <c r="T6" i="1"/>
  <c r="T5" i="1"/>
  <c r="T12" i="1"/>
  <c r="T11" i="1"/>
  <c r="T10" i="1"/>
  <c r="T9" i="1"/>
  <c r="S60" i="1"/>
  <c r="AH60" i="1" s="1"/>
  <c r="S59" i="1"/>
  <c r="AH59" i="1" s="1"/>
  <c r="S58" i="1"/>
  <c r="AH58" i="1" s="1"/>
  <c r="S57" i="1"/>
  <c r="AH57" i="1" s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EL140" i="1"/>
  <c r="EL139" i="1"/>
  <c r="EL138" i="1"/>
  <c r="EL137" i="1"/>
  <c r="EL136" i="1"/>
  <c r="EL135" i="1"/>
  <c r="EL134" i="1"/>
  <c r="EL133" i="1"/>
  <c r="EL132" i="1"/>
  <c r="EL131" i="1"/>
  <c r="EL130" i="1"/>
  <c r="EL129" i="1"/>
  <c r="EL128" i="1"/>
  <c r="EL127" i="1"/>
  <c r="EL126" i="1"/>
  <c r="EL125" i="1"/>
  <c r="EL124" i="1"/>
  <c r="EL123" i="1"/>
  <c r="EL122" i="1"/>
  <c r="EL121" i="1"/>
  <c r="EL120" i="1"/>
  <c r="EL119" i="1"/>
  <c r="EL118" i="1"/>
  <c r="EL117" i="1"/>
  <c r="EL116" i="1"/>
  <c r="EL115" i="1"/>
  <c r="EL114" i="1"/>
  <c r="EL113" i="1"/>
  <c r="EL112" i="1"/>
  <c r="EL111" i="1"/>
  <c r="EL110" i="1"/>
  <c r="EL109" i="1"/>
  <c r="EL108" i="1"/>
  <c r="EL107" i="1"/>
  <c r="EL106" i="1"/>
  <c r="EL105" i="1"/>
  <c r="EL104" i="1"/>
  <c r="EL103" i="1"/>
  <c r="EL102" i="1"/>
  <c r="EL101" i="1"/>
  <c r="EL100" i="1"/>
  <c r="EL99" i="1"/>
  <c r="EL98" i="1"/>
  <c r="EL97" i="1"/>
  <c r="EL96" i="1"/>
  <c r="EL95" i="1"/>
  <c r="EL94" i="1"/>
  <c r="EL93" i="1"/>
  <c r="EL92" i="1"/>
  <c r="EL91" i="1"/>
  <c r="EL90" i="1"/>
  <c r="EL89" i="1"/>
  <c r="EL88" i="1"/>
  <c r="EL87" i="1"/>
  <c r="EL86" i="1"/>
  <c r="EL85" i="1"/>
  <c r="EL84" i="1"/>
  <c r="EL83" i="1"/>
  <c r="EL82" i="1"/>
  <c r="EL81" i="1"/>
  <c r="EL80" i="1"/>
  <c r="EL79" i="1"/>
  <c r="EL78" i="1"/>
  <c r="EL77" i="1"/>
  <c r="EL76" i="1"/>
  <c r="EL75" i="1"/>
  <c r="EL74" i="1"/>
  <c r="EL73" i="1"/>
  <c r="EL72" i="1"/>
  <c r="EL71" i="1"/>
  <c r="EL70" i="1"/>
  <c r="EL69" i="1"/>
  <c r="EL68" i="1"/>
  <c r="EL67" i="1"/>
  <c r="EL66" i="1"/>
  <c r="EL65" i="1"/>
  <c r="EL64" i="1"/>
  <c r="EL63" i="1"/>
  <c r="EL62" i="1"/>
  <c r="EL61" i="1"/>
  <c r="EL60" i="1"/>
  <c r="EL59" i="1"/>
  <c r="EL58" i="1"/>
  <c r="EL57" i="1"/>
  <c r="EL56" i="1"/>
  <c r="EL50" i="1"/>
  <c r="EL44" i="1"/>
  <c r="EC95" i="1"/>
  <c r="EC86" i="1"/>
  <c r="EC50" i="1"/>
  <c r="EC46" i="1"/>
  <c r="S8" i="1"/>
  <c r="S7" i="1"/>
  <c r="S6" i="1"/>
  <c r="S5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EO109" i="1" s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EO61" i="1" s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3" i="1"/>
  <c r="O12" i="1"/>
  <c r="O11" i="1"/>
  <c r="O10" i="1"/>
  <c r="O9" i="1"/>
  <c r="O8" i="1"/>
  <c r="O7" i="1"/>
  <c r="O6" i="1"/>
  <c r="O5" i="1"/>
  <c r="O14" i="1"/>
  <c r="S140" i="1"/>
  <c r="AH140" i="1" s="1"/>
  <c r="S139" i="1"/>
  <c r="AH139" i="1" s="1"/>
  <c r="S138" i="1"/>
  <c r="AH138" i="1" s="1"/>
  <c r="S137" i="1"/>
  <c r="AH137" i="1" s="1"/>
  <c r="S136" i="1"/>
  <c r="AH136" i="1" s="1"/>
  <c r="S135" i="1"/>
  <c r="AH135" i="1" s="1"/>
  <c r="S134" i="1"/>
  <c r="AH134" i="1" s="1"/>
  <c r="S133" i="1"/>
  <c r="AH133" i="1" s="1"/>
  <c r="S132" i="1"/>
  <c r="AH132" i="1" s="1"/>
  <c r="S131" i="1"/>
  <c r="AH131" i="1" s="1"/>
  <c r="S130" i="1"/>
  <c r="AH130" i="1" s="1"/>
  <c r="S129" i="1"/>
  <c r="AH129" i="1" s="1"/>
  <c r="S128" i="1"/>
  <c r="AH128" i="1" s="1"/>
  <c r="S127" i="1"/>
  <c r="AH127" i="1" s="1"/>
  <c r="S126" i="1"/>
  <c r="AH126" i="1" s="1"/>
  <c r="S125" i="1"/>
  <c r="AH125" i="1" s="1"/>
  <c r="S124" i="1"/>
  <c r="AH124" i="1" s="1"/>
  <c r="S123" i="1"/>
  <c r="AH123" i="1" s="1"/>
  <c r="S122" i="1"/>
  <c r="AH122" i="1" s="1"/>
  <c r="S121" i="1"/>
  <c r="AH121" i="1" s="1"/>
  <c r="S120" i="1"/>
  <c r="AH120" i="1" s="1"/>
  <c r="S119" i="1"/>
  <c r="AH119" i="1" s="1"/>
  <c r="S118" i="1"/>
  <c r="AH118" i="1" s="1"/>
  <c r="S117" i="1"/>
  <c r="AH117" i="1" s="1"/>
  <c r="S116" i="1"/>
  <c r="AH116" i="1" s="1"/>
  <c r="S115" i="1"/>
  <c r="AH115" i="1" s="1"/>
  <c r="S114" i="1"/>
  <c r="AH114" i="1" s="1"/>
  <c r="S113" i="1"/>
  <c r="AH113" i="1" s="1"/>
  <c r="S112" i="1"/>
  <c r="AH112" i="1" s="1"/>
  <c r="S111" i="1"/>
  <c r="AH111" i="1" s="1"/>
  <c r="S110" i="1"/>
  <c r="AH110" i="1" s="1"/>
  <c r="S109" i="1"/>
  <c r="AH109" i="1" s="1"/>
  <c r="S108" i="1"/>
  <c r="AH108" i="1" s="1"/>
  <c r="S107" i="1"/>
  <c r="AH107" i="1" s="1"/>
  <c r="S106" i="1"/>
  <c r="AH106" i="1" s="1"/>
  <c r="S105" i="1"/>
  <c r="AH105" i="1" s="1"/>
  <c r="S104" i="1"/>
  <c r="AH104" i="1" s="1"/>
  <c r="S103" i="1"/>
  <c r="AH103" i="1" s="1"/>
  <c r="S102" i="1"/>
  <c r="AH102" i="1" s="1"/>
  <c r="S101" i="1"/>
  <c r="AH101" i="1" s="1"/>
  <c r="S100" i="1"/>
  <c r="AH100" i="1" s="1"/>
  <c r="S99" i="1"/>
  <c r="AH99" i="1" s="1"/>
  <c r="S98" i="1"/>
  <c r="AH98" i="1" s="1"/>
  <c r="S97" i="1"/>
  <c r="AH97" i="1" s="1"/>
  <c r="S96" i="1"/>
  <c r="AH96" i="1" s="1"/>
  <c r="S95" i="1"/>
  <c r="AH95" i="1" s="1"/>
  <c r="S94" i="1"/>
  <c r="AH94" i="1" s="1"/>
  <c r="S93" i="1"/>
  <c r="AH93" i="1" s="1"/>
  <c r="S92" i="1"/>
  <c r="AH92" i="1" s="1"/>
  <c r="S91" i="1"/>
  <c r="AH91" i="1" s="1"/>
  <c r="S90" i="1"/>
  <c r="AH90" i="1" s="1"/>
  <c r="S89" i="1"/>
  <c r="AH89" i="1" s="1"/>
  <c r="S88" i="1"/>
  <c r="AH88" i="1" s="1"/>
  <c r="S87" i="1"/>
  <c r="AH87" i="1" s="1"/>
  <c r="S86" i="1"/>
  <c r="AH86" i="1" s="1"/>
  <c r="S56" i="1"/>
  <c r="AH56" i="1" s="1"/>
  <c r="S55" i="1"/>
  <c r="AH55" i="1" s="1"/>
  <c r="S54" i="1"/>
  <c r="AH54" i="1" s="1"/>
  <c r="S53" i="1"/>
  <c r="AH53" i="1" s="1"/>
  <c r="S52" i="1"/>
  <c r="AH52" i="1" s="1"/>
  <c r="S51" i="1"/>
  <c r="AH51" i="1" s="1"/>
  <c r="S50" i="1"/>
  <c r="AH50" i="1" s="1"/>
  <c r="S49" i="1"/>
  <c r="AH49" i="1" s="1"/>
  <c r="S48" i="1"/>
  <c r="AH48" i="1" s="1"/>
  <c r="S47" i="1"/>
  <c r="AH47" i="1" s="1"/>
  <c r="S46" i="1"/>
  <c r="AH46" i="1" s="1"/>
  <c r="S45" i="1"/>
  <c r="S44" i="1"/>
  <c r="AH44" i="1" s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EO97" i="1" l="1"/>
  <c r="EO49" i="1"/>
  <c r="EO73" i="1"/>
  <c r="EO85" i="1"/>
  <c r="EO133" i="1"/>
  <c r="EO121" i="1"/>
  <c r="EO65" i="1"/>
  <c r="EO77" i="1"/>
  <c r="EO89" i="1"/>
  <c r="EO101" i="1"/>
  <c r="EO113" i="1"/>
  <c r="EO125" i="1"/>
  <c r="EO137" i="1"/>
  <c r="EO45" i="1"/>
  <c r="EO57" i="1"/>
  <c r="EO69" i="1"/>
  <c r="EO81" i="1"/>
  <c r="EO93" i="1"/>
  <c r="EO105" i="1"/>
  <c r="EO117" i="1"/>
  <c r="EO129" i="1"/>
  <c r="EO47" i="1"/>
  <c r="EO71" i="1"/>
  <c r="EO95" i="1"/>
  <c r="EO119" i="1"/>
  <c r="EO51" i="1"/>
  <c r="EO75" i="1"/>
  <c r="EO99" i="1"/>
  <c r="EO111" i="1"/>
  <c r="EO135" i="1"/>
  <c r="EO67" i="1"/>
  <c r="EO79" i="1"/>
  <c r="EO91" i="1"/>
  <c r="EO103" i="1"/>
  <c r="EO115" i="1"/>
  <c r="EO127" i="1"/>
  <c r="EO139" i="1"/>
  <c r="EO59" i="1"/>
  <c r="EO83" i="1"/>
  <c r="EO107" i="1"/>
  <c r="EO131" i="1"/>
  <c r="EO63" i="1"/>
  <c r="EO87" i="1"/>
  <c r="EO123" i="1"/>
  <c r="EO53" i="1"/>
  <c r="EO55" i="1"/>
  <c r="E95" i="1"/>
  <c r="E103" i="1"/>
  <c r="S85" i="1" l="1"/>
  <c r="AH85" i="1" s="1"/>
  <c r="S84" i="1"/>
  <c r="AH84" i="1" s="1"/>
  <c r="S83" i="1"/>
  <c r="AH83" i="1" s="1"/>
  <c r="S82" i="1"/>
  <c r="AH82" i="1" s="1"/>
  <c r="S81" i="1"/>
  <c r="AH81" i="1" s="1"/>
  <c r="S80" i="1"/>
  <c r="AH80" i="1" s="1"/>
  <c r="S79" i="1"/>
  <c r="AH79" i="1" s="1"/>
  <c r="S78" i="1"/>
  <c r="AH78" i="1" s="1"/>
  <c r="S77" i="1"/>
  <c r="AH77" i="1" s="1"/>
  <c r="S76" i="1"/>
  <c r="AH76" i="1" s="1"/>
  <c r="S75" i="1"/>
  <c r="AH75" i="1" s="1"/>
  <c r="S74" i="1"/>
  <c r="AH74" i="1" s="1"/>
  <c r="S73" i="1"/>
  <c r="AH73" i="1" s="1"/>
  <c r="S72" i="1"/>
  <c r="AH72" i="1" s="1"/>
  <c r="S71" i="1"/>
  <c r="AH71" i="1" s="1"/>
  <c r="S70" i="1"/>
  <c r="AH70" i="1" s="1"/>
  <c r="S69" i="1"/>
  <c r="AH69" i="1" s="1"/>
  <c r="S64" i="1"/>
  <c r="AH64" i="1" s="1"/>
  <c r="S63" i="1"/>
  <c r="AH63" i="1" s="1"/>
  <c r="S62" i="1"/>
  <c r="AH62" i="1" s="1"/>
  <c r="S61" i="1"/>
  <c r="AH61" i="1" s="1"/>
  <c r="S68" i="1"/>
  <c r="AH68" i="1" s="1"/>
  <c r="S67" i="1"/>
  <c r="AH67" i="1" s="1"/>
  <c r="S66" i="1"/>
  <c r="AH66" i="1" s="1"/>
  <c r="S65" i="1"/>
  <c r="AH65" i="1" s="1"/>
  <c r="EL38" i="1" l="1"/>
  <c r="CN38" i="1"/>
  <c r="CM38" i="1"/>
  <c r="CL38" i="1"/>
  <c r="CK38" i="1"/>
  <c r="CI38" i="1"/>
  <c r="CH38" i="1"/>
  <c r="CG38" i="1"/>
  <c r="CF38" i="1"/>
  <c r="CE38" i="1"/>
  <c r="CC38" i="1"/>
  <c r="BV38" i="1"/>
  <c r="BO38" i="1"/>
  <c r="BH38" i="1"/>
  <c r="BA38" i="1"/>
  <c r="AO38" i="1"/>
  <c r="AH38" i="1"/>
  <c r="P38" i="1"/>
  <c r="CJ38" i="1" l="1"/>
  <c r="CO38" i="1"/>
  <c r="CN26" i="1"/>
  <c r="CM26" i="1"/>
  <c r="CL26" i="1"/>
  <c r="CK26" i="1"/>
  <c r="CI26" i="1"/>
  <c r="CH26" i="1"/>
  <c r="CG26" i="1"/>
  <c r="CF26" i="1"/>
  <c r="CE26" i="1"/>
  <c r="CC26" i="1"/>
  <c r="BV26" i="1"/>
  <c r="BO26" i="1"/>
  <c r="BH26" i="1"/>
  <c r="BA26" i="1"/>
  <c r="AO26" i="1"/>
  <c r="AH26" i="1"/>
  <c r="P26" i="1"/>
  <c r="CJ26" i="1" l="1"/>
  <c r="CO26" i="1"/>
  <c r="P14" i="1"/>
  <c r="DP36" i="1" l="1"/>
  <c r="DP35" i="1"/>
  <c r="EO35" i="1" s="1"/>
  <c r="DP34" i="1"/>
  <c r="DP33" i="1"/>
  <c r="EO33" i="1" s="1"/>
  <c r="DP32" i="1"/>
  <c r="DP31" i="1"/>
  <c r="EO31" i="1" s="1"/>
  <c r="DP30" i="1"/>
  <c r="DP29" i="1"/>
  <c r="EO29" i="1" s="1"/>
  <c r="DP28" i="1"/>
  <c r="DP27" i="1"/>
  <c r="EO27" i="1" s="1"/>
  <c r="DP25" i="1"/>
  <c r="EO25" i="1" s="1"/>
  <c r="DP24" i="1"/>
  <c r="DP23" i="1"/>
  <c r="EO23" i="1" s="1"/>
  <c r="DP22" i="1"/>
  <c r="DP21" i="1"/>
  <c r="EO21" i="1" s="1"/>
  <c r="DP20" i="1"/>
  <c r="DP19" i="1"/>
  <c r="EO19" i="1" s="1"/>
  <c r="DP18" i="1"/>
  <c r="DP17" i="1"/>
  <c r="EO17" i="1" s="1"/>
  <c r="DP16" i="1"/>
  <c r="DP15" i="1"/>
  <c r="EO15" i="1" s="1"/>
  <c r="DP14" i="1"/>
  <c r="DP13" i="1"/>
  <c r="EO13" i="1" s="1"/>
  <c r="DP12" i="1"/>
  <c r="DP11" i="1"/>
  <c r="EO11" i="1" s="1"/>
  <c r="DP10" i="1"/>
  <c r="DP9" i="1"/>
  <c r="EO9" i="1" s="1"/>
  <c r="C132" i="1" l="1"/>
  <c r="E131" i="1"/>
  <c r="C131" i="1"/>
  <c r="C130" i="1"/>
  <c r="E129" i="1"/>
  <c r="C129" i="1"/>
  <c r="C128" i="1" l="1"/>
  <c r="E127" i="1"/>
  <c r="C127" i="1"/>
  <c r="C126" i="1"/>
  <c r="E125" i="1"/>
  <c r="C125" i="1"/>
  <c r="EN129" i="1" l="1"/>
  <c r="EC132" i="1"/>
  <c r="EC131" i="1"/>
  <c r="EN131" i="1"/>
  <c r="EC129" i="1"/>
  <c r="EC130" i="1"/>
  <c r="C124" i="1"/>
  <c r="E123" i="1"/>
  <c r="C123" i="1"/>
  <c r="C122" i="1"/>
  <c r="E121" i="1"/>
  <c r="C121" i="1"/>
  <c r="EC125" i="1" l="1"/>
  <c r="EC126" i="1"/>
  <c r="EC127" i="1"/>
  <c r="EC128" i="1"/>
  <c r="EN127" i="1"/>
  <c r="EN125" i="1"/>
  <c r="EC122" i="1" l="1"/>
  <c r="EN121" i="1"/>
  <c r="EN123" i="1"/>
  <c r="EC123" i="1"/>
  <c r="EC124" i="1"/>
  <c r="EC121" i="1"/>
  <c r="DP5" i="1"/>
  <c r="EO5" i="1" s="1"/>
  <c r="R141" i="1" l="1"/>
  <c r="C114" i="4" l="1"/>
  <c r="C113" i="4"/>
  <c r="C112" i="4"/>
  <c r="C111" i="4"/>
  <c r="AS146" i="1"/>
  <c r="AS145" i="1"/>
  <c r="AS144" i="1"/>
  <c r="AS143" i="1"/>
  <c r="AT146" i="1"/>
  <c r="AT145" i="1"/>
  <c r="AT144" i="1"/>
  <c r="AT143" i="1"/>
  <c r="DS144" i="1" l="1"/>
  <c r="DS143" i="1"/>
  <c r="DS146" i="1"/>
  <c r="DS145" i="1"/>
  <c r="AR146" i="1"/>
  <c r="AR145" i="1"/>
  <c r="AR144" i="1"/>
  <c r="AR143" i="1"/>
  <c r="U146" i="1"/>
  <c r="U145" i="1"/>
  <c r="U144" i="1"/>
  <c r="U143" i="1"/>
  <c r="CU144" i="1" l="1"/>
  <c r="CU146" i="1"/>
  <c r="CU143" i="1"/>
  <c r="CU145" i="1"/>
  <c r="EB144" i="1"/>
  <c r="EB146" i="1"/>
  <c r="EB143" i="1"/>
  <c r="EB145" i="1"/>
  <c r="BA17" i="1" l="1"/>
  <c r="DZ144" i="1" l="1"/>
  <c r="DZ143" i="1"/>
  <c r="BY146" i="1"/>
  <c r="BY145" i="1"/>
  <c r="BY144" i="1"/>
  <c r="BY143" i="1"/>
  <c r="BX146" i="1"/>
  <c r="BX145" i="1"/>
  <c r="BX144" i="1"/>
  <c r="BX143" i="1"/>
  <c r="BR146" i="1"/>
  <c r="BR145" i="1"/>
  <c r="BR144" i="1"/>
  <c r="BR143" i="1"/>
  <c r="BQ146" i="1"/>
  <c r="BQ145" i="1"/>
  <c r="BQ144" i="1"/>
  <c r="BQ143" i="1"/>
  <c r="BL146" i="1"/>
  <c r="BL145" i="1"/>
  <c r="BL144" i="1"/>
  <c r="BL143" i="1"/>
  <c r="BJ146" i="1"/>
  <c r="BJ145" i="1"/>
  <c r="BJ144" i="1"/>
  <c r="BJ143" i="1"/>
  <c r="BE146" i="1"/>
  <c r="BE145" i="1"/>
  <c r="BE144" i="1"/>
  <c r="BE143" i="1"/>
  <c r="BC146" i="1"/>
  <c r="BC145" i="1"/>
  <c r="BC144" i="1"/>
  <c r="BC143" i="1"/>
  <c r="AX146" i="1"/>
  <c r="AX145" i="1"/>
  <c r="AX144" i="1"/>
  <c r="AX143" i="1"/>
  <c r="AW146" i="1"/>
  <c r="AW145" i="1"/>
  <c r="AW144" i="1"/>
  <c r="AW143" i="1"/>
  <c r="AL146" i="1"/>
  <c r="AL145" i="1"/>
  <c r="AL144" i="1"/>
  <c r="AL143" i="1"/>
  <c r="AK146" i="1"/>
  <c r="AK145" i="1"/>
  <c r="AK144" i="1"/>
  <c r="AK143" i="1"/>
  <c r="CN42" i="1"/>
  <c r="CN41" i="1"/>
  <c r="CN40" i="1"/>
  <c r="CN39" i="1"/>
  <c r="CN37" i="1"/>
  <c r="CN36" i="1"/>
  <c r="CN35" i="1"/>
  <c r="CN34" i="1"/>
  <c r="CN33" i="1"/>
  <c r="CN32" i="1"/>
  <c r="CN31" i="1"/>
  <c r="CN30" i="1"/>
  <c r="CN29" i="1"/>
  <c r="CN28" i="1"/>
  <c r="CN27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N6" i="1"/>
  <c r="CN5" i="1"/>
  <c r="CM42" i="1"/>
  <c r="CM41" i="1"/>
  <c r="CM40" i="1"/>
  <c r="CM39" i="1"/>
  <c r="CM37" i="1"/>
  <c r="CM36" i="1"/>
  <c r="CM35" i="1"/>
  <c r="CM34" i="1"/>
  <c r="CM33" i="1"/>
  <c r="CM32" i="1"/>
  <c r="CM31" i="1"/>
  <c r="CM30" i="1"/>
  <c r="CM29" i="1"/>
  <c r="CM28" i="1"/>
  <c r="CM27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CM5" i="1"/>
  <c r="CL42" i="1"/>
  <c r="CL41" i="1"/>
  <c r="CL40" i="1"/>
  <c r="CL39" i="1"/>
  <c r="CL37" i="1"/>
  <c r="CL36" i="1"/>
  <c r="CL35" i="1"/>
  <c r="CL34" i="1"/>
  <c r="CL33" i="1"/>
  <c r="CL32" i="1"/>
  <c r="CL31" i="1"/>
  <c r="CL30" i="1"/>
  <c r="CL29" i="1"/>
  <c r="CL28" i="1"/>
  <c r="CL27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K5" i="1"/>
  <c r="CI42" i="1"/>
  <c r="CI41" i="1"/>
  <c r="CI40" i="1"/>
  <c r="CI39" i="1"/>
  <c r="CI37" i="1"/>
  <c r="CI36" i="1"/>
  <c r="CI35" i="1"/>
  <c r="CI34" i="1"/>
  <c r="CI33" i="1"/>
  <c r="CI32" i="1"/>
  <c r="CI31" i="1"/>
  <c r="CI30" i="1"/>
  <c r="CI29" i="1"/>
  <c r="CI28" i="1"/>
  <c r="CI27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H42" i="1"/>
  <c r="CH41" i="1"/>
  <c r="CH40" i="1"/>
  <c r="CH39" i="1"/>
  <c r="CH37" i="1"/>
  <c r="CH36" i="1"/>
  <c r="CH35" i="1"/>
  <c r="CH34" i="1"/>
  <c r="CH33" i="1"/>
  <c r="CH32" i="1"/>
  <c r="CH31" i="1"/>
  <c r="CH30" i="1"/>
  <c r="CH29" i="1"/>
  <c r="CH28" i="1"/>
  <c r="CH27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CH5" i="1"/>
  <c r="CG42" i="1"/>
  <c r="CG41" i="1"/>
  <c r="CG40" i="1"/>
  <c r="CG39" i="1"/>
  <c r="CG37" i="1"/>
  <c r="CG36" i="1"/>
  <c r="CG35" i="1"/>
  <c r="CG34" i="1"/>
  <c r="CG33" i="1"/>
  <c r="CG32" i="1"/>
  <c r="CG31" i="1"/>
  <c r="CG30" i="1"/>
  <c r="CG29" i="1"/>
  <c r="CG28" i="1"/>
  <c r="CG27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E42" i="1"/>
  <c r="CE41" i="1"/>
  <c r="CE40" i="1"/>
  <c r="CE39" i="1"/>
  <c r="CE37" i="1"/>
  <c r="CE36" i="1"/>
  <c r="CE35" i="1"/>
  <c r="CE34" i="1"/>
  <c r="CE33" i="1"/>
  <c r="CE32" i="1"/>
  <c r="CE31" i="1"/>
  <c r="CE30" i="1"/>
  <c r="CE29" i="1"/>
  <c r="CE28" i="1"/>
  <c r="CE27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F42" i="1"/>
  <c r="CF41" i="1"/>
  <c r="CF40" i="1"/>
  <c r="CF39" i="1"/>
  <c r="CF37" i="1"/>
  <c r="CF36" i="1"/>
  <c r="CF35" i="1"/>
  <c r="CF34" i="1"/>
  <c r="CF33" i="1"/>
  <c r="CF32" i="1"/>
  <c r="CF31" i="1"/>
  <c r="CF30" i="1"/>
  <c r="CF29" i="1"/>
  <c r="CF28" i="1"/>
  <c r="CF27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E5" i="1"/>
  <c r="DZ146" i="1" l="1"/>
  <c r="DZ145" i="1"/>
  <c r="DD143" i="1"/>
  <c r="DD144" i="1"/>
  <c r="DD145" i="1"/>
  <c r="DD146" i="1"/>
  <c r="T146" i="1"/>
  <c r="S146" i="1"/>
  <c r="T145" i="1"/>
  <c r="S145" i="1"/>
  <c r="T144" i="1"/>
  <c r="S144" i="1"/>
  <c r="T143" i="1"/>
  <c r="S143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AD152" i="1" l="1"/>
  <c r="AE152" i="1"/>
  <c r="AB152" i="1"/>
  <c r="AF152" i="1"/>
  <c r="AG152" i="1"/>
  <c r="AC152" i="1"/>
  <c r="AH145" i="1"/>
  <c r="AH146" i="1"/>
  <c r="AH144" i="1"/>
  <c r="AH143" i="1"/>
  <c r="AG154" i="1" l="1"/>
  <c r="AH45" i="1"/>
  <c r="AH43" i="1"/>
  <c r="AH42" i="1"/>
  <c r="AH41" i="1"/>
  <c r="AH40" i="1"/>
  <c r="AH39" i="1"/>
  <c r="AH37" i="1"/>
  <c r="AH36" i="1"/>
  <c r="AH35" i="1"/>
  <c r="AH34" i="1"/>
  <c r="AH33" i="1"/>
  <c r="AH32" i="1"/>
  <c r="AH31" i="1"/>
  <c r="AH30" i="1"/>
  <c r="AH29" i="1"/>
  <c r="AH28" i="1"/>
  <c r="AH27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P28" i="1"/>
  <c r="P27" i="1"/>
  <c r="P25" i="1"/>
  <c r="P24" i="1"/>
  <c r="P23" i="1"/>
  <c r="P22" i="1"/>
  <c r="P21" i="1"/>
  <c r="P20" i="1"/>
  <c r="P19" i="1"/>
  <c r="P18" i="1"/>
  <c r="P17" i="1"/>
  <c r="P16" i="1"/>
  <c r="P15" i="1"/>
  <c r="P13" i="1"/>
  <c r="P12" i="1"/>
  <c r="P11" i="1"/>
  <c r="P10" i="1"/>
  <c r="P9" i="1"/>
  <c r="P8" i="1"/>
  <c r="P7" i="1"/>
  <c r="P6" i="1"/>
  <c r="P5" i="1"/>
  <c r="C120" i="1" l="1"/>
  <c r="E119" i="1"/>
  <c r="C119" i="1"/>
  <c r="C118" i="1"/>
  <c r="E117" i="1"/>
  <c r="C117" i="1"/>
  <c r="C116" i="1"/>
  <c r="E115" i="1"/>
  <c r="C115" i="1"/>
  <c r="C114" i="1"/>
  <c r="E113" i="1"/>
  <c r="C113" i="1"/>
  <c r="EC120" i="1" l="1"/>
  <c r="EC118" i="1"/>
  <c r="EN119" i="1"/>
  <c r="EC119" i="1"/>
  <c r="EN117" i="1"/>
  <c r="EC117" i="1"/>
  <c r="EC113" i="1"/>
  <c r="EC114" i="1"/>
  <c r="EC115" i="1"/>
  <c r="EC116" i="1"/>
  <c r="EN115" i="1"/>
  <c r="EN113" i="1"/>
  <c r="C112" i="1" l="1"/>
  <c r="E111" i="1"/>
  <c r="C111" i="1"/>
  <c r="C110" i="1"/>
  <c r="E109" i="1"/>
  <c r="C109" i="1"/>
  <c r="C108" i="1"/>
  <c r="E107" i="1"/>
  <c r="C107" i="1"/>
  <c r="C106" i="1"/>
  <c r="E105" i="1"/>
  <c r="C105" i="1"/>
  <c r="EC106" i="1" l="1"/>
  <c r="EC109" i="1"/>
  <c r="EC108" i="1"/>
  <c r="EC111" i="1"/>
  <c r="EC107" i="1"/>
  <c r="EC112" i="1"/>
  <c r="EC110" i="1"/>
  <c r="EC105" i="1"/>
  <c r="EN111" i="1"/>
  <c r="EN107" i="1"/>
  <c r="EN109" i="1"/>
  <c r="EN105" i="1"/>
  <c r="C104" i="1"/>
  <c r="C103" i="1"/>
  <c r="C102" i="1"/>
  <c r="E101" i="1"/>
  <c r="C101" i="1"/>
  <c r="C100" i="1"/>
  <c r="E99" i="1"/>
  <c r="C99" i="1"/>
  <c r="C98" i="1"/>
  <c r="E97" i="1"/>
  <c r="C97" i="1"/>
  <c r="EN103" i="1" l="1"/>
  <c r="EN101" i="1"/>
  <c r="EC103" i="1" l="1"/>
  <c r="EC101" i="1"/>
  <c r="EC99" i="1"/>
  <c r="EC100" i="1"/>
  <c r="EC104" i="1"/>
  <c r="EC97" i="1"/>
  <c r="EC102" i="1"/>
  <c r="EC98" i="1"/>
  <c r="EN97" i="1"/>
  <c r="EN99" i="1"/>
  <c r="EL148" i="1" l="1"/>
  <c r="AK157" i="1"/>
  <c r="AN157" i="1" l="1"/>
  <c r="C96" i="1"/>
  <c r="C95" i="1"/>
  <c r="C94" i="1"/>
  <c r="E93" i="1"/>
  <c r="C93" i="1"/>
  <c r="C92" i="1"/>
  <c r="E91" i="1"/>
  <c r="C91" i="1"/>
  <c r="C90" i="1"/>
  <c r="E89" i="1"/>
  <c r="C89" i="1"/>
  <c r="C136" i="1"/>
  <c r="E135" i="1"/>
  <c r="C135" i="1"/>
  <c r="C134" i="1"/>
  <c r="E133" i="1"/>
  <c r="C133" i="1"/>
  <c r="EN95" i="1" l="1"/>
  <c r="Q146" i="1"/>
  <c r="Q145" i="1"/>
  <c r="Q144" i="1"/>
  <c r="Q143" i="1"/>
  <c r="EN133" i="1" l="1"/>
  <c r="EC96" i="1"/>
  <c r="EN135" i="1"/>
  <c r="EC92" i="1"/>
  <c r="EC89" i="1"/>
  <c r="EC94" i="1"/>
  <c r="EC91" i="1"/>
  <c r="EC93" i="1"/>
  <c r="EC90" i="1"/>
  <c r="EA143" i="1"/>
  <c r="EN89" i="1"/>
  <c r="EN93" i="1"/>
  <c r="EN91" i="1"/>
  <c r="EA144" i="1"/>
  <c r="EA145" i="1"/>
  <c r="EA146" i="1"/>
  <c r="C84" i="1" l="1"/>
  <c r="E83" i="1"/>
  <c r="C83" i="1"/>
  <c r="C82" i="1"/>
  <c r="E81" i="1"/>
  <c r="C81" i="1"/>
  <c r="C80" i="1"/>
  <c r="E79" i="1"/>
  <c r="C79" i="1"/>
  <c r="C78" i="1"/>
  <c r="E77" i="1"/>
  <c r="C77" i="1"/>
  <c r="EC81" i="1" l="1"/>
  <c r="EC84" i="1"/>
  <c r="EC82" i="1"/>
  <c r="EC83" i="1"/>
  <c r="EN77" i="1"/>
  <c r="EC80" i="1"/>
  <c r="EC79" i="1"/>
  <c r="EC78" i="1"/>
  <c r="EC77" i="1"/>
  <c r="EN81" i="1"/>
  <c r="EN79" i="1"/>
  <c r="EN83" i="1"/>
  <c r="EL147" i="1"/>
  <c r="AK156" i="1"/>
  <c r="A112" i="4" l="1"/>
  <c r="A113" i="4"/>
  <c r="A114" i="4"/>
  <c r="AN156" i="1"/>
  <c r="EL149" i="1" l="1"/>
  <c r="AK158" i="1"/>
  <c r="C72" i="1"/>
  <c r="E71" i="1"/>
  <c r="C71" i="1"/>
  <c r="C70" i="1"/>
  <c r="E69" i="1"/>
  <c r="C69" i="1"/>
  <c r="C76" i="1"/>
  <c r="E75" i="1"/>
  <c r="C75" i="1"/>
  <c r="C74" i="1"/>
  <c r="E73" i="1"/>
  <c r="C73" i="1"/>
  <c r="C88" i="1"/>
  <c r="E87" i="1"/>
  <c r="C87" i="1"/>
  <c r="C86" i="1"/>
  <c r="E85" i="1"/>
  <c r="C85" i="1"/>
  <c r="AN158" i="1" l="1"/>
  <c r="EN85" i="1"/>
  <c r="EC70" i="1" l="1"/>
  <c r="EC72" i="1"/>
  <c r="EC75" i="1"/>
  <c r="EC87" i="1"/>
  <c r="EC69" i="1"/>
  <c r="EC85" i="1"/>
  <c r="EC71" i="1"/>
  <c r="EC76" i="1"/>
  <c r="EC74" i="1"/>
  <c r="EC88" i="1"/>
  <c r="EC73" i="1"/>
  <c r="G23" i="3"/>
  <c r="EN75" i="1"/>
  <c r="EN73" i="1"/>
  <c r="EN87" i="1"/>
  <c r="EN69" i="1"/>
  <c r="EN71" i="1"/>
  <c r="C64" i="1"/>
  <c r="E63" i="1"/>
  <c r="C63" i="1"/>
  <c r="C62" i="1"/>
  <c r="E61" i="1"/>
  <c r="C61" i="1"/>
  <c r="C68" i="1"/>
  <c r="E67" i="1"/>
  <c r="C67" i="1"/>
  <c r="C66" i="1"/>
  <c r="E65" i="1"/>
  <c r="C65" i="1"/>
  <c r="EC62" i="1" l="1"/>
  <c r="EC67" i="1"/>
  <c r="EC61" i="1"/>
  <c r="EC68" i="1"/>
  <c r="EC64" i="1"/>
  <c r="EC63" i="1"/>
  <c r="EC65" i="1"/>
  <c r="EC66" i="1"/>
  <c r="EN67" i="1"/>
  <c r="EN61" i="1"/>
  <c r="EN63" i="1"/>
  <c r="EN65" i="1"/>
  <c r="C56" i="1"/>
  <c r="EL55" i="1"/>
  <c r="E55" i="1"/>
  <c r="C55" i="1"/>
  <c r="EL54" i="1"/>
  <c r="C54" i="1"/>
  <c r="EL53" i="1"/>
  <c r="P53" i="1"/>
  <c r="E53" i="1"/>
  <c r="C53" i="1"/>
  <c r="E137" i="1" l="1"/>
  <c r="E139" i="1"/>
  <c r="E59" i="1"/>
  <c r="E57" i="1"/>
  <c r="E51" i="1"/>
  <c r="E49" i="1"/>
  <c r="E47" i="1"/>
  <c r="E45" i="1"/>
  <c r="E43" i="1"/>
  <c r="E41" i="1"/>
  <c r="E39" i="1"/>
  <c r="E37" i="1"/>
  <c r="E35" i="1"/>
  <c r="E33" i="1"/>
  <c r="E31" i="1"/>
  <c r="E29" i="1"/>
  <c r="E27" i="1"/>
  <c r="E25" i="1"/>
  <c r="E23" i="1"/>
  <c r="E21" i="1"/>
  <c r="E19" i="1"/>
  <c r="E17" i="1"/>
  <c r="E15" i="1"/>
  <c r="E13" i="1"/>
  <c r="E11" i="1"/>
  <c r="E9" i="1"/>
  <c r="E7" i="1"/>
  <c r="E5" i="1"/>
  <c r="EL26" i="1"/>
  <c r="C26" i="1"/>
  <c r="E171" i="1" l="1"/>
  <c r="F170" i="1"/>
  <c r="E170" i="1"/>
  <c r="E165" i="1"/>
  <c r="E160" i="1"/>
  <c r="E158" i="1"/>
  <c r="E162" i="1"/>
  <c r="E156" i="1"/>
  <c r="E159" i="1"/>
  <c r="E168" i="1"/>
  <c r="E167" i="1"/>
  <c r="F155" i="1"/>
  <c r="E155" i="1"/>
  <c r="E169" i="1"/>
  <c r="E164" i="1"/>
  <c r="E163" i="1"/>
  <c r="E157" i="1"/>
  <c r="F156" i="1"/>
  <c r="E161" i="1"/>
  <c r="E166" i="1"/>
  <c r="EC54" i="1"/>
  <c r="EC56" i="1"/>
  <c r="EC53" i="1"/>
  <c r="EC55" i="1"/>
  <c r="E154" i="1"/>
  <c r="EN55" i="1"/>
  <c r="EN53" i="1"/>
  <c r="G170" i="1" l="1"/>
  <c r="M108" i="4"/>
  <c r="N108" i="4"/>
  <c r="N95" i="4"/>
  <c r="N104" i="4"/>
  <c r="G155" i="1"/>
  <c r="G156" i="1"/>
  <c r="M107" i="4"/>
  <c r="N107" i="4"/>
  <c r="N99" i="4"/>
  <c r="M99" i="4"/>
  <c r="M95" i="4"/>
  <c r="N98" i="4"/>
  <c r="M96" i="4"/>
  <c r="N96" i="4"/>
  <c r="M97" i="4"/>
  <c r="N97" i="4"/>
  <c r="M98" i="4"/>
  <c r="N106" i="4"/>
  <c r="M106" i="4"/>
  <c r="M101" i="4"/>
  <c r="M100" i="4"/>
  <c r="M105" i="4"/>
  <c r="N103" i="4"/>
  <c r="M103" i="4"/>
  <c r="N102" i="4"/>
  <c r="N100" i="4"/>
  <c r="M104" i="4"/>
  <c r="N105" i="4"/>
  <c r="N101" i="4"/>
  <c r="M102" i="4"/>
  <c r="F169" i="1" l="1"/>
  <c r="G169" i="1" s="1"/>
  <c r="F163" i="1"/>
  <c r="G163" i="1" s="1"/>
  <c r="M112" i="4"/>
  <c r="EL48" i="1"/>
  <c r="P48" i="1"/>
  <c r="C48" i="1"/>
  <c r="EL47" i="1"/>
  <c r="P47" i="1"/>
  <c r="C47" i="1"/>
  <c r="EL46" i="1"/>
  <c r="C46" i="1"/>
  <c r="EL45" i="1"/>
  <c r="BA45" i="1"/>
  <c r="AO45" i="1"/>
  <c r="P45" i="1"/>
  <c r="C45" i="1"/>
  <c r="EL52" i="1"/>
  <c r="P52" i="1"/>
  <c r="C52" i="1"/>
  <c r="EL51" i="1"/>
  <c r="P51" i="1"/>
  <c r="C51" i="1"/>
  <c r="C50" i="1"/>
  <c r="EL49" i="1"/>
  <c r="P49" i="1"/>
  <c r="C49" i="1"/>
  <c r="C60" i="1"/>
  <c r="C59" i="1"/>
  <c r="C58" i="1"/>
  <c r="C57" i="1"/>
  <c r="F162" i="1" l="1"/>
  <c r="G162" i="1" s="1"/>
  <c r="EN45" i="1"/>
  <c r="EC49" i="1" l="1"/>
  <c r="EN49" i="1"/>
  <c r="EC57" i="1"/>
  <c r="EC45" i="1"/>
  <c r="EC60" i="1"/>
  <c r="EC51" i="1"/>
  <c r="EC58" i="1"/>
  <c r="EC52" i="1"/>
  <c r="EC48" i="1"/>
  <c r="EC59" i="1"/>
  <c r="EC47" i="1"/>
  <c r="EN57" i="1"/>
  <c r="EN51" i="1"/>
  <c r="EN59" i="1"/>
  <c r="EN47" i="1"/>
  <c r="DP43" i="1"/>
  <c r="DP42" i="1"/>
  <c r="DP41" i="1"/>
  <c r="EO41" i="1" s="1"/>
  <c r="EO43" i="1" l="1"/>
  <c r="F171" i="1"/>
  <c r="G171" i="1" s="1"/>
  <c r="F157" i="1"/>
  <c r="G157" i="1" s="1"/>
  <c r="F161" i="1"/>
  <c r="G161" i="1" s="1"/>
  <c r="F154" i="1"/>
  <c r="G154" i="1" s="1"/>
  <c r="DP40" i="1"/>
  <c r="DP39" i="1"/>
  <c r="DP37" i="1"/>
  <c r="F160" i="1" l="1"/>
  <c r="G160" i="1" s="1"/>
  <c r="EO37" i="1"/>
  <c r="F165" i="1"/>
  <c r="G165" i="1" s="1"/>
  <c r="EO39" i="1"/>
  <c r="F166" i="1"/>
  <c r="G166" i="1" s="1"/>
  <c r="F158" i="1"/>
  <c r="G158" i="1" s="1"/>
  <c r="F159" i="1"/>
  <c r="G159" i="1" s="1"/>
  <c r="P43" i="1"/>
  <c r="P42" i="1"/>
  <c r="P41" i="1"/>
  <c r="P40" i="1"/>
  <c r="P39" i="1"/>
  <c r="P37" i="1"/>
  <c r="P36" i="1"/>
  <c r="P35" i="1"/>
  <c r="P34" i="1"/>
  <c r="P33" i="1"/>
  <c r="P32" i="1"/>
  <c r="P31" i="1"/>
  <c r="P30" i="1"/>
  <c r="P29" i="1"/>
  <c r="P145" i="1" l="1"/>
  <c r="P146" i="1" l="1"/>
  <c r="P143" i="1"/>
  <c r="P144" i="1"/>
  <c r="EL146" i="1"/>
  <c r="CB146" i="1"/>
  <c r="CA146" i="1"/>
  <c r="BZ146" i="1"/>
  <c r="BW146" i="1"/>
  <c r="BU146" i="1"/>
  <c r="BT146" i="1"/>
  <c r="BS146" i="1"/>
  <c r="BP146" i="1"/>
  <c r="BN146" i="1"/>
  <c r="BM146" i="1"/>
  <c r="BK146" i="1"/>
  <c r="BI146" i="1"/>
  <c r="BG146" i="1"/>
  <c r="BF146" i="1"/>
  <c r="BD146" i="1"/>
  <c r="BB146" i="1"/>
  <c r="AZ146" i="1"/>
  <c r="AY146" i="1"/>
  <c r="AV146" i="1"/>
  <c r="AU146" i="1"/>
  <c r="AQ146" i="1"/>
  <c r="AP146" i="1"/>
  <c r="AN146" i="1"/>
  <c r="AM146" i="1"/>
  <c r="AJ146" i="1"/>
  <c r="AK155" i="1" s="1"/>
  <c r="AI146" i="1"/>
  <c r="R146" i="1"/>
  <c r="DT146" i="1" s="1"/>
  <c r="L83" i="3" l="1"/>
  <c r="M83" i="3" s="1"/>
  <c r="AN155" i="1"/>
  <c r="DX146" i="1"/>
  <c r="CS146" i="1"/>
  <c r="BV146" i="1"/>
  <c r="BH146" i="1"/>
  <c r="BA146" i="1"/>
  <c r="BO146" i="1"/>
  <c r="CC146" i="1"/>
  <c r="CC42" i="1" l="1"/>
  <c r="CC41" i="1"/>
  <c r="CC40" i="1"/>
  <c r="CC39" i="1"/>
  <c r="CC37" i="1"/>
  <c r="CC36" i="1"/>
  <c r="CC35" i="1"/>
  <c r="CC34" i="1"/>
  <c r="CC33" i="1"/>
  <c r="CC32" i="1"/>
  <c r="CC31" i="1"/>
  <c r="CC30" i="1"/>
  <c r="CC29" i="1"/>
  <c r="CC28" i="1"/>
  <c r="CC27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BV42" i="1"/>
  <c r="BV41" i="1"/>
  <c r="BV40" i="1"/>
  <c r="BV39" i="1"/>
  <c r="BV37" i="1"/>
  <c r="BV36" i="1"/>
  <c r="BV35" i="1"/>
  <c r="BV34" i="1"/>
  <c r="BV33" i="1"/>
  <c r="BV32" i="1"/>
  <c r="BV31" i="1"/>
  <c r="BV30" i="1"/>
  <c r="BV29" i="1"/>
  <c r="BV28" i="1"/>
  <c r="BV27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O42" i="1"/>
  <c r="BO41" i="1"/>
  <c r="BO40" i="1"/>
  <c r="BO39" i="1"/>
  <c r="BO37" i="1"/>
  <c r="BO36" i="1"/>
  <c r="BO35" i="1"/>
  <c r="BO34" i="1"/>
  <c r="BO33" i="1"/>
  <c r="BO32" i="1"/>
  <c r="BO31" i="1"/>
  <c r="BO30" i="1"/>
  <c r="BO29" i="1"/>
  <c r="BO28" i="1"/>
  <c r="BO27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H42" i="1"/>
  <c r="BH41" i="1"/>
  <c r="BH40" i="1"/>
  <c r="BH39" i="1"/>
  <c r="BH37" i="1"/>
  <c r="BH36" i="1"/>
  <c r="BH35" i="1"/>
  <c r="BH34" i="1"/>
  <c r="BH33" i="1"/>
  <c r="BH32" i="1"/>
  <c r="BH31" i="1"/>
  <c r="BH30" i="1"/>
  <c r="BH29" i="1"/>
  <c r="BH28" i="1"/>
  <c r="BH27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A43" i="1"/>
  <c r="BA42" i="1"/>
  <c r="BA41" i="1"/>
  <c r="BA40" i="1"/>
  <c r="BA39" i="1"/>
  <c r="BA37" i="1"/>
  <c r="BA36" i="1"/>
  <c r="BA35" i="1"/>
  <c r="BA34" i="1"/>
  <c r="BA33" i="1"/>
  <c r="BA32" i="1"/>
  <c r="BA31" i="1"/>
  <c r="BA30" i="1"/>
  <c r="BA29" i="1"/>
  <c r="BA28" i="1"/>
  <c r="BA27" i="1"/>
  <c r="BA25" i="1"/>
  <c r="BA24" i="1"/>
  <c r="BA23" i="1"/>
  <c r="BA22" i="1"/>
  <c r="BA21" i="1"/>
  <c r="BA20" i="1"/>
  <c r="BA19" i="1"/>
  <c r="BA18" i="1"/>
  <c r="BA16" i="1"/>
  <c r="BA15" i="1"/>
  <c r="BA14" i="1"/>
  <c r="BA13" i="1"/>
  <c r="BA12" i="1"/>
  <c r="BA11" i="1"/>
  <c r="BA10" i="1"/>
  <c r="BA9" i="1"/>
  <c r="DP8" i="1" l="1"/>
  <c r="DP7" i="1"/>
  <c r="DP6" i="1"/>
  <c r="EO7" i="1" l="1"/>
  <c r="F164" i="1"/>
  <c r="G164" i="1" s="1"/>
  <c r="F167" i="1"/>
  <c r="O108" i="4" s="1"/>
  <c r="P108" i="4" s="1"/>
  <c r="F168" i="1"/>
  <c r="G168" i="1" s="1"/>
  <c r="O104" i="4"/>
  <c r="DP143" i="1"/>
  <c r="O95" i="4"/>
  <c r="DP146" i="1"/>
  <c r="DP144" i="1"/>
  <c r="DP145" i="1"/>
  <c r="O106" i="4" l="1"/>
  <c r="P106" i="4" s="1"/>
  <c r="G167" i="1"/>
  <c r="O107" i="4"/>
  <c r="P107" i="4" s="1"/>
  <c r="O102" i="4"/>
  <c r="P102" i="4" s="1"/>
  <c r="O99" i="4"/>
  <c r="P99" i="4" s="1"/>
  <c r="O96" i="4"/>
  <c r="P96" i="4" s="1"/>
  <c r="O98" i="4"/>
  <c r="P98" i="4" s="1"/>
  <c r="O101" i="4"/>
  <c r="P101" i="4" s="1"/>
  <c r="O103" i="4"/>
  <c r="P103" i="4" s="1"/>
  <c r="O100" i="4"/>
  <c r="P100" i="4" s="1"/>
  <c r="O97" i="4"/>
  <c r="P97" i="4" s="1"/>
  <c r="O105" i="4"/>
  <c r="P105" i="4" s="1"/>
  <c r="P104" i="4"/>
  <c r="P95" i="4"/>
  <c r="DQ146" i="1"/>
  <c r="DQ145" i="1"/>
  <c r="DQ143" i="1"/>
  <c r="DQ144" i="1"/>
  <c r="CB145" i="1"/>
  <c r="CA145" i="1"/>
  <c r="BZ145" i="1"/>
  <c r="CB144" i="1"/>
  <c r="CA144" i="1"/>
  <c r="BZ144" i="1"/>
  <c r="CB143" i="1"/>
  <c r="CA143" i="1"/>
  <c r="BZ143" i="1"/>
  <c r="BU145" i="1"/>
  <c r="BT145" i="1"/>
  <c r="BS145" i="1"/>
  <c r="BU144" i="1"/>
  <c r="BT144" i="1"/>
  <c r="BS144" i="1"/>
  <c r="BU143" i="1"/>
  <c r="BT143" i="1"/>
  <c r="BS143" i="1"/>
  <c r="BN145" i="1"/>
  <c r="BM145" i="1"/>
  <c r="BK145" i="1"/>
  <c r="BN144" i="1"/>
  <c r="BM144" i="1"/>
  <c r="BK144" i="1"/>
  <c r="BN143" i="1"/>
  <c r="BM143" i="1"/>
  <c r="BK143" i="1"/>
  <c r="BG145" i="1"/>
  <c r="BF145" i="1"/>
  <c r="BD145" i="1"/>
  <c r="BG144" i="1"/>
  <c r="BF144" i="1"/>
  <c r="BD144" i="1"/>
  <c r="BG143" i="1"/>
  <c r="BF143" i="1"/>
  <c r="BD143" i="1"/>
  <c r="AZ145" i="1"/>
  <c r="AY145" i="1"/>
  <c r="AV145" i="1"/>
  <c r="AZ144" i="1"/>
  <c r="AY144" i="1"/>
  <c r="AV144" i="1"/>
  <c r="AZ143" i="1"/>
  <c r="AY143" i="1"/>
  <c r="AV143" i="1"/>
  <c r="O112" i="4" l="1"/>
  <c r="B78" i="3"/>
  <c r="CC8" i="1"/>
  <c r="CC7" i="1"/>
  <c r="CC6" i="1"/>
  <c r="CC5" i="1"/>
  <c r="BV8" i="1"/>
  <c r="BV7" i="1"/>
  <c r="BV6" i="1"/>
  <c r="BV5" i="1"/>
  <c r="BO8" i="1"/>
  <c r="BO7" i="1"/>
  <c r="BO6" i="1"/>
  <c r="BO5" i="1"/>
  <c r="BH8" i="1"/>
  <c r="BH7" i="1"/>
  <c r="BH6" i="1"/>
  <c r="BH5" i="1"/>
  <c r="BA8" i="1"/>
  <c r="BA7" i="1"/>
  <c r="BA6" i="1"/>
  <c r="BA5" i="1"/>
  <c r="CF146" i="1" l="1"/>
  <c r="CI146" i="1"/>
  <c r="CG146" i="1"/>
  <c r="CE146" i="1"/>
  <c r="CH146" i="1"/>
  <c r="EL143" i="1"/>
  <c r="EL144" i="1"/>
  <c r="EL145" i="1"/>
  <c r="EL150" i="1"/>
  <c r="EL43" i="1"/>
  <c r="EL42" i="1"/>
  <c r="EL41" i="1"/>
  <c r="EL40" i="1"/>
  <c r="EL39" i="1"/>
  <c r="EL37" i="1"/>
  <c r="EL36" i="1"/>
  <c r="EL35" i="1"/>
  <c r="EL34" i="1"/>
  <c r="EL33" i="1"/>
  <c r="EL32" i="1"/>
  <c r="EL31" i="1"/>
  <c r="EL30" i="1"/>
  <c r="EL29" i="1"/>
  <c r="EL28" i="1"/>
  <c r="EL27" i="1"/>
  <c r="EL25" i="1"/>
  <c r="EL24" i="1"/>
  <c r="EL23" i="1"/>
  <c r="EL22" i="1"/>
  <c r="EL21" i="1"/>
  <c r="EL20" i="1"/>
  <c r="EL19" i="1"/>
  <c r="EL18" i="1"/>
  <c r="EL17" i="1"/>
  <c r="EL16" i="1"/>
  <c r="EL15" i="1"/>
  <c r="EL14" i="1"/>
  <c r="EL13" i="1"/>
  <c r="EL12" i="1"/>
  <c r="EL11" i="1"/>
  <c r="EL10" i="1"/>
  <c r="EL9" i="1"/>
  <c r="EL8" i="1"/>
  <c r="EL7" i="1"/>
  <c r="EL6" i="1"/>
  <c r="EL5" i="1"/>
  <c r="H9" i="3"/>
  <c r="G9" i="3"/>
  <c r="H8" i="3"/>
  <c r="G8" i="3"/>
  <c r="H7" i="3"/>
  <c r="G7" i="3"/>
  <c r="H6" i="3"/>
  <c r="G6" i="3"/>
  <c r="CK42" i="1"/>
  <c r="CJ42" i="1"/>
  <c r="CK41" i="1"/>
  <c r="CJ41" i="1"/>
  <c r="CK40" i="1"/>
  <c r="CJ40" i="1"/>
  <c r="CK39" i="1"/>
  <c r="CJ39" i="1"/>
  <c r="CK37" i="1"/>
  <c r="CJ37" i="1"/>
  <c r="CK36" i="1"/>
  <c r="CJ36" i="1"/>
  <c r="CK35" i="1"/>
  <c r="CJ35" i="1"/>
  <c r="CK34" i="1"/>
  <c r="CJ34" i="1"/>
  <c r="CK33" i="1"/>
  <c r="CJ33" i="1"/>
  <c r="CK32" i="1"/>
  <c r="CJ32" i="1"/>
  <c r="CK31" i="1"/>
  <c r="CJ31" i="1"/>
  <c r="CK30" i="1"/>
  <c r="CJ30" i="1"/>
  <c r="CK29" i="1"/>
  <c r="CJ29" i="1"/>
  <c r="CK28" i="1"/>
  <c r="CJ28" i="1"/>
  <c r="CK27" i="1"/>
  <c r="CJ27" i="1"/>
  <c r="CK25" i="1"/>
  <c r="CJ25" i="1"/>
  <c r="CK24" i="1"/>
  <c r="CJ24" i="1"/>
  <c r="CK23" i="1"/>
  <c r="CJ23" i="1"/>
  <c r="CK22" i="1"/>
  <c r="CJ22" i="1"/>
  <c r="CK21" i="1"/>
  <c r="CJ21" i="1"/>
  <c r="CK20" i="1"/>
  <c r="CJ20" i="1"/>
  <c r="CK19" i="1"/>
  <c r="CJ19" i="1"/>
  <c r="CK18" i="1"/>
  <c r="CJ18" i="1"/>
  <c r="CK17" i="1"/>
  <c r="CJ17" i="1"/>
  <c r="CK16" i="1"/>
  <c r="CJ16" i="1"/>
  <c r="CK15" i="1"/>
  <c r="CJ15" i="1"/>
  <c r="CK14" i="1"/>
  <c r="CJ14" i="1"/>
  <c r="CK13" i="1"/>
  <c r="CJ13" i="1"/>
  <c r="CK12" i="1"/>
  <c r="CJ12" i="1"/>
  <c r="CK11" i="1"/>
  <c r="CJ11" i="1"/>
  <c r="CK10" i="1"/>
  <c r="CJ10" i="1"/>
  <c r="CK9" i="1"/>
  <c r="CJ9" i="1"/>
  <c r="AO43" i="1"/>
  <c r="AO42" i="1"/>
  <c r="AO41" i="1"/>
  <c r="AO40" i="1"/>
  <c r="AO39" i="1"/>
  <c r="AO37" i="1"/>
  <c r="AO36" i="1"/>
  <c r="AO35" i="1"/>
  <c r="AO34" i="1"/>
  <c r="AO33" i="1"/>
  <c r="AO32" i="1"/>
  <c r="AO31" i="1"/>
  <c r="AO30" i="1"/>
  <c r="AO29" i="1"/>
  <c r="AO28" i="1"/>
  <c r="AO27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C140" i="1"/>
  <c r="C139" i="1"/>
  <c r="C138" i="1"/>
  <c r="C137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A1" i="2"/>
  <c r="B9" i="2"/>
  <c r="B8" i="2"/>
  <c r="B7" i="2"/>
  <c r="B6" i="2"/>
  <c r="C12" i="1"/>
  <c r="C11" i="1"/>
  <c r="C10" i="1"/>
  <c r="C9" i="1"/>
  <c r="C8" i="1"/>
  <c r="C7" i="1"/>
  <c r="C6" i="1"/>
  <c r="C5" i="1"/>
  <c r="CJ8" i="1"/>
  <c r="CJ7" i="1"/>
  <c r="CJ6" i="1"/>
  <c r="CJ5" i="1"/>
  <c r="CI145" i="1"/>
  <c r="CH145" i="1"/>
  <c r="CG145" i="1"/>
  <c r="CF145" i="1"/>
  <c r="CE145" i="1"/>
  <c r="CI144" i="1"/>
  <c r="CH144" i="1"/>
  <c r="CG144" i="1"/>
  <c r="CF144" i="1"/>
  <c r="CE144" i="1"/>
  <c r="CI143" i="1"/>
  <c r="CH143" i="1"/>
  <c r="CG143" i="1"/>
  <c r="CF143" i="1"/>
  <c r="CE143" i="1"/>
  <c r="BW145" i="1"/>
  <c r="CC145" i="1" s="1"/>
  <c r="BP145" i="1"/>
  <c r="BV145" i="1" s="1"/>
  <c r="BI145" i="1"/>
  <c r="BO145" i="1" s="1"/>
  <c r="BB145" i="1"/>
  <c r="BH145" i="1" s="1"/>
  <c r="AU145" i="1"/>
  <c r="BA145" i="1" s="1"/>
  <c r="BW144" i="1"/>
  <c r="CC144" i="1" s="1"/>
  <c r="BP144" i="1"/>
  <c r="BV144" i="1" s="1"/>
  <c r="BI144" i="1"/>
  <c r="BO144" i="1" s="1"/>
  <c r="BB144" i="1"/>
  <c r="BH144" i="1" s="1"/>
  <c r="AU144" i="1"/>
  <c r="BA144" i="1" s="1"/>
  <c r="BW143" i="1"/>
  <c r="CC143" i="1" s="1"/>
  <c r="BP143" i="1"/>
  <c r="BV143" i="1" s="1"/>
  <c r="BI143" i="1"/>
  <c r="BO143" i="1" s="1"/>
  <c r="BB143" i="1"/>
  <c r="BH143" i="1" s="1"/>
  <c r="AU143" i="1"/>
  <c r="BA143" i="1" s="1"/>
  <c r="AK159" i="1"/>
  <c r="AQ145" i="1"/>
  <c r="AP145" i="1"/>
  <c r="AN145" i="1"/>
  <c r="AM145" i="1"/>
  <c r="AJ145" i="1"/>
  <c r="AK154" i="1" s="1"/>
  <c r="AQ144" i="1"/>
  <c r="AP144" i="1"/>
  <c r="AN144" i="1"/>
  <c r="AM144" i="1"/>
  <c r="AJ144" i="1"/>
  <c r="AK153" i="1" s="1"/>
  <c r="AQ143" i="1"/>
  <c r="AP143" i="1"/>
  <c r="AN143" i="1"/>
  <c r="AM143" i="1"/>
  <c r="AJ143" i="1"/>
  <c r="AK152" i="1" s="1"/>
  <c r="AI145" i="1"/>
  <c r="AI144" i="1"/>
  <c r="AI143" i="1"/>
  <c r="R145" i="1"/>
  <c r="DT145" i="1" s="1"/>
  <c r="R144" i="1"/>
  <c r="DT144" i="1" s="1"/>
  <c r="R143" i="1"/>
  <c r="AO8" i="1"/>
  <c r="AO7" i="1"/>
  <c r="AO6" i="1"/>
  <c r="AO5" i="1"/>
  <c r="C29" i="2" l="1"/>
  <c r="E28" i="2"/>
  <c r="C28" i="2"/>
  <c r="H28" i="2" s="1"/>
  <c r="E29" i="2"/>
  <c r="E27" i="2"/>
  <c r="C27" i="2"/>
  <c r="H27" i="2" s="1"/>
  <c r="EC44" i="1"/>
  <c r="C21" i="2"/>
  <c r="C26" i="2"/>
  <c r="C25" i="2"/>
  <c r="C24" i="2"/>
  <c r="E21" i="2"/>
  <c r="E24" i="2"/>
  <c r="E26" i="2"/>
  <c r="E25" i="2"/>
  <c r="G86" i="3"/>
  <c r="H86" i="3" s="1"/>
  <c r="L85" i="3"/>
  <c r="M85" i="3" s="1"/>
  <c r="G22" i="3"/>
  <c r="L84" i="3"/>
  <c r="M84" i="3" s="1"/>
  <c r="G21" i="3"/>
  <c r="B80" i="3"/>
  <c r="C80" i="3" s="1"/>
  <c r="L86" i="3"/>
  <c r="M86" i="3" s="1"/>
  <c r="G24" i="3"/>
  <c r="G84" i="3"/>
  <c r="H84" i="3" s="1"/>
  <c r="EC26" i="1"/>
  <c r="EC38" i="1"/>
  <c r="EC15" i="1"/>
  <c r="EC28" i="1"/>
  <c r="EC40" i="1"/>
  <c r="EC20" i="1"/>
  <c r="EN137" i="1"/>
  <c r="EC9" i="1"/>
  <c r="EC21" i="1"/>
  <c r="EC34" i="1"/>
  <c r="EC29" i="1"/>
  <c r="EC41" i="1"/>
  <c r="EN139" i="1"/>
  <c r="EC8" i="1"/>
  <c r="EC12" i="1"/>
  <c r="EC18" i="1"/>
  <c r="EC24" i="1"/>
  <c r="EC31" i="1"/>
  <c r="EC37" i="1"/>
  <c r="EC43" i="1"/>
  <c r="EC13" i="1"/>
  <c r="EC19" i="1"/>
  <c r="EC25" i="1"/>
  <c r="EC32" i="1"/>
  <c r="EC14" i="1"/>
  <c r="EC27" i="1"/>
  <c r="EC33" i="1"/>
  <c r="EC39" i="1"/>
  <c r="EC5" i="1"/>
  <c r="EC10" i="1"/>
  <c r="EC16" i="1"/>
  <c r="EC22" i="1"/>
  <c r="EC35" i="1"/>
  <c r="EC6" i="1"/>
  <c r="EC7" i="1"/>
  <c r="EC11" i="1"/>
  <c r="EC17" i="1"/>
  <c r="EC23" i="1"/>
  <c r="EC30" i="1"/>
  <c r="EC36" i="1"/>
  <c r="EC42" i="1"/>
  <c r="DT143" i="1"/>
  <c r="C6" i="2"/>
  <c r="K31" i="2" s="1"/>
  <c r="L31" i="2" s="1"/>
  <c r="G85" i="3"/>
  <c r="H85" i="3" s="1"/>
  <c r="B79" i="3"/>
  <c r="C79" i="3" s="1"/>
  <c r="AN154" i="1"/>
  <c r="AN159" i="1"/>
  <c r="DX145" i="1"/>
  <c r="CS145" i="1"/>
  <c r="DX143" i="1"/>
  <c r="CS143" i="1"/>
  <c r="DB144" i="1"/>
  <c r="AN153" i="1"/>
  <c r="DX144" i="1"/>
  <c r="CS144" i="1"/>
  <c r="DB145" i="1"/>
  <c r="DB143" i="1"/>
  <c r="DB146" i="1"/>
  <c r="AN152" i="1"/>
  <c r="C78" i="3"/>
  <c r="G83" i="3"/>
  <c r="H83" i="3" s="1"/>
  <c r="B77" i="3"/>
  <c r="C77" i="3" s="1"/>
  <c r="EN31" i="1"/>
  <c r="EN39" i="1"/>
  <c r="EN27" i="1"/>
  <c r="EN35" i="1"/>
  <c r="EN11" i="1"/>
  <c r="EN19" i="1"/>
  <c r="EN33" i="1"/>
  <c r="EN41" i="1"/>
  <c r="EN13" i="1"/>
  <c r="EN21" i="1"/>
  <c r="EN43" i="1"/>
  <c r="EN15" i="1"/>
  <c r="EN23" i="1"/>
  <c r="EN29" i="1"/>
  <c r="EN37" i="1"/>
  <c r="EN9" i="1"/>
  <c r="EN17" i="1"/>
  <c r="EN25" i="1"/>
  <c r="CO15" i="1"/>
  <c r="CO18" i="1"/>
  <c r="CO27" i="1"/>
  <c r="CO32" i="1"/>
  <c r="CO11" i="1"/>
  <c r="CO20" i="1"/>
  <c r="CO40" i="1"/>
  <c r="CO35" i="1"/>
  <c r="CO41" i="1"/>
  <c r="CO9" i="1"/>
  <c r="CO22" i="1"/>
  <c r="CO17" i="1"/>
  <c r="CO25" i="1"/>
  <c r="CO39" i="1"/>
  <c r="CO16" i="1"/>
  <c r="CO19" i="1"/>
  <c r="CO21" i="1"/>
  <c r="CO28" i="1"/>
  <c r="CO30" i="1"/>
  <c r="CJ145" i="1"/>
  <c r="CO36" i="1"/>
  <c r="CO10" i="1"/>
  <c r="CO33" i="1"/>
  <c r="CJ146" i="1"/>
  <c r="AO146" i="1"/>
  <c r="AO144" i="1"/>
  <c r="CO42" i="1"/>
  <c r="CO37" i="1"/>
  <c r="CO34" i="1"/>
  <c r="CO31" i="1"/>
  <c r="CO29" i="1"/>
  <c r="DJ146" i="1"/>
  <c r="CO24" i="1"/>
  <c r="CO23" i="1"/>
  <c r="AO143" i="1"/>
  <c r="DR146" i="1"/>
  <c r="DL146" i="1"/>
  <c r="DN146" i="1"/>
  <c r="DG146" i="1"/>
  <c r="CR146" i="1"/>
  <c r="DI146" i="1"/>
  <c r="DK146" i="1"/>
  <c r="DF146" i="1"/>
  <c r="DM146" i="1"/>
  <c r="DA146" i="1"/>
  <c r="CQ146" i="1"/>
  <c r="DH146" i="1"/>
  <c r="DO146" i="1"/>
  <c r="DR143" i="1"/>
  <c r="C7" i="2"/>
  <c r="K32" i="2" s="1"/>
  <c r="L32" i="2" s="1"/>
  <c r="CO14" i="1"/>
  <c r="CO13" i="1"/>
  <c r="DL144" i="1"/>
  <c r="C33" i="2"/>
  <c r="D32" i="2"/>
  <c r="C20" i="2"/>
  <c r="C34" i="2"/>
  <c r="C37" i="2"/>
  <c r="C36" i="2"/>
  <c r="C35" i="2"/>
  <c r="E20" i="2"/>
  <c r="E34" i="2"/>
  <c r="F32" i="2"/>
  <c r="E33" i="2"/>
  <c r="E37" i="2"/>
  <c r="E35" i="2"/>
  <c r="E36" i="2"/>
  <c r="D37" i="2"/>
  <c r="F34" i="2"/>
  <c r="F37" i="2"/>
  <c r="DK143" i="1"/>
  <c r="DJ144" i="1"/>
  <c r="DH144" i="1"/>
  <c r="DG143" i="1"/>
  <c r="CJ144" i="1"/>
  <c r="CJ143" i="1"/>
  <c r="CR145" i="1"/>
  <c r="CO12" i="1"/>
  <c r="DM143" i="1"/>
  <c r="DI145" i="1"/>
  <c r="DN143" i="1"/>
  <c r="DJ145" i="1"/>
  <c r="DG144" i="1"/>
  <c r="DN145" i="1"/>
  <c r="DF144" i="1"/>
  <c r="DL145" i="1"/>
  <c r="DI143" i="1"/>
  <c r="DI144" i="1"/>
  <c r="DG145" i="1"/>
  <c r="DM144" i="1"/>
  <c r="DF143" i="1"/>
  <c r="DO143" i="1"/>
  <c r="DO144" i="1"/>
  <c r="DM145" i="1"/>
  <c r="DR144" i="1"/>
  <c r="DK145" i="1"/>
  <c r="DH143" i="1"/>
  <c r="DN144" i="1"/>
  <c r="DO145" i="1"/>
  <c r="DK144" i="1"/>
  <c r="DA143" i="1"/>
  <c r="CQ143" i="1"/>
  <c r="DJ143" i="1"/>
  <c r="DF145" i="1"/>
  <c r="DR145" i="1"/>
  <c r="DL143" i="1"/>
  <c r="DH145" i="1"/>
  <c r="DA144" i="1"/>
  <c r="DA145" i="1"/>
  <c r="CQ144" i="1"/>
  <c r="CR144" i="1"/>
  <c r="CR143" i="1"/>
  <c r="CQ145" i="1"/>
  <c r="F36" i="2"/>
  <c r="E17" i="2"/>
  <c r="F33" i="2"/>
  <c r="C40" i="2"/>
  <c r="E40" i="2"/>
  <c r="D35" i="2"/>
  <c r="F35" i="2"/>
  <c r="D34" i="2"/>
  <c r="D36" i="2"/>
  <c r="C17" i="2"/>
  <c r="D33" i="2"/>
  <c r="AO145" i="1"/>
  <c r="H24" i="2" l="1"/>
  <c r="H25" i="2"/>
  <c r="H29" i="2"/>
  <c r="H26" i="2"/>
  <c r="H21" i="2"/>
  <c r="EC146" i="1"/>
  <c r="EC144" i="1"/>
  <c r="EC143" i="1"/>
  <c r="EC145" i="1"/>
  <c r="DU143" i="1"/>
  <c r="DU146" i="1"/>
  <c r="DU144" i="1"/>
  <c r="DU145" i="1"/>
  <c r="Q16" i="2"/>
  <c r="N16" i="2"/>
  <c r="M7" i="2"/>
  <c r="L16" i="2"/>
  <c r="P16" i="2"/>
  <c r="M16" i="2"/>
  <c r="O16" i="2"/>
  <c r="R16" i="2"/>
  <c r="R6" i="2"/>
  <c r="O6" i="2"/>
  <c r="M15" i="2"/>
  <c r="Q15" i="2"/>
  <c r="Q6" i="2"/>
  <c r="L15" i="2"/>
  <c r="N15" i="2"/>
  <c r="N6" i="2"/>
  <c r="P15" i="2"/>
  <c r="P6" i="2"/>
  <c r="O15" i="2"/>
  <c r="R15" i="2"/>
  <c r="DY144" i="1"/>
  <c r="DC143" i="1"/>
  <c r="DC146" i="1"/>
  <c r="B16" i="3"/>
  <c r="C16" i="3" s="1"/>
  <c r="B18" i="3"/>
  <c r="C18" i="3" s="1"/>
  <c r="DC144" i="1"/>
  <c r="CT143" i="1"/>
  <c r="CT146" i="1"/>
  <c r="DC145" i="1"/>
  <c r="DY143" i="1"/>
  <c r="DY146" i="1"/>
  <c r="CT145" i="1"/>
  <c r="G17" i="3"/>
  <c r="H17" i="3" s="1"/>
  <c r="G18" i="3"/>
  <c r="H18" i="3" s="1"/>
  <c r="G16" i="3"/>
  <c r="H16" i="3" s="1"/>
  <c r="CT144" i="1"/>
  <c r="DY145" i="1"/>
  <c r="G6" i="2"/>
  <c r="I6" i="2"/>
  <c r="M6" i="2"/>
  <c r="J6" i="2"/>
  <c r="H6" i="2"/>
  <c r="K6" i="2"/>
  <c r="Q7" i="2"/>
  <c r="G7" i="2"/>
  <c r="P7" i="2"/>
  <c r="J7" i="2"/>
  <c r="H7" i="2"/>
  <c r="N7" i="2"/>
  <c r="K7" i="2"/>
  <c r="R7" i="2"/>
  <c r="O7" i="2"/>
  <c r="I7" i="2"/>
  <c r="F6" i="2"/>
  <c r="F7" i="2"/>
  <c r="C8" i="2"/>
  <c r="K33" i="2" s="1"/>
  <c r="L33" i="2" s="1"/>
  <c r="E6" i="2"/>
  <c r="C9" i="2"/>
  <c r="K34" i="2" s="1"/>
  <c r="L34" i="2" s="1"/>
  <c r="E7" i="2"/>
  <c r="G64" i="3"/>
  <c r="H64" i="3" s="1"/>
  <c r="G66" i="3"/>
  <c r="H66" i="3" s="1"/>
  <c r="G65" i="3"/>
  <c r="H65" i="3" s="1"/>
  <c r="G63" i="3"/>
  <c r="H63" i="3" s="1"/>
  <c r="G60" i="3"/>
  <c r="H60" i="3" s="1"/>
  <c r="G59" i="3"/>
  <c r="H59" i="3" s="1"/>
  <c r="G58" i="3"/>
  <c r="H58" i="3" s="1"/>
  <c r="G57" i="3"/>
  <c r="H57" i="3" s="1"/>
  <c r="L80" i="3"/>
  <c r="M80" i="3" s="1"/>
  <c r="L79" i="3"/>
  <c r="M79" i="3" s="1"/>
  <c r="L78" i="3"/>
  <c r="M78" i="3" s="1"/>
  <c r="L77" i="3"/>
  <c r="M77" i="3" s="1"/>
  <c r="B46" i="3"/>
  <c r="C46" i="3" s="1"/>
  <c r="B45" i="3"/>
  <c r="C45" i="3" s="1"/>
  <c r="B44" i="3"/>
  <c r="C44" i="3" s="1"/>
  <c r="B43" i="3"/>
  <c r="C43" i="3" s="1"/>
  <c r="L63" i="3"/>
  <c r="M63" i="3" s="1"/>
  <c r="L65" i="3"/>
  <c r="M65" i="3" s="1"/>
  <c r="L66" i="3"/>
  <c r="M66" i="3" s="1"/>
  <c r="L64" i="3"/>
  <c r="M64" i="3" s="1"/>
  <c r="L53" i="3"/>
  <c r="M53" i="3" s="1"/>
  <c r="L52" i="3"/>
  <c r="M52" i="3" s="1"/>
  <c r="L51" i="3"/>
  <c r="M51" i="3" s="1"/>
  <c r="L54" i="3"/>
  <c r="M54" i="3" s="1"/>
  <c r="L21" i="3"/>
  <c r="M21" i="3" s="1"/>
  <c r="L24" i="3"/>
  <c r="M24" i="3" s="1"/>
  <c r="L23" i="3"/>
  <c r="M23" i="3" s="1"/>
  <c r="L22" i="3"/>
  <c r="M22" i="3" s="1"/>
  <c r="G71" i="3"/>
  <c r="H71" i="3" s="1"/>
  <c r="G70" i="3"/>
  <c r="H70" i="3" s="1"/>
  <c r="G69" i="3"/>
  <c r="H69" i="3" s="1"/>
  <c r="G72" i="3"/>
  <c r="H72" i="3" s="1"/>
  <c r="L60" i="3"/>
  <c r="M60" i="3" s="1"/>
  <c r="L59" i="3"/>
  <c r="M59" i="3" s="1"/>
  <c r="L58" i="3"/>
  <c r="M58" i="3" s="1"/>
  <c r="L57" i="3"/>
  <c r="M57" i="3" s="1"/>
  <c r="B60" i="3"/>
  <c r="C60" i="3" s="1"/>
  <c r="B59" i="3"/>
  <c r="C59" i="3" s="1"/>
  <c r="B58" i="3"/>
  <c r="C58" i="3" s="1"/>
  <c r="B57" i="3"/>
  <c r="C57" i="3" s="1"/>
  <c r="B70" i="3"/>
  <c r="C70" i="3" s="1"/>
  <c r="B69" i="3"/>
  <c r="C69" i="3" s="1"/>
  <c r="B72" i="3"/>
  <c r="C72" i="3" s="1"/>
  <c r="B71" i="3"/>
  <c r="C71" i="3" s="1"/>
  <c r="G80" i="3"/>
  <c r="H80" i="3" s="1"/>
  <c r="G79" i="3"/>
  <c r="H79" i="3" s="1"/>
  <c r="G78" i="3"/>
  <c r="H78" i="3" s="1"/>
  <c r="G77" i="3"/>
  <c r="H77" i="3" s="1"/>
  <c r="G52" i="3"/>
  <c r="H52" i="3" s="1"/>
  <c r="G51" i="3"/>
  <c r="H51" i="3" s="1"/>
  <c r="G54" i="3"/>
  <c r="H54" i="3" s="1"/>
  <c r="G53" i="3"/>
  <c r="H53" i="3" s="1"/>
  <c r="B63" i="3"/>
  <c r="C63" i="3" s="1"/>
  <c r="B66" i="3"/>
  <c r="C66" i="3" s="1"/>
  <c r="B65" i="3"/>
  <c r="C65" i="3" s="1"/>
  <c r="B64" i="3"/>
  <c r="C64" i="3" s="1"/>
  <c r="B15" i="3"/>
  <c r="C15" i="3" s="1"/>
  <c r="B17" i="3"/>
  <c r="C17" i="3" s="1"/>
  <c r="L44" i="3"/>
  <c r="M44" i="3" s="1"/>
  <c r="L46" i="3"/>
  <c r="M46" i="3" s="1"/>
  <c r="L45" i="3"/>
  <c r="M45" i="3" s="1"/>
  <c r="L43" i="3"/>
  <c r="M43" i="3" s="1"/>
  <c r="G15" i="3"/>
  <c r="H15" i="3" s="1"/>
  <c r="L40" i="3"/>
  <c r="M40" i="3" s="1"/>
  <c r="L39" i="3"/>
  <c r="M39" i="3" s="1"/>
  <c r="L38" i="3"/>
  <c r="M38" i="3" s="1"/>
  <c r="L37" i="3"/>
  <c r="M37" i="3" s="1"/>
  <c r="CY146" i="1"/>
  <c r="DE146" i="1"/>
  <c r="D7" i="2"/>
  <c r="D6" i="2"/>
  <c r="H37" i="2"/>
  <c r="I34" i="2"/>
  <c r="H20" i="2"/>
  <c r="H35" i="2"/>
  <c r="H36" i="2"/>
  <c r="H34" i="2"/>
  <c r="H33" i="2"/>
  <c r="I37" i="2"/>
  <c r="E32" i="2"/>
  <c r="C32" i="2"/>
  <c r="DE143" i="1"/>
  <c r="DE144" i="1"/>
  <c r="DE145" i="1"/>
  <c r="H24" i="3"/>
  <c r="H23" i="3"/>
  <c r="H22" i="3"/>
  <c r="H21" i="3"/>
  <c r="CY145" i="1"/>
  <c r="CY144" i="1"/>
  <c r="CY143" i="1"/>
  <c r="I32" i="2"/>
  <c r="I36" i="2"/>
  <c r="H17" i="2"/>
  <c r="I33" i="2"/>
  <c r="H40" i="2"/>
  <c r="I35" i="2"/>
  <c r="G43" i="3" l="1"/>
  <c r="H43" i="3" s="1"/>
  <c r="S15" i="2"/>
  <c r="N18" i="2"/>
  <c r="P18" i="2"/>
  <c r="L18" i="2"/>
  <c r="Q18" i="2"/>
  <c r="R18" i="2"/>
  <c r="M18" i="2"/>
  <c r="O18" i="2"/>
  <c r="M9" i="2"/>
  <c r="M8" i="2"/>
  <c r="N17" i="2"/>
  <c r="Q17" i="2"/>
  <c r="L17" i="2"/>
  <c r="P17" i="2"/>
  <c r="R17" i="2"/>
  <c r="M17" i="2"/>
  <c r="O17" i="2"/>
  <c r="S16" i="2"/>
  <c r="G46" i="3"/>
  <c r="H46" i="3" s="1"/>
  <c r="G45" i="3"/>
  <c r="H45" i="3" s="1"/>
  <c r="G44" i="3"/>
  <c r="H44" i="3" s="1"/>
  <c r="N9" i="2"/>
  <c r="I9" i="2"/>
  <c r="O9" i="2"/>
  <c r="H9" i="2"/>
  <c r="R9" i="2"/>
  <c r="K9" i="2"/>
  <c r="G9" i="2"/>
  <c r="Q9" i="2"/>
  <c r="P9" i="2"/>
  <c r="J9" i="2"/>
  <c r="J8" i="2"/>
  <c r="H8" i="2"/>
  <c r="R8" i="2"/>
  <c r="P8" i="2"/>
  <c r="O8" i="2"/>
  <c r="K8" i="2"/>
  <c r="G8" i="2"/>
  <c r="N8" i="2"/>
  <c r="Q8" i="2"/>
  <c r="I8" i="2"/>
  <c r="F9" i="2"/>
  <c r="F8" i="2"/>
  <c r="D9" i="2"/>
  <c r="E9" i="2"/>
  <c r="D8" i="2"/>
  <c r="E8" i="2"/>
  <c r="B24" i="3"/>
  <c r="C24" i="3" s="1"/>
  <c r="B23" i="3"/>
  <c r="C23" i="3" s="1"/>
  <c r="B22" i="3"/>
  <c r="C22" i="3" s="1"/>
  <c r="B21" i="3"/>
  <c r="C21" i="3" s="1"/>
  <c r="B39" i="3"/>
  <c r="C39" i="3" s="1"/>
  <c r="B38" i="3"/>
  <c r="C38" i="3" s="1"/>
  <c r="B37" i="3"/>
  <c r="C37" i="3" s="1"/>
  <c r="B40" i="3"/>
  <c r="C40" i="3" s="1"/>
  <c r="L18" i="3"/>
  <c r="M18" i="3" s="1"/>
  <c r="L17" i="3"/>
  <c r="M17" i="3" s="1"/>
  <c r="L16" i="3"/>
  <c r="M16" i="3" s="1"/>
  <c r="L15" i="3"/>
  <c r="M15" i="3" s="1"/>
  <c r="B86" i="3"/>
  <c r="C86" i="3" s="1"/>
  <c r="B85" i="3"/>
  <c r="C85" i="3" s="1"/>
  <c r="B84" i="3"/>
  <c r="C84" i="3" s="1"/>
  <c r="B83" i="3"/>
  <c r="C83" i="3" s="1"/>
  <c r="B51" i="3"/>
  <c r="C51" i="3" s="1"/>
  <c r="B53" i="3"/>
  <c r="C53" i="3" s="1"/>
  <c r="B54" i="3"/>
  <c r="C54" i="3" s="1"/>
  <c r="B52" i="3"/>
  <c r="C52" i="3" s="1"/>
  <c r="H32" i="2"/>
  <c r="S18" i="2" l="1"/>
  <c r="S17" i="2"/>
  <c r="CN146" i="1"/>
  <c r="CM146" i="1"/>
  <c r="CL146" i="1"/>
  <c r="CK8" i="1"/>
  <c r="CK7" i="1"/>
  <c r="CN144" i="1"/>
  <c r="CM144" i="1"/>
  <c r="CL144" i="1"/>
  <c r="CK6" i="1"/>
  <c r="CN143" i="1"/>
  <c r="CM143" i="1"/>
  <c r="CL143" i="1"/>
  <c r="CK145" i="1" l="1"/>
  <c r="CN145" i="1"/>
  <c r="CL145" i="1"/>
  <c r="CK144" i="1"/>
  <c r="CO6" i="1"/>
  <c r="CK146" i="1"/>
  <c r="CO8" i="1"/>
  <c r="CO146" i="1" s="1"/>
  <c r="CO5" i="1"/>
  <c r="CK143" i="1"/>
  <c r="CO7" i="1"/>
  <c r="CM145" i="1"/>
  <c r="E23" i="2"/>
  <c r="E38" i="2" s="1"/>
  <c r="C23" i="2"/>
  <c r="CO144" i="1" l="1"/>
  <c r="O144" i="1"/>
  <c r="CW144" i="1" s="1"/>
  <c r="C38" i="2"/>
  <c r="H38" i="2" s="1"/>
  <c r="H23" i="2"/>
  <c r="O143" i="1"/>
  <c r="EN5" i="1"/>
  <c r="O145" i="1"/>
  <c r="EN7" i="1"/>
  <c r="O146" i="1"/>
  <c r="CO143" i="1"/>
  <c r="D20" i="2"/>
  <c r="CO145" i="1"/>
  <c r="F20" i="2"/>
  <c r="DV144" i="1" l="1"/>
  <c r="DV146" i="1"/>
  <c r="CW146" i="1"/>
  <c r="DV145" i="1"/>
  <c r="CW145" i="1"/>
  <c r="CW143" i="1"/>
  <c r="DV143" i="1"/>
  <c r="CV143" i="1"/>
  <c r="CV144" i="1"/>
  <c r="CV146" i="1"/>
  <c r="CV145" i="1"/>
  <c r="CZ146" i="1"/>
  <c r="I20" i="2"/>
  <c r="CZ145" i="1"/>
  <c r="CZ143" i="1"/>
  <c r="CZ144" i="1"/>
  <c r="DW144" i="1" l="1"/>
  <c r="CX144" i="1"/>
  <c r="DW143" i="1"/>
  <c r="CX143" i="1"/>
  <c r="CX146" i="1"/>
  <c r="CX145" i="1"/>
  <c r="DW145" i="1"/>
  <c r="DW146" i="1"/>
  <c r="G40" i="3"/>
  <c r="H40" i="3" s="1"/>
  <c r="G39" i="3"/>
  <c r="H39" i="3" s="1"/>
  <c r="G38" i="3"/>
  <c r="H38" i="3" s="1"/>
  <c r="G37" i="3"/>
  <c r="H37" i="3" s="1"/>
  <c r="B30" i="3"/>
  <c r="C30" i="3" s="1"/>
  <c r="B32" i="3"/>
  <c r="C32" i="3" s="1"/>
  <c r="B31" i="3"/>
  <c r="C31" i="3" s="1"/>
  <c r="B29" i="3"/>
  <c r="C29" i="3" s="1"/>
  <c r="G29" i="3" l="1"/>
  <c r="H29" i="3" s="1"/>
  <c r="G31" i="3"/>
  <c r="H31" i="3" s="1"/>
  <c r="G32" i="3"/>
  <c r="H32" i="3" s="1"/>
  <c r="G30" i="3"/>
  <c r="H30" i="3" s="1"/>
  <c r="L30" i="3"/>
  <c r="M30" i="3" s="1"/>
  <c r="L29" i="3"/>
  <c r="M29" i="3" s="1"/>
  <c r="L32" i="3"/>
  <c r="M32" i="3" s="1"/>
  <c r="L31" i="3"/>
  <c r="M31" i="3" s="1"/>
  <c r="A111" i="4"/>
  <c r="G11" i="4" s="1"/>
  <c r="H11" i="4" l="1"/>
  <c r="G10" i="4"/>
  <c r="H10" i="4" s="1"/>
  <c r="G9" i="4"/>
  <c r="H9" i="4" s="1"/>
  <c r="G8" i="4"/>
  <c r="I11" i="4" l="1"/>
  <c r="I9" i="4"/>
  <c r="H8" i="4"/>
  <c r="I8" i="4"/>
  <c r="I10" i="4"/>
</calcChain>
</file>

<file path=xl/sharedStrings.xml><?xml version="1.0" encoding="utf-8"?>
<sst xmlns="http://schemas.openxmlformats.org/spreadsheetml/2006/main" count="842" uniqueCount="230">
  <si>
    <t>Jassstatistik Wädi</t>
  </si>
  <si>
    <t>Fuchs</t>
  </si>
  <si>
    <t>Küng</t>
  </si>
  <si>
    <t>Goonse</t>
  </si>
  <si>
    <t>Chäli</t>
  </si>
  <si>
    <t>Datum</t>
  </si>
  <si>
    <t>Spieler</t>
  </si>
  <si>
    <t>Punkte Spiel 1</t>
  </si>
  <si>
    <t>Punkte Spiel 2</t>
  </si>
  <si>
    <t>Punkte Spiel 3</t>
  </si>
  <si>
    <t>Punkte Spiel 4</t>
  </si>
  <si>
    <t>Punkte Spiel 5</t>
  </si>
  <si>
    <t>Punkte Spiel 6</t>
  </si>
  <si>
    <t>Punkte Total</t>
  </si>
  <si>
    <t>Berg</t>
  </si>
  <si>
    <t>Striche</t>
  </si>
  <si>
    <t>Schneider</t>
  </si>
  <si>
    <t>Spenden</t>
  </si>
  <si>
    <t>Punkte 20</t>
  </si>
  <si>
    <t>Punkte 50</t>
  </si>
  <si>
    <t>Punkte 100</t>
  </si>
  <si>
    <t>Punkte 150</t>
  </si>
  <si>
    <t>Punkte 200</t>
  </si>
  <si>
    <t>Match 1x</t>
  </si>
  <si>
    <t>Match 2x</t>
  </si>
  <si>
    <t>Match 3x</t>
  </si>
  <si>
    <t>Match 4x</t>
  </si>
  <si>
    <t>Punkte Match 1x</t>
  </si>
  <si>
    <t>Punkte Match 2x</t>
  </si>
  <si>
    <t>Punkte Match 3x</t>
  </si>
  <si>
    <t>Punkte Match 4x</t>
  </si>
  <si>
    <t>Total</t>
  </si>
  <si>
    <t>Teilnahmen</t>
  </si>
  <si>
    <t>Match Total</t>
  </si>
  <si>
    <t>Total Weisen</t>
  </si>
  <si>
    <t>Total Match</t>
  </si>
  <si>
    <t>Datum:</t>
  </si>
  <si>
    <t>Team 1</t>
  </si>
  <si>
    <t>Team</t>
  </si>
  <si>
    <t>Team 2</t>
  </si>
  <si>
    <t>Team 1.1</t>
  </si>
  <si>
    <t>Team 2.1</t>
  </si>
  <si>
    <t>Total Punkte</t>
  </si>
  <si>
    <t>20er</t>
  </si>
  <si>
    <t>50er</t>
  </si>
  <si>
    <t>100er</t>
  </si>
  <si>
    <t>150er</t>
  </si>
  <si>
    <t>200er</t>
  </si>
  <si>
    <t>Total Spenden</t>
  </si>
  <si>
    <t>Differenz</t>
  </si>
  <si>
    <t>Ranking</t>
  </si>
  <si>
    <t>Gesamtwertung</t>
  </si>
  <si>
    <t>Anzahl Pokale</t>
  </si>
  <si>
    <t>ø Anzahl Striche/Abend</t>
  </si>
  <si>
    <t>Total
Striche</t>
  </si>
  <si>
    <t>ø Anzahl Punkte/Abend</t>
  </si>
  <si>
    <t>Total Anzahl Match</t>
  </si>
  <si>
    <t>Total Berg</t>
  </si>
  <si>
    <t>Total Schneider</t>
  </si>
  <si>
    <t>ø Spende/Abend</t>
  </si>
  <si>
    <t>Anz. Tagessiege</t>
  </si>
  <si>
    <t>Übriges</t>
  </si>
  <si>
    <t>Anz. Teilnahmen</t>
  </si>
  <si>
    <t>Jassstatistik Wädis</t>
  </si>
  <si>
    <t>Rank. Total Striche</t>
  </si>
  <si>
    <t>Strich</t>
  </si>
  <si>
    <t>Pünkt</t>
  </si>
  <si>
    <t>Mätsch</t>
  </si>
  <si>
    <t>Wiise</t>
  </si>
  <si>
    <t>Pokal</t>
  </si>
  <si>
    <t>Rank. Total Berg</t>
  </si>
  <si>
    <t>ø Striche</t>
  </si>
  <si>
    <t>Rank. ø Striche</t>
  </si>
  <si>
    <t xml:space="preserve">Rank. Schneider </t>
  </si>
  <si>
    <t xml:space="preserve">Rank. Punkte </t>
  </si>
  <si>
    <t>Anz. Weisen 100er</t>
  </si>
  <si>
    <t>Anz. Weisen 150er</t>
  </si>
  <si>
    <t>Anz. Weisen 200er</t>
  </si>
  <si>
    <t>Total Punkte Weisen*</t>
  </si>
  <si>
    <t>Punkte Weisen 20er*</t>
  </si>
  <si>
    <t>Anzahl Weisen 50er</t>
  </si>
  <si>
    <t>Anzahl Weisen 20er</t>
  </si>
  <si>
    <t>Punkte Weisen 50er*</t>
  </si>
  <si>
    <t>Punkte Weisen 100er*</t>
  </si>
  <si>
    <t>Punkte Weisen 150er*</t>
  </si>
  <si>
    <t>Punkte Weisen 200er*</t>
  </si>
  <si>
    <t>Total Punkte Match*</t>
  </si>
  <si>
    <t>Anzahl Match 1fach</t>
  </si>
  <si>
    <t>Anzahl Match 2fach</t>
  </si>
  <si>
    <t>Anzahl Match 3fach</t>
  </si>
  <si>
    <t>Anzahl Match 4fach</t>
  </si>
  <si>
    <t>Anz. 20 
3fach</t>
  </si>
  <si>
    <t>Anz. 20 
4fach</t>
  </si>
  <si>
    <t>Anz. 20 
2fach</t>
  </si>
  <si>
    <t>Anz. 20 
1fach</t>
  </si>
  <si>
    <t>Anz. 50 
1fach</t>
  </si>
  <si>
    <t>Anz. 50 
2fach</t>
  </si>
  <si>
    <t>Anz. 50 
3fach</t>
  </si>
  <si>
    <t>Anz. 50 
4fach</t>
  </si>
  <si>
    <t>Anz. 100 
1fach</t>
  </si>
  <si>
    <t>Anz. 100 
2fach</t>
  </si>
  <si>
    <t>Anz. 100 
3fach</t>
  </si>
  <si>
    <t>Anz. 100 
4fach</t>
  </si>
  <si>
    <t>Anz. 150 
1fach</t>
  </si>
  <si>
    <t>Anz. 150 
2fach</t>
  </si>
  <si>
    <t>Anz. 150 
3fach</t>
  </si>
  <si>
    <t>Anz. 150 
4fach</t>
  </si>
  <si>
    <t>Anz. 200 
1fach</t>
  </si>
  <si>
    <t>Anz. 200 
2fach</t>
  </si>
  <si>
    <t>Anz. 200 
3fach</t>
  </si>
  <si>
    <t>Anz. 200 
4fach</t>
  </si>
  <si>
    <t>Total Anz. 20</t>
  </si>
  <si>
    <t>Total Anz. 50</t>
  </si>
  <si>
    <t>Total Anz. 100</t>
  </si>
  <si>
    <t>Total Anz. 150</t>
  </si>
  <si>
    <t>Total Anz. 200</t>
  </si>
  <si>
    <t>ø Punkte</t>
  </si>
  <si>
    <t>Rank ø Punkte</t>
  </si>
  <si>
    <t>Rank Punkte Match</t>
  </si>
  <si>
    <t>Rank Anz. Match</t>
  </si>
  <si>
    <t>Rank Anz. Match 1fach</t>
  </si>
  <si>
    <t>Rank Anz. Match 2fach</t>
  </si>
  <si>
    <t>Rank Anz. Match 3fach</t>
  </si>
  <si>
    <t>Rank Anz. Match 4fach</t>
  </si>
  <si>
    <t>Rank Punkte Weisen</t>
  </si>
  <si>
    <t>Rank Anz. 20er</t>
  </si>
  <si>
    <t>Rank Punkte 20er</t>
  </si>
  <si>
    <t>Rank Anz. 50er</t>
  </si>
  <si>
    <t>Rank Punkte 50er</t>
  </si>
  <si>
    <t>Rank Anz. 100er</t>
  </si>
  <si>
    <t>Rank Punkte 100er</t>
  </si>
  <si>
    <t>Rank Anz. 150er</t>
  </si>
  <si>
    <t>Rank Punkte 150er</t>
  </si>
  <si>
    <t>Rank Anz. 200er</t>
  </si>
  <si>
    <t>Rank Punkte 200er</t>
  </si>
  <si>
    <t>Tagessieg</t>
  </si>
  <si>
    <t>Rank Tagessieg</t>
  </si>
  <si>
    <t>Rank Teilnahmen</t>
  </si>
  <si>
    <t>Rank Spenden</t>
  </si>
  <si>
    <t>Rank ø Spende/Abend</t>
  </si>
  <si>
    <t>Verlauf Anz. Pokale:</t>
  </si>
  <si>
    <t>* die Punkte wurden inkl. dem Multiplikator berechnet</t>
  </si>
  <si>
    <t>Eicheln = 1fach</t>
  </si>
  <si>
    <t xml:space="preserve">Multiplikator: </t>
  </si>
  <si>
    <t>Schelle/Schilte = 2fach</t>
  </si>
  <si>
    <t>Une/Obe = 3fach</t>
  </si>
  <si>
    <t>Rose = 4fach</t>
  </si>
  <si>
    <t>Total Wiise</t>
  </si>
  <si>
    <t>Anteil Wiise an Total</t>
  </si>
  <si>
    <t>Punkte</t>
  </si>
  <si>
    <t>Anzahl</t>
  </si>
  <si>
    <t>Vorhand</t>
  </si>
  <si>
    <t>Schieben</t>
  </si>
  <si>
    <t>Player</t>
  </si>
  <si>
    <t>Anteil Vorhand</t>
  </si>
  <si>
    <t>Vorhand %</t>
  </si>
  <si>
    <t>Schlagi</t>
  </si>
  <si>
    <t>Anz. Spiele</t>
  </si>
  <si>
    <t>ø Anzahl Punkte/Spiel</t>
  </si>
  <si>
    <t>ø Rank Anzahl Punkte/Spiel</t>
  </si>
  <si>
    <t>ø Anzahl Striche/Spiel</t>
  </si>
  <si>
    <t>VH %</t>
  </si>
  <si>
    <t>Teamkonstellation</t>
  </si>
  <si>
    <t>Teamkostellationen</t>
  </si>
  <si>
    <t>Total Kontermatch</t>
  </si>
  <si>
    <t>Kontermatch</t>
  </si>
  <si>
    <t xml:space="preserve">Rank. Kontermatch </t>
  </si>
  <si>
    <t>FuchsKüng</t>
  </si>
  <si>
    <t>GoonseChäli</t>
  </si>
  <si>
    <t>FuchsChäli</t>
  </si>
  <si>
    <t>KüngGoonse</t>
  </si>
  <si>
    <t>FuchsGoonse</t>
  </si>
  <si>
    <t>KüngChäli</t>
  </si>
  <si>
    <t/>
  </si>
  <si>
    <t>Win-
Rate</t>
  </si>
  <si>
    <t>Gesamt-
Anteil</t>
  </si>
  <si>
    <t>ChäliSchlagi</t>
  </si>
  <si>
    <t>Verlauf Tagessiege</t>
  </si>
  <si>
    <t>KüngSchlagi</t>
  </si>
  <si>
    <t>Rundensiege</t>
  </si>
  <si>
    <t>Rank. Rundensiege</t>
  </si>
  <si>
    <t>Anz. Rundensiege</t>
  </si>
  <si>
    <t>Wiis p.P.</t>
  </si>
  <si>
    <t>FuchsSchlagi</t>
  </si>
  <si>
    <t>CHECK</t>
  </si>
  <si>
    <t>Gesamt-
Anzahl</t>
  </si>
  <si>
    <t>ChäliKüng</t>
  </si>
  <si>
    <t>Wiisanteil</t>
  </si>
  <si>
    <t>Schub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</si>
  <si>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</si>
  <si>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</si>
  <si>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</si>
  <si>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</si>
  <si>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</si>
  <si>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</si>
  <si>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</si>
  <si>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</si>
  <si>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*Win-
Anteil</t>
  </si>
  <si>
    <t>* Unentschieden wird als Sieg gewertet</t>
  </si>
  <si>
    <t>Eichle</t>
  </si>
  <si>
    <t>Summe</t>
  </si>
  <si>
    <t>Zolli</t>
  </si>
  <si>
    <t>FuchsZolli</t>
  </si>
  <si>
    <t>GoonseFuchs</t>
  </si>
  <si>
    <t>JFK</t>
  </si>
  <si>
    <t>Rank JFK</t>
  </si>
  <si>
    <t>Punkte Spiel 7</t>
  </si>
  <si>
    <t>Punkte Spiel 8</t>
  </si>
  <si>
    <t>Verlauf Tagessiege (1 = Sieg / 0 = unentschieden o. abwesend / -1 = Niederlage)</t>
  </si>
  <si>
    <t>Chefschwätzer</t>
  </si>
  <si>
    <t>Disti</t>
  </si>
  <si>
    <t>FuchsDisti</t>
  </si>
  <si>
    <t>KüngDisti</t>
  </si>
  <si>
    <t>Punkte Spiel 9</t>
  </si>
  <si>
    <t>BabsiChäli</t>
  </si>
  <si>
    <t>ChäliGoonse</t>
  </si>
  <si>
    <t>SchlagiChäli</t>
  </si>
  <si>
    <t>Sieger hat weniger Punkte</t>
  </si>
  <si>
    <t>Runde 1</t>
  </si>
  <si>
    <t>Runde 2</t>
  </si>
  <si>
    <t>Runde 3</t>
  </si>
  <si>
    <t>ZolliChäli</t>
  </si>
  <si>
    <t>Runde 4</t>
  </si>
  <si>
    <t>Runde 5</t>
  </si>
  <si>
    <t>Runde 6</t>
  </si>
  <si>
    <t>21.03.</t>
  </si>
  <si>
    <t>Jassstatistik Wädis 2026/2027</t>
  </si>
  <si>
    <t>DOPPEL</t>
  </si>
  <si>
    <t>Doppel</t>
  </si>
  <si>
    <t>30.03.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</si>
</sst>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#,##0.0"/>
    <numFmt numFmtId="166" formatCode="0.0%"/>
    <numFmt numFmtId="167" formatCode="0.0000000000000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8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left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6" xfId="0" applyNumberFormat="1" applyBorder="1" applyAlignment="1">
      <alignment horizontal="left"/>
    </xf>
    <xf numFmtId="0" fontId="0" fillId="0" borderId="6" xfId="0" applyBorder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7" xfId="0" applyNumberFormat="1" applyBorder="1" applyAlignment="1">
      <alignment horizontal="left"/>
    </xf>
    <xf numFmtId="0" fontId="0" fillId="0" borderId="7" xfId="0" applyBorder="1"/>
    <xf numFmtId="3" fontId="0" fillId="0" borderId="7" xfId="0" applyNumberFormat="1" applyBorder="1" applyAlignment="1">
      <alignment horizontal="center"/>
    </xf>
    <xf numFmtId="0" fontId="3" fillId="0" borderId="10" xfId="0" applyFont="1" applyBorder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" fillId="2" borderId="14" xfId="0" applyFont="1" applyFill="1" applyBorder="1"/>
    <xf numFmtId="0" fontId="2" fillId="2" borderId="15" xfId="0" applyFont="1" applyFill="1" applyBorder="1"/>
    <xf numFmtId="0" fontId="0" fillId="0" borderId="13" xfId="0" applyBorder="1"/>
    <xf numFmtId="0" fontId="0" fillId="0" borderId="16" xfId="0" applyBorder="1"/>
    <xf numFmtId="0" fontId="0" fillId="3" borderId="17" xfId="0" applyFill="1" applyBorder="1"/>
    <xf numFmtId="0" fontId="0" fillId="0" borderId="18" xfId="0" applyBorder="1"/>
    <xf numFmtId="0" fontId="0" fillId="0" borderId="18" xfId="0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/>
    <xf numFmtId="3" fontId="0" fillId="0" borderId="11" xfId="0" applyNumberFormat="1" applyBorder="1"/>
    <xf numFmtId="3" fontId="0" fillId="0" borderId="10" xfId="0" applyNumberFormat="1" applyBorder="1"/>
    <xf numFmtId="3" fontId="0" fillId="0" borderId="18" xfId="0" applyNumberForma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4" fontId="0" fillId="4" borderId="2" xfId="0" applyNumberFormat="1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14" fontId="0" fillId="4" borderId="6" xfId="0" applyNumberFormat="1" applyFill="1" applyBorder="1" applyAlignment="1">
      <alignment horizontal="left"/>
    </xf>
    <xf numFmtId="3" fontId="0" fillId="4" borderId="2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/>
    </xf>
    <xf numFmtId="0" fontId="5" fillId="0" borderId="19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0" fillId="0" borderId="21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6" fillId="0" borderId="10" xfId="0" applyFont="1" applyBorder="1" applyAlignment="1">
      <alignment horizontal="centerContinuous"/>
    </xf>
    <xf numFmtId="164" fontId="0" fillId="0" borderId="10" xfId="0" applyNumberFormat="1" applyBorder="1" applyAlignment="1">
      <alignment horizontal="center"/>
    </xf>
    <xf numFmtId="0" fontId="0" fillId="0" borderId="17" xfId="0" applyBorder="1"/>
    <xf numFmtId="0" fontId="7" fillId="5" borderId="25" xfId="0" applyFont="1" applyFill="1" applyBorder="1" applyAlignment="1">
      <alignment horizontal="centerContinuous" vertical="center"/>
    </xf>
    <xf numFmtId="0" fontId="7" fillId="5" borderId="26" xfId="0" applyFont="1" applyFill="1" applyBorder="1" applyAlignment="1">
      <alignment horizontal="centerContinuous" vertical="center"/>
    </xf>
    <xf numFmtId="0" fontId="7" fillId="5" borderId="2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"/>
    </xf>
    <xf numFmtId="0" fontId="7" fillId="4" borderId="25" xfId="0" applyFont="1" applyFill="1" applyBorder="1" applyAlignment="1">
      <alignment horizontal="centerContinuous" vertical="center"/>
    </xf>
    <xf numFmtId="0" fontId="7" fillId="4" borderId="26" xfId="0" applyFont="1" applyFill="1" applyBorder="1" applyAlignment="1">
      <alignment horizontal="centerContinuous" vertical="center"/>
    </xf>
    <xf numFmtId="0" fontId="7" fillId="4" borderId="27" xfId="0" applyFont="1" applyFill="1" applyBorder="1" applyAlignment="1">
      <alignment horizontal="centerContinuous" vertical="center"/>
    </xf>
    <xf numFmtId="0" fontId="7" fillId="6" borderId="25" xfId="0" applyFont="1" applyFill="1" applyBorder="1" applyAlignment="1">
      <alignment horizontal="centerContinuous" vertical="center"/>
    </xf>
    <xf numFmtId="0" fontId="7" fillId="6" borderId="26" xfId="0" applyFont="1" applyFill="1" applyBorder="1" applyAlignment="1">
      <alignment horizontal="centerContinuous" vertical="center"/>
    </xf>
    <xf numFmtId="0" fontId="7" fillId="6" borderId="27" xfId="0" applyFont="1" applyFill="1" applyBorder="1" applyAlignment="1">
      <alignment horizontal="centerContinuous" vertical="center"/>
    </xf>
    <xf numFmtId="0" fontId="7" fillId="7" borderId="25" xfId="0" applyFont="1" applyFill="1" applyBorder="1" applyAlignment="1">
      <alignment horizontal="centerContinuous" vertical="center"/>
    </xf>
    <xf numFmtId="0" fontId="7" fillId="7" borderId="26" xfId="0" applyFont="1" applyFill="1" applyBorder="1" applyAlignment="1">
      <alignment horizontal="centerContinuous" vertical="center"/>
    </xf>
    <xf numFmtId="0" fontId="7" fillId="7" borderId="27" xfId="0" applyFont="1" applyFill="1" applyBorder="1" applyAlignment="1">
      <alignment horizontal="centerContinuous" vertical="center"/>
    </xf>
    <xf numFmtId="0" fontId="7" fillId="8" borderId="25" xfId="0" applyFont="1" applyFill="1" applyBorder="1" applyAlignment="1">
      <alignment horizontal="centerContinuous" vertical="center"/>
    </xf>
    <xf numFmtId="0" fontId="7" fillId="8" borderId="26" xfId="0" applyFont="1" applyFill="1" applyBorder="1" applyAlignment="1">
      <alignment horizontal="centerContinuous" vertical="center"/>
    </xf>
    <xf numFmtId="0" fontId="7" fillId="8" borderId="27" xfId="0" applyFont="1" applyFill="1" applyBorder="1" applyAlignment="1">
      <alignment horizontal="centerContinuous" vertical="center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64" fontId="0" fillId="0" borderId="17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8" xfId="0" applyBorder="1"/>
    <xf numFmtId="0" fontId="8" fillId="0" borderId="10" xfId="0" applyFont="1" applyBorder="1"/>
    <xf numFmtId="0" fontId="0" fillId="4" borderId="7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29" xfId="0" applyFont="1" applyBorder="1" applyAlignment="1">
      <alignment horizontal="center" vertical="top" wrapText="1"/>
    </xf>
    <xf numFmtId="0" fontId="0" fillId="0" borderId="30" xfId="0" applyBorder="1" applyAlignment="1">
      <alignment horizontal="center"/>
    </xf>
    <xf numFmtId="0" fontId="7" fillId="0" borderId="0" xfId="0" applyFont="1"/>
    <xf numFmtId="0" fontId="0" fillId="0" borderId="25" xfId="0" applyBorder="1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0" fillId="0" borderId="10" xfId="0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0" fontId="1" fillId="0" borderId="16" xfId="0" applyFont="1" applyBorder="1" applyAlignment="1">
      <alignment horizontal="centerContinuous" wrapText="1"/>
    </xf>
    <xf numFmtId="0" fontId="1" fillId="0" borderId="17" xfId="0" applyFont="1" applyBorder="1" applyAlignment="1">
      <alignment horizontal="centerContinuous" wrapText="1"/>
    </xf>
    <xf numFmtId="0" fontId="1" fillId="0" borderId="11" xfId="0" applyFont="1" applyBorder="1" applyAlignment="1">
      <alignment horizontal="centerContinuous" wrapText="1"/>
    </xf>
    <xf numFmtId="14" fontId="0" fillId="0" borderId="12" xfId="0" applyNumberFormat="1" applyBorder="1"/>
    <xf numFmtId="0" fontId="0" fillId="0" borderId="31" xfId="0" applyBorder="1"/>
    <xf numFmtId="0" fontId="0" fillId="2" borderId="32" xfId="0" applyFill="1" applyBorder="1"/>
    <xf numFmtId="0" fontId="2" fillId="2" borderId="33" xfId="0" applyFont="1" applyFill="1" applyBorder="1"/>
    <xf numFmtId="9" fontId="0" fillId="4" borderId="2" xfId="1" applyFon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9" fontId="0" fillId="4" borderId="6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4" fontId="0" fillId="0" borderId="35" xfId="0" applyNumberFormat="1" applyBorder="1" applyAlignment="1">
      <alignment horizontal="left"/>
    </xf>
    <xf numFmtId="0" fontId="0" fillId="0" borderId="35" xfId="0" applyBorder="1"/>
    <xf numFmtId="3" fontId="0" fillId="0" borderId="35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35" xfId="0" applyNumberFormat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0" fontId="5" fillId="0" borderId="39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Continuous" vertical="center"/>
    </xf>
    <xf numFmtId="9" fontId="0" fillId="0" borderId="0" xfId="1" applyFont="1" applyAlignment="1">
      <alignment horizontal="center"/>
    </xf>
    <xf numFmtId="0" fontId="1" fillId="0" borderId="1" xfId="0" applyFont="1" applyBorder="1" applyAlignment="1">
      <alignment horizontal="centerContinuous" vertical="center" wrapText="1"/>
    </xf>
    <xf numFmtId="43" fontId="0" fillId="0" borderId="10" xfId="2" applyFont="1" applyBorder="1"/>
    <xf numFmtId="0" fontId="1" fillId="0" borderId="10" xfId="0" applyFont="1" applyBorder="1"/>
    <xf numFmtId="9" fontId="0" fillId="0" borderId="1" xfId="1" applyFont="1" applyFill="1" applyBorder="1" applyAlignment="1">
      <alignment horizontal="center"/>
    </xf>
    <xf numFmtId="166" fontId="0" fillId="0" borderId="0" xfId="1" applyNumberFormat="1" applyFont="1"/>
    <xf numFmtId="3" fontId="0" fillId="0" borderId="1" xfId="1" applyNumberFormat="1" applyFont="1" applyBorder="1" applyAlignment="1">
      <alignment horizontal="center"/>
    </xf>
    <xf numFmtId="0" fontId="0" fillId="0" borderId="34" xfId="0" applyBorder="1"/>
    <xf numFmtId="1" fontId="0" fillId="0" borderId="1" xfId="1" applyNumberFormat="1" applyFont="1" applyBorder="1" applyAlignment="1">
      <alignment horizontal="center"/>
    </xf>
    <xf numFmtId="9" fontId="0" fillId="0" borderId="0" xfId="1" applyFont="1"/>
    <xf numFmtId="0" fontId="1" fillId="7" borderId="4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2" fillId="0" borderId="10" xfId="0" applyFont="1" applyBorder="1"/>
    <xf numFmtId="3" fontId="0" fillId="0" borderId="0" xfId="0" applyNumberFormat="1"/>
    <xf numFmtId="0" fontId="2" fillId="0" borderId="10" xfId="0" applyFont="1" applyBorder="1" applyAlignment="1">
      <alignment horizontal="centerContinuous"/>
    </xf>
    <xf numFmtId="0" fontId="2" fillId="0" borderId="10" xfId="0" applyFont="1" applyBorder="1" applyAlignment="1">
      <alignment horizontal="center"/>
    </xf>
    <xf numFmtId="0" fontId="11" fillId="0" borderId="1" xfId="0" applyFont="1" applyBorder="1" applyAlignment="1">
      <alignment horizontal="centerContinuous"/>
    </xf>
    <xf numFmtId="0" fontId="12" fillId="0" borderId="10" xfId="0" applyFont="1" applyBorder="1"/>
    <xf numFmtId="0" fontId="10" fillId="0" borderId="10" xfId="0" applyFont="1" applyBorder="1"/>
    <xf numFmtId="0" fontId="10" fillId="0" borderId="0" xfId="0" applyFont="1"/>
    <xf numFmtId="0" fontId="10" fillId="0" borderId="11" xfId="0" applyFont="1" applyBorder="1"/>
    <xf numFmtId="0" fontId="10" fillId="0" borderId="12" xfId="0" applyFont="1" applyBorder="1"/>
    <xf numFmtId="0" fontId="2" fillId="0" borderId="13" xfId="0" applyFont="1" applyBorder="1"/>
    <xf numFmtId="0" fontId="13" fillId="0" borderId="4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3" fontId="2" fillId="0" borderId="41" xfId="1" applyNumberFormat="1" applyFont="1" applyBorder="1" applyAlignment="1">
      <alignment horizontal="center"/>
    </xf>
    <xf numFmtId="3" fontId="2" fillId="0" borderId="10" xfId="1" applyNumberFormat="1" applyFont="1" applyBorder="1" applyAlignment="1">
      <alignment horizontal="center"/>
    </xf>
    <xf numFmtId="0" fontId="2" fillId="0" borderId="11" xfId="0" applyFont="1" applyBorder="1"/>
    <xf numFmtId="0" fontId="2" fillId="0" borderId="13" xfId="0" applyFont="1" applyBorder="1" applyAlignment="1">
      <alignment horizontal="center"/>
    </xf>
    <xf numFmtId="0" fontId="0" fillId="0" borderId="27" xfId="0" applyBorder="1" applyAlignment="1">
      <alignment horizontal="center"/>
    </xf>
    <xf numFmtId="3" fontId="0" fillId="0" borderId="42" xfId="0" applyNumberFormat="1" applyBorder="1" applyAlignment="1">
      <alignment horizontal="center"/>
    </xf>
    <xf numFmtId="0" fontId="2" fillId="0" borderId="0" xfId="0" applyFont="1"/>
    <xf numFmtId="164" fontId="0" fillId="0" borderId="7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6" fontId="0" fillId="0" borderId="40" xfId="1" applyNumberFormat="1" applyFon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/>
    </xf>
    <xf numFmtId="1" fontId="0" fillId="0" borderId="0" xfId="0" applyNumberFormat="1"/>
    <xf numFmtId="1" fontId="0" fillId="0" borderId="6" xfId="0" applyNumberFormat="1" applyBorder="1" applyAlignment="1">
      <alignment horizontal="center"/>
    </xf>
    <xf numFmtId="166" fontId="0" fillId="0" borderId="43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Continuous"/>
    </xf>
    <xf numFmtId="0" fontId="14" fillId="0" borderId="1" xfId="0" applyFont="1" applyBorder="1"/>
    <xf numFmtId="3" fontId="14" fillId="0" borderId="17" xfId="0" applyNumberFormat="1" applyFont="1" applyBorder="1"/>
    <xf numFmtId="0" fontId="1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indent="1"/>
    </xf>
    <xf numFmtId="0" fontId="10" fillId="0" borderId="1" xfId="0" applyFont="1" applyBorder="1"/>
    <xf numFmtId="166" fontId="10" fillId="0" borderId="1" xfId="1" applyNumberFormat="1" applyFont="1" applyBorder="1" applyAlignment="1">
      <alignment horizontal="centerContinuous"/>
    </xf>
    <xf numFmtId="3" fontId="0" fillId="0" borderId="27" xfId="0" applyNumberFormat="1" applyBorder="1" applyAlignment="1">
      <alignment horizontal="centerContinuous"/>
    </xf>
    <xf numFmtId="167" fontId="0" fillId="0" borderId="0" xfId="0" applyNumberFormat="1"/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centerContinuous"/>
    </xf>
    <xf numFmtId="0" fontId="0" fillId="9" borderId="1" xfId="0" applyFill="1" applyBorder="1" applyAlignment="1">
      <alignment horizontal="centerContinuous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Continuous"/>
    </xf>
    <xf numFmtId="0" fontId="2" fillId="2" borderId="0" xfId="0" applyFont="1" applyFill="1"/>
    <xf numFmtId="43" fontId="2" fillId="2" borderId="0" xfId="2" applyFont="1" applyFill="1"/>
    <xf numFmtId="9" fontId="2" fillId="2" borderId="0" xfId="2" applyNumberFormat="1" applyFont="1" applyFill="1"/>
    <xf numFmtId="3" fontId="4" fillId="0" borderId="25" xfId="0" applyNumberFormat="1" applyFont="1" applyBorder="1" applyAlignment="1">
      <alignment horizontal="center"/>
    </xf>
    <xf numFmtId="3" fontId="4" fillId="0" borderId="27" xfId="0" applyNumberFormat="1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69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CH"/>
              <a:t>Pokale im Verlauf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5489674111020825E-2"/>
          <c:y val="9.6122718571012303E-2"/>
          <c:w val="0.949209682123068"/>
          <c:h val="0.78828157453384518"/>
        </c:manualLayout>
      </c:layout>
      <c:lineChart>
        <c:grouping val="standard"/>
        <c:varyColors val="0"/>
        <c:ser>
          <c:idx val="0"/>
          <c:order val="0"/>
          <c:tx>
            <c:strRef>
              <c:f>'Gesamtranking Print'!$A$132</c:f>
              <c:strCache>
                <c:ptCount val="1"/>
                <c:pt idx="0">
                  <c:v>Fuchs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2"/>
                <c:pt idx="0">
                  <c:v>21.03.</c:v>
                </c:pt>
                <c:pt idx="1">
                  <c:v>30.03.</c:v>
                </c:pt>
              </c:strCache>
            </c:strRef>
          </c:cat>
          <c:val>
            <c:numRef>
              <c:f>'Gesamtranking Print'!$B$132:$AH$132</c:f>
              <c:numCache>
                <c:formatCode>General</c:formatCode>
                <c:ptCount val="33"/>
                <c:pt idx="0">
                  <c:v>3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9-4FEE-ABEF-7F481293E56D}"/>
            </c:ext>
          </c:extLst>
        </c:ser>
        <c:ser>
          <c:idx val="1"/>
          <c:order val="1"/>
          <c:tx>
            <c:strRef>
              <c:f>'Gesamtranking Print'!$A$133</c:f>
              <c:strCache>
                <c:ptCount val="1"/>
                <c:pt idx="0">
                  <c:v>Küng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2"/>
                <c:pt idx="0">
                  <c:v>21.03.</c:v>
                </c:pt>
                <c:pt idx="1">
                  <c:v>30.03.</c:v>
                </c:pt>
              </c:strCache>
            </c:strRef>
          </c:cat>
          <c:val>
            <c:numRef>
              <c:f>'Gesamtranking Print'!$B$133:$AH$133</c:f>
              <c:numCache>
                <c:formatCode>General</c:formatCode>
                <c:ptCount val="33"/>
                <c:pt idx="0">
                  <c:v>3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9-4FEE-ABEF-7F481293E56D}"/>
            </c:ext>
          </c:extLst>
        </c:ser>
        <c:ser>
          <c:idx val="2"/>
          <c:order val="2"/>
          <c:tx>
            <c:strRef>
              <c:f>'Gesamtranking Print'!$A$134</c:f>
              <c:strCache>
                <c:ptCount val="1"/>
                <c:pt idx="0">
                  <c:v>Goonse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2"/>
                <c:pt idx="0">
                  <c:v>21.03.</c:v>
                </c:pt>
                <c:pt idx="1">
                  <c:v>30.03.</c:v>
                </c:pt>
              </c:strCache>
            </c:strRef>
          </c:cat>
          <c:val>
            <c:numRef>
              <c:f>'Gesamtranking Print'!$B$134:$AH$134</c:f>
              <c:numCache>
                <c:formatCode>General</c:formatCode>
                <c:ptCount val="33"/>
                <c:pt idx="0">
                  <c:v>14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9-4FEE-ABEF-7F481293E56D}"/>
            </c:ext>
          </c:extLst>
        </c:ser>
        <c:ser>
          <c:idx val="3"/>
          <c:order val="3"/>
          <c:tx>
            <c:strRef>
              <c:f>'Gesamtranking Print'!$A$135</c:f>
              <c:strCache>
                <c:ptCount val="1"/>
                <c:pt idx="0">
                  <c:v>Chäli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'Gesamtranking Print'!$B$131:$AH$131</c:f>
              <c:strCache>
                <c:ptCount val="2"/>
                <c:pt idx="0">
                  <c:v>21.03.</c:v>
                </c:pt>
                <c:pt idx="1">
                  <c:v>30.03.</c:v>
                </c:pt>
              </c:strCache>
            </c:strRef>
          </c:cat>
          <c:val>
            <c:numRef>
              <c:f>'Gesamtranking Print'!$B$135:$AH$135</c:f>
              <c:numCache>
                <c:formatCode>General</c:formatCode>
                <c:ptCount val="33"/>
                <c:pt idx="0">
                  <c:v>22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9-4FEE-ABEF-7F481293E5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4436968"/>
        <c:axId val="64443664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'Gesamtranking Print'!$A$136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'Gesamtranking Print'!$B$131:$AH$131</c15:sqref>
                        </c15:formulaRef>
                      </c:ext>
                    </c:extLst>
                    <c:strCache>
                      <c:ptCount val="2"/>
                      <c:pt idx="0">
                        <c:v>21.03.</c:v>
                      </c:pt>
                      <c:pt idx="1">
                        <c:v>30.03.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'Gesamtranking Print'!$B$136:$AG$136</c15:sqref>
                        </c15:formulaRef>
                      </c:ext>
                    </c:extLst>
                    <c:numCache>
                      <c:formatCode>General</c:formatCode>
                      <c:ptCount val="3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7F1-416E-9AD8-C9DC6BB14F8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Print'!$A$137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6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Print'!$B$131:$AH$131</c15:sqref>
                        </c15:formulaRef>
                      </c:ext>
                    </c:extLst>
                    <c:strCache>
                      <c:ptCount val="2"/>
                      <c:pt idx="0">
                        <c:v>21.03.</c:v>
                      </c:pt>
                      <c:pt idx="1">
                        <c:v>30.03.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Print'!$B$137:$AG$137</c15:sqref>
                        </c15:formulaRef>
                      </c:ext>
                    </c:extLst>
                    <c:numCache>
                      <c:formatCode>General</c:formatCode>
                      <c:ptCount val="3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283-4C86-9C03-AF73D97CC03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Print'!$A$138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Print'!$B$131:$AH$131</c15:sqref>
                        </c15:formulaRef>
                      </c:ext>
                    </c:extLst>
                    <c:strCache>
                      <c:ptCount val="2"/>
                      <c:pt idx="0">
                        <c:v>21.03.</c:v>
                      </c:pt>
                      <c:pt idx="1">
                        <c:v>30.03.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'Gesamtranking Print'!$B$138:$AF$138</c15:sqref>
                        </c15:formulaRef>
                      </c:ext>
                    </c:extLst>
                    <c:numCache>
                      <c:formatCode>General</c:formatCode>
                      <c:ptCount val="3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2CC-4AF5-9B22-9D3BB020E532}"/>
                  </c:ext>
                </c:extLst>
              </c15:ser>
            </c15:filteredLineSeries>
          </c:ext>
        </c:extLst>
      </c:lineChart>
      <c:catAx>
        <c:axId val="64443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4436640"/>
        <c:crosses val="autoZero"/>
        <c:auto val="1"/>
        <c:lblAlgn val="ctr"/>
        <c:lblOffset val="100"/>
        <c:noMultiLvlLbl val="1"/>
      </c:catAx>
      <c:valAx>
        <c:axId val="644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443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Print'!$A$124</c:f>
              <c:strCache>
                <c:ptCount val="1"/>
                <c:pt idx="0">
                  <c:v>Küng</c:v>
                </c:pt>
              </c:strCache>
            </c:strRef>
          </c:tx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Print'!$B$124:$AC$124</c:f>
              <c:numCache>
                <c:formatCode>General</c:formatCode>
                <c:ptCount val="28"/>
                <c:pt idx="0">
                  <c:v>-1</c:v>
                </c:pt>
                <c:pt idx="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6-4342-9B19-EA4B4FB4115F}"/>
            </c:ext>
          </c:extLst>
        </c:ser>
        <c:ser>
          <c:idx val="0"/>
          <c:order val="1"/>
          <c:tx>
            <c:strRef>
              <c:f>'Gesamtranking Print'!$A$124</c:f>
              <c:strCache>
                <c:ptCount val="1"/>
                <c:pt idx="0">
                  <c:v>Küng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Print'!$B$124:$AH$124</c:f>
              <c:numCache>
                <c:formatCode>General</c:formatCode>
                <c:ptCount val="33"/>
                <c:pt idx="0">
                  <c:v>-1</c:v>
                </c:pt>
                <c:pt idx="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6-4342-9B19-EA4B4FB4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Print'!$A$125</c:f>
              <c:strCache>
                <c:ptCount val="1"/>
                <c:pt idx="0">
                  <c:v>Goonse</c:v>
                </c:pt>
              </c:strCache>
            </c:strRef>
          </c:tx>
          <c:spPr>
            <a:ln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Print'!$B$125:$AC$125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A-4586-8ED0-93A2CAB2A8C6}"/>
            </c:ext>
          </c:extLst>
        </c:ser>
        <c:ser>
          <c:idx val="0"/>
          <c:order val="1"/>
          <c:tx>
            <c:strRef>
              <c:f>'Gesamtranking Print'!$A$125</c:f>
              <c:strCache>
                <c:ptCount val="1"/>
                <c:pt idx="0">
                  <c:v>Goonse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Print'!$B$125:$AH$125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A-4586-8ED0-93A2CAB2A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Print'!$A$126</c:f>
              <c:strCache>
                <c:ptCount val="1"/>
                <c:pt idx="0">
                  <c:v>Chäli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Print'!$B$126:$AC$126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4-4672-BFCB-806BAAC15945}"/>
            </c:ext>
          </c:extLst>
        </c:ser>
        <c:ser>
          <c:idx val="0"/>
          <c:order val="1"/>
          <c:tx>
            <c:strRef>
              <c:f>'Gesamtranking Print'!$A$126</c:f>
              <c:strCache>
                <c:ptCount val="1"/>
                <c:pt idx="0">
                  <c:v>Chäli</c:v>
                </c:pt>
              </c:strCache>
            </c:strRef>
          </c:tx>
          <c:spPr>
            <a:ln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Print'!$B$126:$AH$126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4-4672-BFCB-806BAAC1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'Gesamtranking Print'!$A$123</c:f>
              <c:strCache>
                <c:ptCount val="1"/>
                <c:pt idx="0">
                  <c:v>Fuchs</c:v>
                </c:pt>
              </c:strCache>
            </c:strRef>
          </c:tx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Print'!$B$123:$AC$123</c:f>
              <c:numCache>
                <c:formatCode>General</c:formatCode>
                <c:ptCount val="28"/>
                <c:pt idx="0">
                  <c:v>-1</c:v>
                </c:pt>
                <c:pt idx="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6-45A4-BE33-691544A75FCB}"/>
            </c:ext>
          </c:extLst>
        </c:ser>
        <c:ser>
          <c:idx val="0"/>
          <c:order val="1"/>
          <c:tx>
            <c:strRef>
              <c:f>'Gesamtranking Print'!$A$123</c:f>
              <c:strCache>
                <c:ptCount val="1"/>
                <c:pt idx="0">
                  <c:v>Fuchs</c:v>
                </c:pt>
              </c:strCache>
            </c:strRef>
          </c:tx>
          <c:marker>
            <c:symbol val="none"/>
          </c:marker>
          <c:cat>
            <c:numRef>
              <c:f>'Gesamtranking Print'!$B$122:$AH$122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'Gesamtranking Print'!$B$123:$AH$123</c:f>
              <c:numCache>
                <c:formatCode>General</c:formatCode>
                <c:ptCount val="33"/>
                <c:pt idx="0">
                  <c:v>-1</c:v>
                </c:pt>
                <c:pt idx="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6-45A4-BE33-691544A7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45144"/>
        <c:axId val="613844488"/>
      </c:lineChart>
      <c:catAx>
        <c:axId val="61384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4488"/>
        <c:crosses val="autoZero"/>
        <c:auto val="1"/>
        <c:lblAlgn val="ctr"/>
        <c:lblOffset val="100"/>
        <c:noMultiLvlLbl val="0"/>
      </c:catAx>
      <c:valAx>
        <c:axId val="613844488"/>
        <c:scaling>
          <c:orientation val="minMax"/>
          <c:max val="1"/>
          <c:min val="-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84514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3705566364029399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200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0</c:v>
                </c:pt>
                <c:pt idx="1">
                  <c:v>40</c:v>
                </c:pt>
                <c:pt idx="2">
                  <c:v>200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240</c:v>
                </c:pt>
                <c:pt idx="1">
                  <c:v>240</c:v>
                </c:pt>
                <c:pt idx="2">
                  <c:v>400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0</c:v>
                </c:pt>
                <c:pt idx="1">
                  <c:v>60</c:v>
                </c:pt>
                <c:pt idx="2">
                  <c:v>60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0</c:v>
                </c:pt>
                <c:pt idx="3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500</c:v>
                </c:pt>
                <c:pt idx="1">
                  <c:v>400</c:v>
                </c:pt>
                <c:pt idx="2">
                  <c:v>700</c:v>
                </c:pt>
                <c:pt idx="3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Küng</c:v>
                </c:pt>
                <c:pt idx="2">
                  <c:v>Goonse</c:v>
                </c:pt>
                <c:pt idx="3">
                  <c:v>Chäli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4.png"/><Relationship Id="rId5" Type="http://schemas.openxmlformats.org/officeDocument/2006/relationships/chart" Target="../charts/chart9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140</xdr:row>
      <xdr:rowOff>33337</xdr:rowOff>
    </xdr:from>
    <xdr:to>
      <xdr:col>23</xdr:col>
      <xdr:colOff>114300</xdr:colOff>
      <xdr:row>169</xdr:row>
      <xdr:rowOff>180975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97</xdr:row>
      <xdr:rowOff>19050</xdr:rowOff>
    </xdr:from>
    <xdr:to>
      <xdr:col>9</xdr:col>
      <xdr:colOff>180976</xdr:colOff>
      <xdr:row>100</xdr:row>
      <xdr:rowOff>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552450</xdr:colOff>
      <xdr:row>100</xdr:row>
      <xdr:rowOff>28575</xdr:rowOff>
    </xdr:from>
    <xdr:to>
      <xdr:col>9</xdr:col>
      <xdr:colOff>180976</xdr:colOff>
      <xdr:row>103</xdr:row>
      <xdr:rowOff>9525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552450</xdr:colOff>
      <xdr:row>103</xdr:row>
      <xdr:rowOff>38100</xdr:rowOff>
    </xdr:from>
    <xdr:to>
      <xdr:col>9</xdr:col>
      <xdr:colOff>180976</xdr:colOff>
      <xdr:row>106</xdr:row>
      <xdr:rowOff>19050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552450</xdr:colOff>
      <xdr:row>94</xdr:row>
      <xdr:rowOff>9525</xdr:rowOff>
    </xdr:from>
    <xdr:to>
      <xdr:col>9</xdr:col>
      <xdr:colOff>180976</xdr:colOff>
      <xdr:row>96</xdr:row>
      <xdr:rowOff>180975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47625</xdr:colOff>
      <xdr:row>4</xdr:row>
      <xdr:rowOff>47625</xdr:rowOff>
    </xdr:from>
    <xdr:to>
      <xdr:col>11</xdr:col>
      <xdr:colOff>200466</xdr:colOff>
      <xdr:row>11</xdr:row>
      <xdr:rowOff>125550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885825"/>
          <a:ext cx="1105341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4</xdr:row>
      <xdr:rowOff>47625</xdr:rowOff>
    </xdr:from>
    <xdr:to>
      <xdr:col>4</xdr:col>
      <xdr:colOff>29016</xdr:colOff>
      <xdr:row>11</xdr:row>
      <xdr:rowOff>125550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904875"/>
          <a:ext cx="1105341" cy="14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3</xdr:row>
      <xdr:rowOff>95250</xdr:rowOff>
    </xdr:from>
    <xdr:to>
      <xdr:col>3</xdr:col>
      <xdr:colOff>480446</xdr:colOff>
      <xdr:row>10</xdr:row>
      <xdr:rowOff>133350</xdr:rowOff>
    </xdr:to>
    <xdr:pic>
      <xdr:nvPicPr>
        <xdr:cNvPr id="2" name="Picture 11" descr="Image result for pokal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676275"/>
          <a:ext cx="870971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485775</xdr:colOff>
      <xdr:row>3</xdr:row>
      <xdr:rowOff>76200</xdr:rowOff>
    </xdr:from>
    <xdr:to>
      <xdr:col>10</xdr:col>
      <xdr:colOff>321696</xdr:colOff>
      <xdr:row>10</xdr:row>
      <xdr:rowOff>114300</xdr:rowOff>
    </xdr:to>
    <xdr:pic>
      <xdr:nvPicPr>
        <xdr:cNvPr id="3" name="Picture 11" descr="Image result for poka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657225"/>
          <a:ext cx="870971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549275</xdr:colOff>
      <xdr:row>0</xdr:row>
      <xdr:rowOff>167083</xdr:rowOff>
    </xdr:from>
    <xdr:to>
      <xdr:col>11</xdr:col>
      <xdr:colOff>111341</xdr:colOff>
      <xdr:row>1</xdr:row>
      <xdr:rowOff>158030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4000" y="167083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20</xdr:col>
      <xdr:colOff>355600</xdr:colOff>
      <xdr:row>25</xdr:row>
      <xdr:rowOff>93723</xdr:rowOff>
    </xdr:from>
    <xdr:to>
      <xdr:col>20</xdr:col>
      <xdr:colOff>656473</xdr:colOff>
      <xdr:row>30</xdr:row>
      <xdr:rowOff>42234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00400" y="46752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11</xdr:col>
      <xdr:colOff>771525</xdr:colOff>
      <xdr:row>23</xdr:row>
      <xdr:rowOff>76200</xdr:rowOff>
    </xdr:from>
    <xdr:to>
      <xdr:col>12</xdr:col>
      <xdr:colOff>243723</xdr:colOff>
      <xdr:row>24</xdr:row>
      <xdr:rowOff>100911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24925" y="4276725"/>
          <a:ext cx="300873" cy="215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266699</xdr:colOff>
      <xdr:row>1</xdr:row>
      <xdr:rowOff>48816</xdr:rowOff>
    </xdr:from>
    <xdr:to>
      <xdr:col>24</xdr:col>
      <xdr:colOff>549275</xdr:colOff>
      <xdr:row>2</xdr:row>
      <xdr:rowOff>134542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349" y="239316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22</xdr:col>
      <xdr:colOff>304797</xdr:colOff>
      <xdr:row>1</xdr:row>
      <xdr:rowOff>63582</xdr:rowOff>
    </xdr:from>
    <xdr:to>
      <xdr:col>22</xdr:col>
      <xdr:colOff>606425</xdr:colOff>
      <xdr:row>2</xdr:row>
      <xdr:rowOff>152399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15087597" y="254082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23</xdr:col>
      <xdr:colOff>314324</xdr:colOff>
      <xdr:row>1</xdr:row>
      <xdr:rowOff>38100</xdr:rowOff>
    </xdr:from>
    <xdr:to>
      <xdr:col>23</xdr:col>
      <xdr:colOff>530225</xdr:colOff>
      <xdr:row>2</xdr:row>
      <xdr:rowOff>169765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40674" y="228600"/>
          <a:ext cx="215901" cy="322165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1</xdr:row>
      <xdr:rowOff>48817</xdr:rowOff>
    </xdr:from>
    <xdr:to>
      <xdr:col>21</xdr:col>
      <xdr:colOff>510597</xdr:colOff>
      <xdr:row>2</xdr:row>
      <xdr:rowOff>152401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01775" y="239317"/>
          <a:ext cx="164522" cy="294084"/>
        </a:xfrm>
        <a:prstGeom prst="rect">
          <a:avLst/>
        </a:prstGeom>
      </xdr:spPr>
    </xdr:pic>
    <xdr:clientData/>
  </xdr:twoCellAnchor>
  <xdr:twoCellAnchor>
    <xdr:from>
      <xdr:col>25</xdr:col>
      <xdr:colOff>295274</xdr:colOff>
      <xdr:row>1</xdr:row>
      <xdr:rowOff>48816</xdr:rowOff>
    </xdr:from>
    <xdr:to>
      <xdr:col>25</xdr:col>
      <xdr:colOff>552450</xdr:colOff>
      <xdr:row>2</xdr:row>
      <xdr:rowOff>133350</xdr:rowOff>
    </xdr:to>
    <xdr:sp macro="" textlink="">
      <xdr:nvSpPr>
        <xdr:cNvPr id="6" name="Pfeil: nach ob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7849849" y="239316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26</xdr:col>
      <xdr:colOff>295274</xdr:colOff>
      <xdr:row>1</xdr:row>
      <xdr:rowOff>67865</xdr:rowOff>
    </xdr:from>
    <xdr:to>
      <xdr:col>26</xdr:col>
      <xdr:colOff>514350</xdr:colOff>
      <xdr:row>2</xdr:row>
      <xdr:rowOff>142874</xdr:rowOff>
    </xdr:to>
    <xdr:sp macro="" textlink="">
      <xdr:nvSpPr>
        <xdr:cNvPr id="7" name="Pfeil: nach unt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8773774" y="258365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30</xdr:col>
      <xdr:colOff>333374</xdr:colOff>
      <xdr:row>1</xdr:row>
      <xdr:rowOff>39291</xdr:rowOff>
    </xdr:from>
    <xdr:to>
      <xdr:col>30</xdr:col>
      <xdr:colOff>609600</xdr:colOff>
      <xdr:row>2</xdr:row>
      <xdr:rowOff>131367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07574" y="229791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28</xdr:col>
      <xdr:colOff>371472</xdr:colOff>
      <xdr:row>1</xdr:row>
      <xdr:rowOff>54057</xdr:rowOff>
    </xdr:from>
    <xdr:to>
      <xdr:col>28</xdr:col>
      <xdr:colOff>666750</xdr:colOff>
      <xdr:row>2</xdr:row>
      <xdr:rowOff>149224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20697822" y="244557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29</xdr:col>
      <xdr:colOff>380999</xdr:colOff>
      <xdr:row>1</xdr:row>
      <xdr:rowOff>28575</xdr:rowOff>
    </xdr:from>
    <xdr:to>
      <xdr:col>29</xdr:col>
      <xdr:colOff>590550</xdr:colOff>
      <xdr:row>2</xdr:row>
      <xdr:rowOff>150715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31274" y="219075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27</xdr:col>
      <xdr:colOff>409575</xdr:colOff>
      <xdr:row>1</xdr:row>
      <xdr:rowOff>39292</xdr:rowOff>
    </xdr:from>
    <xdr:to>
      <xdr:col>27</xdr:col>
      <xdr:colOff>574097</xdr:colOff>
      <xdr:row>2</xdr:row>
      <xdr:rowOff>149226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00" y="229792"/>
          <a:ext cx="164522" cy="294084"/>
        </a:xfrm>
        <a:prstGeom prst="rect">
          <a:avLst/>
        </a:prstGeom>
      </xdr:spPr>
    </xdr:pic>
    <xdr:clientData/>
  </xdr:twoCellAnchor>
  <xdr:twoCellAnchor>
    <xdr:from>
      <xdr:col>31</xdr:col>
      <xdr:colOff>361949</xdr:colOff>
      <xdr:row>1</xdr:row>
      <xdr:rowOff>39291</xdr:rowOff>
    </xdr:from>
    <xdr:to>
      <xdr:col>31</xdr:col>
      <xdr:colOff>619125</xdr:colOff>
      <xdr:row>2</xdr:row>
      <xdr:rowOff>123825</xdr:rowOff>
    </xdr:to>
    <xdr:sp macro="" textlink="">
      <xdr:nvSpPr>
        <xdr:cNvPr id="13" name="Pfeil: nach oben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3460074" y="229791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361949</xdr:colOff>
      <xdr:row>1</xdr:row>
      <xdr:rowOff>58340</xdr:rowOff>
    </xdr:from>
    <xdr:to>
      <xdr:col>32</xdr:col>
      <xdr:colOff>581025</xdr:colOff>
      <xdr:row>2</xdr:row>
      <xdr:rowOff>133349</xdr:rowOff>
    </xdr:to>
    <xdr:sp macro="" textlink="">
      <xdr:nvSpPr>
        <xdr:cNvPr id="14" name="Pfeil: nach unte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4383999" y="248840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37</xdr:col>
      <xdr:colOff>304799</xdr:colOff>
      <xdr:row>1</xdr:row>
      <xdr:rowOff>39291</xdr:rowOff>
    </xdr:from>
    <xdr:to>
      <xdr:col>37</xdr:col>
      <xdr:colOff>587375</xdr:colOff>
      <xdr:row>2</xdr:row>
      <xdr:rowOff>131367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46474" y="229791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35</xdr:col>
      <xdr:colOff>342897</xdr:colOff>
      <xdr:row>1</xdr:row>
      <xdr:rowOff>54057</xdr:rowOff>
    </xdr:from>
    <xdr:to>
      <xdr:col>35</xdr:col>
      <xdr:colOff>644525</xdr:colOff>
      <xdr:row>2</xdr:row>
      <xdr:rowOff>149224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27136722" y="244557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36</xdr:col>
      <xdr:colOff>352424</xdr:colOff>
      <xdr:row>1</xdr:row>
      <xdr:rowOff>28575</xdr:rowOff>
    </xdr:from>
    <xdr:to>
      <xdr:col>36</xdr:col>
      <xdr:colOff>568325</xdr:colOff>
      <xdr:row>2</xdr:row>
      <xdr:rowOff>150715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70174" y="219075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34</xdr:col>
      <xdr:colOff>381000</xdr:colOff>
      <xdr:row>1</xdr:row>
      <xdr:rowOff>39292</xdr:rowOff>
    </xdr:from>
    <xdr:to>
      <xdr:col>34</xdr:col>
      <xdr:colOff>548697</xdr:colOff>
      <xdr:row>2</xdr:row>
      <xdr:rowOff>149226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50900" y="229792"/>
          <a:ext cx="164522" cy="294084"/>
        </a:xfrm>
        <a:prstGeom prst="rect">
          <a:avLst/>
        </a:prstGeom>
      </xdr:spPr>
    </xdr:pic>
    <xdr:clientData/>
  </xdr:twoCellAnchor>
  <xdr:twoCellAnchor>
    <xdr:from>
      <xdr:col>38</xdr:col>
      <xdr:colOff>333374</xdr:colOff>
      <xdr:row>1</xdr:row>
      <xdr:rowOff>39291</xdr:rowOff>
    </xdr:from>
    <xdr:to>
      <xdr:col>38</xdr:col>
      <xdr:colOff>590550</xdr:colOff>
      <xdr:row>2</xdr:row>
      <xdr:rowOff>123825</xdr:rowOff>
    </xdr:to>
    <xdr:sp macro="" textlink="">
      <xdr:nvSpPr>
        <xdr:cNvPr id="19" name="Pfeil: nach obe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898974" y="229791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39</xdr:col>
      <xdr:colOff>333374</xdr:colOff>
      <xdr:row>1</xdr:row>
      <xdr:rowOff>58340</xdr:rowOff>
    </xdr:from>
    <xdr:to>
      <xdr:col>39</xdr:col>
      <xdr:colOff>552450</xdr:colOff>
      <xdr:row>2</xdr:row>
      <xdr:rowOff>133349</xdr:rowOff>
    </xdr:to>
    <xdr:sp macro="" textlink="">
      <xdr:nvSpPr>
        <xdr:cNvPr id="20" name="Pfeil: nach unten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30822899" y="248840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49</xdr:col>
      <xdr:colOff>333374</xdr:colOff>
      <xdr:row>1</xdr:row>
      <xdr:rowOff>39291</xdr:rowOff>
    </xdr:from>
    <xdr:to>
      <xdr:col>49</xdr:col>
      <xdr:colOff>609600</xdr:colOff>
      <xdr:row>2</xdr:row>
      <xdr:rowOff>131367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09999" y="229791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47</xdr:col>
      <xdr:colOff>371472</xdr:colOff>
      <xdr:row>1</xdr:row>
      <xdr:rowOff>54057</xdr:rowOff>
    </xdr:from>
    <xdr:to>
      <xdr:col>47</xdr:col>
      <xdr:colOff>666750</xdr:colOff>
      <xdr:row>2</xdr:row>
      <xdr:rowOff>149224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40100247" y="244557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48</xdr:col>
      <xdr:colOff>380999</xdr:colOff>
      <xdr:row>1</xdr:row>
      <xdr:rowOff>28575</xdr:rowOff>
    </xdr:from>
    <xdr:to>
      <xdr:col>48</xdr:col>
      <xdr:colOff>590550</xdr:colOff>
      <xdr:row>2</xdr:row>
      <xdr:rowOff>150715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033699" y="219075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46</xdr:col>
      <xdr:colOff>409575</xdr:colOff>
      <xdr:row>1</xdr:row>
      <xdr:rowOff>39292</xdr:rowOff>
    </xdr:from>
    <xdr:to>
      <xdr:col>46</xdr:col>
      <xdr:colOff>574097</xdr:colOff>
      <xdr:row>2</xdr:row>
      <xdr:rowOff>149226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14425" y="229792"/>
          <a:ext cx="164522" cy="294084"/>
        </a:xfrm>
        <a:prstGeom prst="rect">
          <a:avLst/>
        </a:prstGeom>
      </xdr:spPr>
    </xdr:pic>
    <xdr:clientData/>
  </xdr:twoCellAnchor>
  <xdr:twoCellAnchor>
    <xdr:from>
      <xdr:col>50</xdr:col>
      <xdr:colOff>361949</xdr:colOff>
      <xdr:row>1</xdr:row>
      <xdr:rowOff>39291</xdr:rowOff>
    </xdr:from>
    <xdr:to>
      <xdr:col>50</xdr:col>
      <xdr:colOff>619125</xdr:colOff>
      <xdr:row>2</xdr:row>
      <xdr:rowOff>123825</xdr:rowOff>
    </xdr:to>
    <xdr:sp macro="" textlink="">
      <xdr:nvSpPr>
        <xdr:cNvPr id="25" name="Pfeil: nach oben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42862499" y="229791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51</xdr:col>
      <xdr:colOff>361949</xdr:colOff>
      <xdr:row>1</xdr:row>
      <xdr:rowOff>58340</xdr:rowOff>
    </xdr:from>
    <xdr:to>
      <xdr:col>51</xdr:col>
      <xdr:colOff>581025</xdr:colOff>
      <xdr:row>2</xdr:row>
      <xdr:rowOff>133349</xdr:rowOff>
    </xdr:to>
    <xdr:sp macro="" textlink="">
      <xdr:nvSpPr>
        <xdr:cNvPr id="26" name="Pfeil: nach unten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3786424" y="248840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56</xdr:col>
      <xdr:colOff>333374</xdr:colOff>
      <xdr:row>1</xdr:row>
      <xdr:rowOff>20241</xdr:rowOff>
    </xdr:from>
    <xdr:to>
      <xdr:col>56</xdr:col>
      <xdr:colOff>609600</xdr:colOff>
      <xdr:row>2</xdr:row>
      <xdr:rowOff>112317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77474" y="210741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54</xdr:col>
      <xdr:colOff>371472</xdr:colOff>
      <xdr:row>1</xdr:row>
      <xdr:rowOff>35007</xdr:rowOff>
    </xdr:from>
    <xdr:to>
      <xdr:col>54</xdr:col>
      <xdr:colOff>666750</xdr:colOff>
      <xdr:row>2</xdr:row>
      <xdr:rowOff>130174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46567722" y="225507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55</xdr:col>
      <xdr:colOff>380999</xdr:colOff>
      <xdr:row>1</xdr:row>
      <xdr:rowOff>9525</xdr:rowOff>
    </xdr:from>
    <xdr:to>
      <xdr:col>55</xdr:col>
      <xdr:colOff>590550</xdr:colOff>
      <xdr:row>2</xdr:row>
      <xdr:rowOff>131665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01174" y="200025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53</xdr:col>
      <xdr:colOff>409575</xdr:colOff>
      <xdr:row>1</xdr:row>
      <xdr:rowOff>20242</xdr:rowOff>
    </xdr:from>
    <xdr:to>
      <xdr:col>53</xdr:col>
      <xdr:colOff>574097</xdr:colOff>
      <xdr:row>2</xdr:row>
      <xdr:rowOff>130176</xdr:rowOff>
    </xdr:to>
    <xdr:pic>
      <xdr:nvPicPr>
        <xdr:cNvPr id="36" name="Grafik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81900" y="210742"/>
          <a:ext cx="164522" cy="294084"/>
        </a:xfrm>
        <a:prstGeom prst="rect">
          <a:avLst/>
        </a:prstGeom>
      </xdr:spPr>
    </xdr:pic>
    <xdr:clientData/>
  </xdr:twoCellAnchor>
  <xdr:twoCellAnchor>
    <xdr:from>
      <xdr:col>57</xdr:col>
      <xdr:colOff>361949</xdr:colOff>
      <xdr:row>1</xdr:row>
      <xdr:rowOff>20241</xdr:rowOff>
    </xdr:from>
    <xdr:to>
      <xdr:col>57</xdr:col>
      <xdr:colOff>619125</xdr:colOff>
      <xdr:row>2</xdr:row>
      <xdr:rowOff>104775</xdr:rowOff>
    </xdr:to>
    <xdr:sp macro="" textlink="">
      <xdr:nvSpPr>
        <xdr:cNvPr id="37" name="Pfeil: nach oben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49329974" y="210741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58</xdr:col>
      <xdr:colOff>361949</xdr:colOff>
      <xdr:row>1</xdr:row>
      <xdr:rowOff>39290</xdr:rowOff>
    </xdr:from>
    <xdr:to>
      <xdr:col>58</xdr:col>
      <xdr:colOff>581025</xdr:colOff>
      <xdr:row>2</xdr:row>
      <xdr:rowOff>114299</xdr:rowOff>
    </xdr:to>
    <xdr:sp macro="" textlink="">
      <xdr:nvSpPr>
        <xdr:cNvPr id="38" name="Pfeil: nach unten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50253899" y="229790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63</xdr:col>
      <xdr:colOff>304799</xdr:colOff>
      <xdr:row>1</xdr:row>
      <xdr:rowOff>48816</xdr:rowOff>
    </xdr:from>
    <xdr:to>
      <xdr:col>63</xdr:col>
      <xdr:colOff>587375</xdr:colOff>
      <xdr:row>2</xdr:row>
      <xdr:rowOff>134542</xdr:rowOff>
    </xdr:to>
    <xdr:pic>
      <xdr:nvPicPr>
        <xdr:cNvPr id="39" name="Grafik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16374" y="239316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61</xdr:col>
      <xdr:colOff>342897</xdr:colOff>
      <xdr:row>1</xdr:row>
      <xdr:rowOff>63582</xdr:rowOff>
    </xdr:from>
    <xdr:to>
      <xdr:col>61</xdr:col>
      <xdr:colOff>644525</xdr:colOff>
      <xdr:row>2</xdr:row>
      <xdr:rowOff>152399</xdr:rowOff>
    </xdr:to>
    <xdr:pic>
      <xdr:nvPicPr>
        <xdr:cNvPr id="40" name="Grafik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53006622" y="254082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62</xdr:col>
      <xdr:colOff>352424</xdr:colOff>
      <xdr:row>1</xdr:row>
      <xdr:rowOff>38100</xdr:rowOff>
    </xdr:from>
    <xdr:to>
      <xdr:col>62</xdr:col>
      <xdr:colOff>568325</xdr:colOff>
      <xdr:row>2</xdr:row>
      <xdr:rowOff>169765</xdr:rowOff>
    </xdr:to>
    <xdr:pic>
      <xdr:nvPicPr>
        <xdr:cNvPr id="41" name="Grafik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40074" y="228600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60</xdr:col>
      <xdr:colOff>381000</xdr:colOff>
      <xdr:row>1</xdr:row>
      <xdr:rowOff>48817</xdr:rowOff>
    </xdr:from>
    <xdr:to>
      <xdr:col>60</xdr:col>
      <xdr:colOff>548697</xdr:colOff>
      <xdr:row>2</xdr:row>
      <xdr:rowOff>152401</xdr:rowOff>
    </xdr:to>
    <xdr:pic>
      <xdr:nvPicPr>
        <xdr:cNvPr id="42" name="Grafik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20800" y="239317"/>
          <a:ext cx="164522" cy="294084"/>
        </a:xfrm>
        <a:prstGeom prst="rect">
          <a:avLst/>
        </a:prstGeom>
      </xdr:spPr>
    </xdr:pic>
    <xdr:clientData/>
  </xdr:twoCellAnchor>
  <xdr:twoCellAnchor>
    <xdr:from>
      <xdr:col>64</xdr:col>
      <xdr:colOff>333374</xdr:colOff>
      <xdr:row>1</xdr:row>
      <xdr:rowOff>48816</xdr:rowOff>
    </xdr:from>
    <xdr:to>
      <xdr:col>64</xdr:col>
      <xdr:colOff>590550</xdr:colOff>
      <xdr:row>2</xdr:row>
      <xdr:rowOff>133350</xdr:rowOff>
    </xdr:to>
    <xdr:sp macro="" textlink="">
      <xdr:nvSpPr>
        <xdr:cNvPr id="43" name="Pfeil: nach oben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55768874" y="239316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65</xdr:col>
      <xdr:colOff>333374</xdr:colOff>
      <xdr:row>1</xdr:row>
      <xdr:rowOff>67865</xdr:rowOff>
    </xdr:from>
    <xdr:to>
      <xdr:col>65</xdr:col>
      <xdr:colOff>552450</xdr:colOff>
      <xdr:row>2</xdr:row>
      <xdr:rowOff>142874</xdr:rowOff>
    </xdr:to>
    <xdr:sp macro="" textlink="">
      <xdr:nvSpPr>
        <xdr:cNvPr id="44" name="Pfeil: nach unten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56692799" y="258365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70</xdr:col>
      <xdr:colOff>304799</xdr:colOff>
      <xdr:row>1</xdr:row>
      <xdr:rowOff>58341</xdr:rowOff>
    </xdr:from>
    <xdr:to>
      <xdr:col>70</xdr:col>
      <xdr:colOff>587375</xdr:colOff>
      <xdr:row>2</xdr:row>
      <xdr:rowOff>150417</xdr:rowOff>
    </xdr:to>
    <xdr:pic>
      <xdr:nvPicPr>
        <xdr:cNvPr id="45" name="Grafik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83849" y="248841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68</xdr:col>
      <xdr:colOff>342897</xdr:colOff>
      <xdr:row>1</xdr:row>
      <xdr:rowOff>73107</xdr:rowOff>
    </xdr:from>
    <xdr:to>
      <xdr:col>68</xdr:col>
      <xdr:colOff>644525</xdr:colOff>
      <xdr:row>2</xdr:row>
      <xdr:rowOff>168274</xdr:rowOff>
    </xdr:to>
    <xdr:pic>
      <xdr:nvPicPr>
        <xdr:cNvPr id="46" name="Grafik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59474097" y="263607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69</xdr:col>
      <xdr:colOff>352424</xdr:colOff>
      <xdr:row>1</xdr:row>
      <xdr:rowOff>47625</xdr:rowOff>
    </xdr:from>
    <xdr:to>
      <xdr:col>69</xdr:col>
      <xdr:colOff>568325</xdr:colOff>
      <xdr:row>2</xdr:row>
      <xdr:rowOff>169765</xdr:rowOff>
    </xdr:to>
    <xdr:pic>
      <xdr:nvPicPr>
        <xdr:cNvPr id="47" name="Grafik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07549" y="238125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67</xdr:col>
      <xdr:colOff>381000</xdr:colOff>
      <xdr:row>1</xdr:row>
      <xdr:rowOff>58342</xdr:rowOff>
    </xdr:from>
    <xdr:to>
      <xdr:col>67</xdr:col>
      <xdr:colOff>548697</xdr:colOff>
      <xdr:row>2</xdr:row>
      <xdr:rowOff>168276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588275" y="248842"/>
          <a:ext cx="164522" cy="294084"/>
        </a:xfrm>
        <a:prstGeom prst="rect">
          <a:avLst/>
        </a:prstGeom>
      </xdr:spPr>
    </xdr:pic>
    <xdr:clientData/>
  </xdr:twoCellAnchor>
  <xdr:twoCellAnchor>
    <xdr:from>
      <xdr:col>71</xdr:col>
      <xdr:colOff>333374</xdr:colOff>
      <xdr:row>1</xdr:row>
      <xdr:rowOff>58341</xdr:rowOff>
    </xdr:from>
    <xdr:to>
      <xdr:col>71</xdr:col>
      <xdr:colOff>590550</xdr:colOff>
      <xdr:row>2</xdr:row>
      <xdr:rowOff>142875</xdr:rowOff>
    </xdr:to>
    <xdr:sp macro="" textlink="">
      <xdr:nvSpPr>
        <xdr:cNvPr id="49" name="Pfeil: nach oben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62236349" y="248841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72</xdr:col>
      <xdr:colOff>333374</xdr:colOff>
      <xdr:row>1</xdr:row>
      <xdr:rowOff>77390</xdr:rowOff>
    </xdr:from>
    <xdr:to>
      <xdr:col>72</xdr:col>
      <xdr:colOff>552450</xdr:colOff>
      <xdr:row>2</xdr:row>
      <xdr:rowOff>152399</xdr:rowOff>
    </xdr:to>
    <xdr:sp macro="" textlink="">
      <xdr:nvSpPr>
        <xdr:cNvPr id="50" name="Pfeil: nach unten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63160274" y="267890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 editAs="oneCell">
    <xdr:from>
      <xdr:col>77</xdr:col>
      <xdr:colOff>342899</xdr:colOff>
      <xdr:row>1</xdr:row>
      <xdr:rowOff>29766</xdr:rowOff>
    </xdr:from>
    <xdr:to>
      <xdr:col>77</xdr:col>
      <xdr:colOff>625475</xdr:colOff>
      <xdr:row>2</xdr:row>
      <xdr:rowOff>115492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89424" y="220266"/>
          <a:ext cx="276226" cy="276226"/>
        </a:xfrm>
        <a:prstGeom prst="rect">
          <a:avLst/>
        </a:prstGeom>
      </xdr:spPr>
    </xdr:pic>
    <xdr:clientData/>
  </xdr:twoCellAnchor>
  <xdr:twoCellAnchor editAs="oneCell">
    <xdr:from>
      <xdr:col>75</xdr:col>
      <xdr:colOff>380997</xdr:colOff>
      <xdr:row>1</xdr:row>
      <xdr:rowOff>44532</xdr:rowOff>
    </xdr:from>
    <xdr:to>
      <xdr:col>75</xdr:col>
      <xdr:colOff>682625</xdr:colOff>
      <xdr:row>2</xdr:row>
      <xdr:rowOff>133349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 flipV="1">
          <a:off x="65979672" y="235032"/>
          <a:ext cx="295278" cy="279317"/>
        </a:xfrm>
        <a:prstGeom prst="rect">
          <a:avLst/>
        </a:prstGeom>
      </xdr:spPr>
    </xdr:pic>
    <xdr:clientData/>
  </xdr:twoCellAnchor>
  <xdr:twoCellAnchor editAs="oneCell">
    <xdr:from>
      <xdr:col>76</xdr:col>
      <xdr:colOff>390524</xdr:colOff>
      <xdr:row>1</xdr:row>
      <xdr:rowOff>19050</xdr:rowOff>
    </xdr:from>
    <xdr:to>
      <xdr:col>76</xdr:col>
      <xdr:colOff>606425</xdr:colOff>
      <xdr:row>2</xdr:row>
      <xdr:rowOff>150715</xdr:rowOff>
    </xdr:to>
    <xdr:pic>
      <xdr:nvPicPr>
        <xdr:cNvPr id="53" name="Grafik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13124" y="209550"/>
          <a:ext cx="209551" cy="312640"/>
        </a:xfrm>
        <a:prstGeom prst="rect">
          <a:avLst/>
        </a:prstGeom>
      </xdr:spPr>
    </xdr:pic>
    <xdr:clientData/>
  </xdr:twoCellAnchor>
  <xdr:twoCellAnchor editAs="oneCell">
    <xdr:from>
      <xdr:col>74</xdr:col>
      <xdr:colOff>419100</xdr:colOff>
      <xdr:row>1</xdr:row>
      <xdr:rowOff>29767</xdr:rowOff>
    </xdr:from>
    <xdr:to>
      <xdr:col>74</xdr:col>
      <xdr:colOff>586797</xdr:colOff>
      <xdr:row>2</xdr:row>
      <xdr:rowOff>133351</xdr:rowOff>
    </xdr:to>
    <xdr:pic>
      <xdr:nvPicPr>
        <xdr:cNvPr id="54" name="Grafik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093850" y="220267"/>
          <a:ext cx="164522" cy="294084"/>
        </a:xfrm>
        <a:prstGeom prst="rect">
          <a:avLst/>
        </a:prstGeom>
      </xdr:spPr>
    </xdr:pic>
    <xdr:clientData/>
  </xdr:twoCellAnchor>
  <xdr:twoCellAnchor>
    <xdr:from>
      <xdr:col>78</xdr:col>
      <xdr:colOff>371474</xdr:colOff>
      <xdr:row>1</xdr:row>
      <xdr:rowOff>29766</xdr:rowOff>
    </xdr:from>
    <xdr:to>
      <xdr:col>78</xdr:col>
      <xdr:colOff>628650</xdr:colOff>
      <xdr:row>2</xdr:row>
      <xdr:rowOff>114300</xdr:rowOff>
    </xdr:to>
    <xdr:sp macro="" textlink="">
      <xdr:nvSpPr>
        <xdr:cNvPr id="55" name="Pfeil: nach oben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68741924" y="220266"/>
          <a:ext cx="257176" cy="27503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79</xdr:col>
      <xdr:colOff>371474</xdr:colOff>
      <xdr:row>1</xdr:row>
      <xdr:rowOff>48815</xdr:rowOff>
    </xdr:from>
    <xdr:to>
      <xdr:col>79</xdr:col>
      <xdr:colOff>590550</xdr:colOff>
      <xdr:row>2</xdr:row>
      <xdr:rowOff>123824</xdr:rowOff>
    </xdr:to>
    <xdr:sp macro="" textlink="">
      <xdr:nvSpPr>
        <xdr:cNvPr id="56" name="Pfeil: nach unten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69665849" y="239315"/>
          <a:ext cx="219076" cy="265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J/JJ/2021/Statistik_04.03.2021.xlsx" TargetMode="External"/><Relationship Id="rId1" Type="http://schemas.openxmlformats.org/officeDocument/2006/relationships/externalLinkPath" Target="/Meine%20Ablage/JJ/JJ/2021/Statistik_04.03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nt"/>
      <sheetName val="Übersicht"/>
      <sheetName val="Detail"/>
      <sheetName val="Tabelle1"/>
    </sheetNames>
    <sheetDataSet>
      <sheetData sheetId="0"/>
      <sheetData sheetId="1">
        <row r="6">
          <cell r="B6"/>
        </row>
        <row r="7">
          <cell r="B7"/>
        </row>
        <row r="8">
          <cell r="B8"/>
        </row>
        <row r="9">
          <cell r="B9"/>
        </row>
      </sheetData>
      <sheetData sheetId="2">
        <row r="4">
          <cell r="X4" t="str">
            <v>Ranking Futevoley ø pro Abend</v>
          </cell>
          <cell r="Y4" t="str">
            <v>Ranking Futevoley Total</v>
          </cell>
          <cell r="Z4" t="str">
            <v>Ranking Futevoley Max. Punkte pro Abend</v>
          </cell>
          <cell r="AA4" t="str">
            <v>Ranking Schieber ø pro Abend</v>
          </cell>
          <cell r="AB4" t="str">
            <v>Ranking Schieber Total</v>
          </cell>
          <cell r="AC4" t="str">
            <v>Ranking Schieber Max. Punkte pro Abend</v>
          </cell>
          <cell r="AD4" t="str">
            <v>Ranking Molotov ø pro Abend</v>
          </cell>
          <cell r="AE4" t="str">
            <v>Ranking Molotov Total</v>
          </cell>
          <cell r="AF4" t="str">
            <v>Ranking Molotov Max. Punkte pro Abend</v>
          </cell>
          <cell r="AG4" t="str">
            <v>Max. Punkte pro Abend</v>
          </cell>
          <cell r="AH4" t="str">
            <v>ø Punkte</v>
          </cell>
          <cell r="AI4" t="str">
            <v>Ranking Teilnahmen</v>
          </cell>
          <cell r="AJ4" t="str">
            <v>Ranking Max. Spenden pro Abend</v>
          </cell>
          <cell r="AK4" t="str">
            <v>Ranking Spenden Total</v>
          </cell>
          <cell r="AL4" t="str">
            <v>Ranking Min. Punkte pro Abend</v>
          </cell>
          <cell r="AM4" t="str">
            <v>Ranking Max. ø Punkte</v>
          </cell>
          <cell r="AN4" t="str">
            <v>Total ./. Schneider</v>
          </cell>
          <cell r="AO4" t="str">
            <v>Ranking Total ./. Schneider</v>
          </cell>
          <cell r="AP4"/>
          <cell r="AQ4" t="str">
            <v>Spieler</v>
          </cell>
        </row>
        <row r="5">
          <cell r="X5"/>
          <cell r="Y5"/>
          <cell r="Z5">
            <v>13</v>
          </cell>
          <cell r="AA5"/>
          <cell r="AB5"/>
          <cell r="AC5">
            <v>32</v>
          </cell>
          <cell r="AD5"/>
          <cell r="AE5"/>
          <cell r="AF5" t="str">
            <v/>
          </cell>
          <cell r="AG5">
            <v>34</v>
          </cell>
          <cell r="AH5"/>
          <cell r="AI5"/>
          <cell r="AJ5">
            <v>37</v>
          </cell>
          <cell r="AK5"/>
          <cell r="AL5">
            <v>28</v>
          </cell>
          <cell r="AM5"/>
          <cell r="AN5"/>
          <cell r="AO5"/>
          <cell r="AP5"/>
          <cell r="AQ5" t="str">
            <v>Berg</v>
          </cell>
        </row>
        <row r="6">
          <cell r="X6"/>
          <cell r="Y6"/>
          <cell r="Z6">
            <v>42</v>
          </cell>
          <cell r="AA6"/>
          <cell r="AB6"/>
          <cell r="AC6">
            <v>21</v>
          </cell>
          <cell r="AD6"/>
          <cell r="AE6"/>
          <cell r="AF6" t="str">
            <v/>
          </cell>
          <cell r="AG6">
            <v>46</v>
          </cell>
          <cell r="AH6"/>
          <cell r="AI6"/>
          <cell r="AJ6">
            <v>32</v>
          </cell>
          <cell r="AK6"/>
          <cell r="AL6">
            <v>17</v>
          </cell>
          <cell r="AM6"/>
          <cell r="AN6"/>
          <cell r="AO6"/>
          <cell r="AP6"/>
          <cell r="AQ6" t="str">
            <v>Chäli</v>
          </cell>
        </row>
        <row r="7">
          <cell r="X7"/>
          <cell r="Y7"/>
          <cell r="Z7">
            <v>33</v>
          </cell>
          <cell r="AA7"/>
          <cell r="AB7"/>
          <cell r="AC7">
            <v>32</v>
          </cell>
          <cell r="AD7"/>
          <cell r="AE7"/>
          <cell r="AF7" t="str">
            <v/>
          </cell>
          <cell r="AG7">
            <v>46</v>
          </cell>
          <cell r="AH7"/>
          <cell r="AI7"/>
          <cell r="AJ7">
            <v>24</v>
          </cell>
          <cell r="AK7"/>
          <cell r="AL7">
            <v>17</v>
          </cell>
          <cell r="AM7"/>
          <cell r="AN7"/>
          <cell r="AO7"/>
          <cell r="AP7"/>
          <cell r="AQ7" t="str">
            <v>Mirer</v>
          </cell>
        </row>
        <row r="8">
          <cell r="X8"/>
          <cell r="Y8"/>
          <cell r="Z8">
            <v>13</v>
          </cell>
          <cell r="AA8"/>
          <cell r="AB8"/>
          <cell r="AC8">
            <v>21</v>
          </cell>
          <cell r="AD8"/>
          <cell r="AE8"/>
          <cell r="AF8" t="str">
            <v/>
          </cell>
          <cell r="AG8">
            <v>22</v>
          </cell>
          <cell r="AH8"/>
          <cell r="AI8"/>
          <cell r="AJ8">
            <v>53</v>
          </cell>
          <cell r="AK8"/>
          <cell r="AL8">
            <v>37</v>
          </cell>
          <cell r="AM8"/>
          <cell r="AN8"/>
          <cell r="AO8"/>
          <cell r="AP8"/>
          <cell r="AQ8" t="str">
            <v>Rogerio</v>
          </cell>
        </row>
        <row r="9">
          <cell r="X9"/>
          <cell r="Y9"/>
          <cell r="Z9">
            <v>13</v>
          </cell>
          <cell r="AA9"/>
          <cell r="AB9"/>
          <cell r="AC9">
            <v>32</v>
          </cell>
          <cell r="AD9"/>
          <cell r="AE9"/>
          <cell r="AF9" t="str">
            <v/>
          </cell>
          <cell r="AG9">
            <v>34</v>
          </cell>
          <cell r="AH9"/>
          <cell r="AI9"/>
          <cell r="AJ9">
            <v>37</v>
          </cell>
          <cell r="AK9"/>
          <cell r="AL9">
            <v>28</v>
          </cell>
          <cell r="AM9"/>
          <cell r="AN9"/>
          <cell r="AO9"/>
          <cell r="AP9"/>
          <cell r="AQ9" t="str">
            <v>Berg</v>
          </cell>
        </row>
        <row r="10">
          <cell r="X10"/>
          <cell r="Y10"/>
          <cell r="Z10">
            <v>2</v>
          </cell>
          <cell r="AA10"/>
          <cell r="AB10"/>
          <cell r="AC10">
            <v>27</v>
          </cell>
          <cell r="AD10"/>
          <cell r="AE10"/>
          <cell r="AF10" t="str">
            <v/>
          </cell>
          <cell r="AG10">
            <v>17</v>
          </cell>
          <cell r="AH10"/>
          <cell r="AI10"/>
          <cell r="AJ10">
            <v>54</v>
          </cell>
          <cell r="AK10"/>
          <cell r="AL10">
            <v>45</v>
          </cell>
          <cell r="AM10"/>
          <cell r="AN10"/>
          <cell r="AO10"/>
          <cell r="AP10"/>
          <cell r="AQ10" t="str">
            <v>Chäli</v>
          </cell>
        </row>
        <row r="11">
          <cell r="X11"/>
          <cell r="Y11"/>
          <cell r="Z11">
            <v>33</v>
          </cell>
          <cell r="AA11"/>
          <cell r="AB11"/>
          <cell r="AC11">
            <v>27</v>
          </cell>
          <cell r="AD11"/>
          <cell r="AE11"/>
          <cell r="AF11" t="str">
            <v/>
          </cell>
          <cell r="AG11">
            <v>39</v>
          </cell>
          <cell r="AH11"/>
          <cell r="AI11"/>
          <cell r="AJ11">
            <v>32</v>
          </cell>
          <cell r="AK11"/>
          <cell r="AL11">
            <v>21</v>
          </cell>
          <cell r="AM11"/>
          <cell r="AN11"/>
          <cell r="AO11"/>
          <cell r="AP11"/>
          <cell r="AQ11" t="str">
            <v>Fisi</v>
          </cell>
        </row>
        <row r="12">
          <cell r="X12"/>
          <cell r="Y12"/>
          <cell r="Z12">
            <v>13</v>
          </cell>
          <cell r="AA12"/>
          <cell r="AB12"/>
          <cell r="AC12">
            <v>32</v>
          </cell>
          <cell r="AD12"/>
          <cell r="AE12"/>
          <cell r="AF12" t="str">
            <v/>
          </cell>
          <cell r="AG12">
            <v>34</v>
          </cell>
          <cell r="AH12"/>
          <cell r="AI12"/>
          <cell r="AJ12">
            <v>37</v>
          </cell>
          <cell r="AK12"/>
          <cell r="AL12">
            <v>28</v>
          </cell>
          <cell r="AM12"/>
          <cell r="AN12"/>
          <cell r="AO12"/>
          <cell r="AP12"/>
          <cell r="AQ12" t="str">
            <v>Rogerio</v>
          </cell>
        </row>
        <row r="13">
          <cell r="X13"/>
          <cell r="Y13"/>
          <cell r="Z13">
            <v>13</v>
          </cell>
          <cell r="AA13"/>
          <cell r="AB13"/>
          <cell r="AC13">
            <v>31</v>
          </cell>
          <cell r="AD13"/>
          <cell r="AE13"/>
          <cell r="AF13" t="str">
            <v/>
          </cell>
          <cell r="AG13">
            <v>33</v>
          </cell>
          <cell r="AH13"/>
          <cell r="AI13"/>
          <cell r="AJ13">
            <v>59</v>
          </cell>
          <cell r="AK13"/>
          <cell r="AL13">
            <v>33</v>
          </cell>
          <cell r="AM13"/>
          <cell r="AN13"/>
          <cell r="AO13"/>
          <cell r="AP13"/>
          <cell r="AQ13" t="str">
            <v>Berg</v>
          </cell>
        </row>
        <row r="14">
          <cell r="X14"/>
          <cell r="Y14"/>
          <cell r="Z14">
            <v>2</v>
          </cell>
          <cell r="AA14"/>
          <cell r="AB14"/>
          <cell r="AC14">
            <v>17</v>
          </cell>
          <cell r="AD14"/>
          <cell r="AE14"/>
          <cell r="AF14" t="str">
            <v/>
          </cell>
          <cell r="AG14">
            <v>6</v>
          </cell>
          <cell r="AH14"/>
          <cell r="AI14"/>
          <cell r="AJ14">
            <v>63</v>
          </cell>
          <cell r="AK14"/>
          <cell r="AL14">
            <v>57</v>
          </cell>
          <cell r="AM14"/>
          <cell r="AN14"/>
          <cell r="AO14"/>
          <cell r="AP14"/>
          <cell r="AQ14" t="str">
            <v>Chäli</v>
          </cell>
        </row>
        <row r="15">
          <cell r="X15"/>
          <cell r="Y15"/>
          <cell r="Z15">
            <v>7</v>
          </cell>
          <cell r="AA15"/>
          <cell r="AB15"/>
          <cell r="AC15">
            <v>40</v>
          </cell>
          <cell r="AD15"/>
          <cell r="AE15"/>
          <cell r="AF15"/>
          <cell r="AG15">
            <v>39</v>
          </cell>
          <cell r="AH15"/>
          <cell r="AI15"/>
          <cell r="AJ15">
            <v>24</v>
          </cell>
          <cell r="AK15"/>
          <cell r="AL15">
            <v>21</v>
          </cell>
          <cell r="AM15"/>
          <cell r="AN15"/>
          <cell r="AO15"/>
          <cell r="AP15"/>
          <cell r="AQ15" t="str">
            <v>Fisi</v>
          </cell>
        </row>
        <row r="16">
          <cell r="X16"/>
          <cell r="Y16"/>
          <cell r="Z16">
            <v>28</v>
          </cell>
          <cell r="AA16"/>
          <cell r="AB16"/>
          <cell r="AC16">
            <v>17</v>
          </cell>
          <cell r="AD16"/>
          <cell r="AE16"/>
          <cell r="AF16" t="str">
            <v/>
          </cell>
          <cell r="AG16">
            <v>22</v>
          </cell>
          <cell r="AH16"/>
          <cell r="AI16"/>
          <cell r="AJ16">
            <v>48</v>
          </cell>
          <cell r="AK16"/>
          <cell r="AL16">
            <v>37</v>
          </cell>
          <cell r="AM16"/>
          <cell r="AN16"/>
          <cell r="AO16"/>
          <cell r="AP16"/>
          <cell r="AQ16" t="str">
            <v>Rogerio</v>
          </cell>
        </row>
        <row r="17">
          <cell r="X17"/>
          <cell r="Y17"/>
          <cell r="Z17">
            <v>33</v>
          </cell>
          <cell r="AA17"/>
          <cell r="AB17"/>
          <cell r="AC17">
            <v>40</v>
          </cell>
          <cell r="AD17"/>
          <cell r="AE17"/>
          <cell r="AF17" t="str">
            <v/>
          </cell>
          <cell r="AG17">
            <v>54</v>
          </cell>
          <cell r="AH17"/>
          <cell r="AI17"/>
          <cell r="AJ17">
            <v>11</v>
          </cell>
          <cell r="AK17"/>
          <cell r="AL17">
            <v>7</v>
          </cell>
          <cell r="AM17"/>
          <cell r="AN17"/>
          <cell r="AO17"/>
          <cell r="AP17"/>
          <cell r="AQ17" t="str">
            <v>Mirer</v>
          </cell>
        </row>
        <row r="18">
          <cell r="X18"/>
          <cell r="Y18"/>
          <cell r="Z18">
            <v>1</v>
          </cell>
          <cell r="AA18"/>
          <cell r="AB18"/>
          <cell r="AC18">
            <v>42</v>
          </cell>
          <cell r="AD18"/>
          <cell r="AE18"/>
          <cell r="AF18">
            <v>11</v>
          </cell>
          <cell r="AG18">
            <v>6</v>
          </cell>
          <cell r="AH18"/>
          <cell r="AI18"/>
          <cell r="AJ18">
            <v>24</v>
          </cell>
          <cell r="AK18"/>
          <cell r="AL18">
            <v>57</v>
          </cell>
          <cell r="AM18"/>
          <cell r="AN18"/>
          <cell r="AO18"/>
          <cell r="AP18"/>
          <cell r="AQ18" t="str">
            <v>Berg</v>
          </cell>
        </row>
        <row r="19">
          <cell r="X19"/>
          <cell r="Y19"/>
          <cell r="Z19">
            <v>7</v>
          </cell>
          <cell r="AA19"/>
          <cell r="AB19"/>
          <cell r="AC19">
            <v>42</v>
          </cell>
          <cell r="AD19"/>
          <cell r="AE19"/>
          <cell r="AF19">
            <v>4</v>
          </cell>
          <cell r="AG19">
            <v>2</v>
          </cell>
          <cell r="AH19"/>
          <cell r="AI19"/>
          <cell r="AJ19">
            <v>41</v>
          </cell>
          <cell r="AK19"/>
          <cell r="AL19">
            <v>61</v>
          </cell>
          <cell r="AM19"/>
          <cell r="AN19"/>
          <cell r="AO19"/>
          <cell r="AP19"/>
          <cell r="AQ19" t="str">
            <v>Chäli</v>
          </cell>
        </row>
        <row r="20">
          <cell r="X20"/>
          <cell r="Y20"/>
          <cell r="Z20">
            <v>38</v>
          </cell>
          <cell r="AA20"/>
          <cell r="AB20"/>
          <cell r="AC20">
            <v>42</v>
          </cell>
          <cell r="AD20"/>
          <cell r="AE20"/>
          <cell r="AF20">
            <v>11</v>
          </cell>
          <cell r="AG20">
            <v>39</v>
          </cell>
          <cell r="AH20"/>
          <cell r="AI20"/>
          <cell r="AJ20">
            <v>6</v>
          </cell>
          <cell r="AK20"/>
          <cell r="AL20">
            <v>21</v>
          </cell>
          <cell r="AM20"/>
          <cell r="AN20"/>
          <cell r="AO20"/>
          <cell r="AP20"/>
          <cell r="AQ20" t="str">
            <v>Fisi</v>
          </cell>
        </row>
        <row r="21">
          <cell r="X21"/>
          <cell r="Y21"/>
          <cell r="Z21">
            <v>28</v>
          </cell>
          <cell r="AA21"/>
          <cell r="AB21"/>
          <cell r="AC21">
            <v>42</v>
          </cell>
          <cell r="AD21"/>
          <cell r="AE21"/>
          <cell r="AF21">
            <v>19</v>
          </cell>
          <cell r="AG21">
            <v>39</v>
          </cell>
          <cell r="AH21"/>
          <cell r="AI21"/>
          <cell r="AJ21">
            <v>2</v>
          </cell>
          <cell r="AK21"/>
          <cell r="AL21">
            <v>21</v>
          </cell>
          <cell r="AM21"/>
          <cell r="AN21"/>
          <cell r="AO21"/>
          <cell r="AP21"/>
          <cell r="AQ21" t="str">
            <v>Rogerio</v>
          </cell>
        </row>
        <row r="22">
          <cell r="X22"/>
          <cell r="Y22"/>
          <cell r="Z22">
            <v>13</v>
          </cell>
          <cell r="AA22"/>
          <cell r="AB22"/>
          <cell r="AC22">
            <v>42</v>
          </cell>
          <cell r="AD22"/>
          <cell r="AE22"/>
          <cell r="AF22">
            <v>1</v>
          </cell>
          <cell r="AG22">
            <v>2</v>
          </cell>
          <cell r="AH22"/>
          <cell r="AI22"/>
          <cell r="AJ22">
            <v>41</v>
          </cell>
          <cell r="AK22"/>
          <cell r="AL22">
            <v>61</v>
          </cell>
          <cell r="AM22"/>
          <cell r="AN22"/>
          <cell r="AO22"/>
          <cell r="AP22"/>
          <cell r="AQ22" t="str">
            <v>Mirer</v>
          </cell>
        </row>
        <row r="23">
          <cell r="X23"/>
          <cell r="Y23"/>
          <cell r="Z23">
            <v>7</v>
          </cell>
          <cell r="AA23"/>
          <cell r="AB23"/>
          <cell r="AC23">
            <v>42</v>
          </cell>
          <cell r="AD23"/>
          <cell r="AE23"/>
          <cell r="AF23">
            <v>19</v>
          </cell>
          <cell r="AG23">
            <v>30</v>
          </cell>
          <cell r="AH23"/>
          <cell r="AI23"/>
          <cell r="AJ23">
            <v>11</v>
          </cell>
          <cell r="AK23"/>
          <cell r="AL23">
            <v>34</v>
          </cell>
          <cell r="AM23"/>
          <cell r="AN23"/>
          <cell r="AO23"/>
          <cell r="AP23"/>
          <cell r="AQ23" t="str">
            <v>Berg</v>
          </cell>
        </row>
        <row r="24">
          <cell r="X24"/>
          <cell r="Y24"/>
          <cell r="Z24">
            <v>13</v>
          </cell>
          <cell r="AA24"/>
          <cell r="AB24"/>
          <cell r="AC24">
            <v>42</v>
          </cell>
          <cell r="AD24"/>
          <cell r="AE24"/>
          <cell r="AF24">
            <v>9</v>
          </cell>
          <cell r="AG24">
            <v>17</v>
          </cell>
          <cell r="AH24"/>
          <cell r="AI24"/>
          <cell r="AJ24">
            <v>20</v>
          </cell>
          <cell r="AK24"/>
          <cell r="AL24">
            <v>45</v>
          </cell>
          <cell r="AM24"/>
          <cell r="AN24"/>
          <cell r="AO24"/>
          <cell r="AP24"/>
          <cell r="AQ24" t="str">
            <v>Chäli</v>
          </cell>
        </row>
        <row r="25">
          <cell r="X25"/>
          <cell r="Y25"/>
          <cell r="Z25">
            <v>13</v>
          </cell>
          <cell r="AA25"/>
          <cell r="AB25"/>
          <cell r="AC25">
            <v>42</v>
          </cell>
          <cell r="AD25"/>
          <cell r="AE25"/>
          <cell r="AF25">
            <v>1</v>
          </cell>
          <cell r="AG25">
            <v>2</v>
          </cell>
          <cell r="AH25"/>
          <cell r="AI25"/>
          <cell r="AJ25">
            <v>37</v>
          </cell>
          <cell r="AK25"/>
          <cell r="AL25">
            <v>61</v>
          </cell>
          <cell r="AM25"/>
          <cell r="AN25"/>
          <cell r="AO25"/>
          <cell r="AP25"/>
          <cell r="AQ25" t="str">
            <v>Fisi</v>
          </cell>
        </row>
        <row r="26">
          <cell r="X26"/>
          <cell r="Y26"/>
          <cell r="Z26">
            <v>2</v>
          </cell>
          <cell r="AA26"/>
          <cell r="AB26"/>
          <cell r="AC26">
            <v>42</v>
          </cell>
          <cell r="AD26"/>
          <cell r="AE26"/>
          <cell r="AF26">
            <v>11</v>
          </cell>
          <cell r="AG26">
            <v>10</v>
          </cell>
          <cell r="AH26"/>
          <cell r="AI26"/>
          <cell r="AJ26">
            <v>24</v>
          </cell>
          <cell r="AK26"/>
          <cell r="AL26">
            <v>50</v>
          </cell>
          <cell r="AM26"/>
          <cell r="AN26"/>
          <cell r="AO26"/>
          <cell r="AP26"/>
          <cell r="AQ26" t="str">
            <v>Rogerio</v>
          </cell>
        </row>
        <row r="27">
          <cell r="X27"/>
          <cell r="Y27"/>
          <cell r="Z27">
            <v>38</v>
          </cell>
          <cell r="AA27"/>
          <cell r="AB27"/>
          <cell r="AC27">
            <v>42</v>
          </cell>
          <cell r="AD27"/>
          <cell r="AE27"/>
          <cell r="AF27">
            <v>5</v>
          </cell>
          <cell r="AG27">
            <v>30</v>
          </cell>
          <cell r="AH27"/>
          <cell r="AI27"/>
          <cell r="AJ27">
            <v>17</v>
          </cell>
          <cell r="AK27"/>
          <cell r="AL27">
            <v>34</v>
          </cell>
          <cell r="AM27"/>
          <cell r="AN27"/>
          <cell r="AO27"/>
          <cell r="AP27"/>
          <cell r="AQ27" t="str">
            <v>Mirer</v>
          </cell>
        </row>
        <row r="28">
          <cell r="X28"/>
          <cell r="Y28"/>
          <cell r="Z28">
            <v>13</v>
          </cell>
          <cell r="AA28"/>
          <cell r="AB28"/>
          <cell r="AC28">
            <v>42</v>
          </cell>
          <cell r="AD28"/>
          <cell r="AE28"/>
          <cell r="AF28" t="str">
            <v/>
          </cell>
          <cell r="AG28">
            <v>50</v>
          </cell>
          <cell r="AH28"/>
          <cell r="AI28"/>
          <cell r="AJ28">
            <v>20</v>
          </cell>
          <cell r="AK28"/>
          <cell r="AL28">
            <v>13</v>
          </cell>
          <cell r="AM28"/>
          <cell r="AN28"/>
          <cell r="AO28"/>
          <cell r="AP28"/>
          <cell r="AQ28" t="str">
            <v>Berg</v>
          </cell>
        </row>
        <row r="29">
          <cell r="X29"/>
          <cell r="Y29"/>
          <cell r="Z29">
            <v>33</v>
          </cell>
          <cell r="AA29"/>
          <cell r="AB29"/>
          <cell r="AC29">
            <v>13</v>
          </cell>
          <cell r="AD29"/>
          <cell r="AE29"/>
          <cell r="AF29" t="str">
            <v/>
          </cell>
          <cell r="AG29">
            <v>22</v>
          </cell>
          <cell r="AH29"/>
          <cell r="AI29"/>
          <cell r="AJ29">
            <v>54</v>
          </cell>
          <cell r="AK29"/>
          <cell r="AL29">
            <v>37</v>
          </cell>
          <cell r="AM29"/>
          <cell r="AN29"/>
          <cell r="AO29"/>
          <cell r="AP29"/>
          <cell r="AQ29" t="str">
            <v>Chäli</v>
          </cell>
        </row>
        <row r="30">
          <cell r="X30"/>
          <cell r="Y30"/>
          <cell r="Z30">
            <v>2</v>
          </cell>
          <cell r="AA30"/>
          <cell r="AB30"/>
          <cell r="AC30">
            <v>42</v>
          </cell>
          <cell r="AD30"/>
          <cell r="AE30"/>
          <cell r="AF30" t="str">
            <v/>
          </cell>
          <cell r="AG30">
            <v>39</v>
          </cell>
          <cell r="AH30"/>
          <cell r="AI30"/>
          <cell r="AJ30">
            <v>24</v>
          </cell>
          <cell r="AK30"/>
          <cell r="AL30">
            <v>21</v>
          </cell>
          <cell r="AM30"/>
          <cell r="AN30"/>
          <cell r="AO30"/>
          <cell r="AP30"/>
          <cell r="AQ30" t="str">
            <v>Fisi</v>
          </cell>
        </row>
        <row r="31">
          <cell r="X31"/>
          <cell r="Y31"/>
          <cell r="Z31">
            <v>13</v>
          </cell>
          <cell r="AA31"/>
          <cell r="AB31"/>
          <cell r="AC31">
            <v>13</v>
          </cell>
          <cell r="AD31"/>
          <cell r="AE31"/>
          <cell r="AF31" t="str">
            <v/>
          </cell>
          <cell r="AG31">
            <v>10</v>
          </cell>
          <cell r="AH31"/>
          <cell r="AI31"/>
          <cell r="AJ31">
            <v>62</v>
          </cell>
          <cell r="AK31"/>
          <cell r="AL31">
            <v>50</v>
          </cell>
          <cell r="AM31"/>
          <cell r="AN31"/>
          <cell r="AO31"/>
          <cell r="AP31"/>
          <cell r="AQ31" t="str">
            <v>Mirer</v>
          </cell>
        </row>
        <row r="32">
          <cell r="X32"/>
          <cell r="Y32"/>
          <cell r="Z32">
            <v>42</v>
          </cell>
          <cell r="AA32"/>
          <cell r="AB32"/>
          <cell r="AC32">
            <v>42</v>
          </cell>
          <cell r="AD32"/>
          <cell r="AE32"/>
          <cell r="AF32">
            <v>1</v>
          </cell>
          <cell r="AG32">
            <v>22</v>
          </cell>
          <cell r="AH32"/>
          <cell r="AI32"/>
          <cell r="AJ32">
            <v>32</v>
          </cell>
          <cell r="AK32"/>
          <cell r="AL32">
            <v>37</v>
          </cell>
          <cell r="AM32"/>
          <cell r="AN32"/>
          <cell r="AO32"/>
          <cell r="AP32"/>
          <cell r="AQ32" t="str">
            <v>Berg</v>
          </cell>
        </row>
        <row r="33">
          <cell r="X33"/>
          <cell r="Y33"/>
          <cell r="Z33">
            <v>7</v>
          </cell>
          <cell r="AA33"/>
          <cell r="AB33"/>
          <cell r="AC33">
            <v>42</v>
          </cell>
          <cell r="AD33"/>
          <cell r="AE33"/>
          <cell r="AF33">
            <v>16</v>
          </cell>
          <cell r="AG33">
            <v>22</v>
          </cell>
          <cell r="AH33"/>
          <cell r="AI33"/>
          <cell r="AJ33">
            <v>17</v>
          </cell>
          <cell r="AK33"/>
          <cell r="AL33">
            <v>37</v>
          </cell>
          <cell r="AM33"/>
          <cell r="AN33"/>
          <cell r="AO33"/>
          <cell r="AP33"/>
          <cell r="AQ33" t="str">
            <v>Chäli</v>
          </cell>
        </row>
        <row r="34">
          <cell r="X34"/>
          <cell r="Y34"/>
          <cell r="Z34">
            <v>44</v>
          </cell>
          <cell r="AA34"/>
          <cell r="AB34"/>
          <cell r="AC34">
            <v>42</v>
          </cell>
          <cell r="AD34"/>
          <cell r="AE34"/>
          <cell r="AF34">
            <v>11</v>
          </cell>
          <cell r="AG34">
            <v>50</v>
          </cell>
          <cell r="AH34"/>
          <cell r="AI34"/>
          <cell r="AJ34">
            <v>6</v>
          </cell>
          <cell r="AK34"/>
          <cell r="AL34">
            <v>13</v>
          </cell>
          <cell r="AM34"/>
          <cell r="AN34"/>
          <cell r="AO34"/>
          <cell r="AP34"/>
          <cell r="AQ34" t="str">
            <v>Fisi</v>
          </cell>
        </row>
        <row r="35">
          <cell r="X35"/>
          <cell r="Y35"/>
          <cell r="Z35">
            <v>13</v>
          </cell>
          <cell r="AA35"/>
          <cell r="AB35"/>
          <cell r="AC35">
            <v>42</v>
          </cell>
          <cell r="AD35"/>
          <cell r="AE35"/>
          <cell r="AF35">
            <v>11</v>
          </cell>
          <cell r="AG35">
            <v>22</v>
          </cell>
          <cell r="AH35"/>
          <cell r="AI35"/>
          <cell r="AJ35">
            <v>17</v>
          </cell>
          <cell r="AK35"/>
          <cell r="AL35">
            <v>37</v>
          </cell>
          <cell r="AM35"/>
          <cell r="AN35"/>
          <cell r="AO35"/>
          <cell r="AP35"/>
          <cell r="AQ35" t="str">
            <v>Rogerio</v>
          </cell>
        </row>
        <row r="36">
          <cell r="X36"/>
          <cell r="Y36"/>
          <cell r="Z36">
            <v>2</v>
          </cell>
          <cell r="AA36"/>
          <cell r="AB36"/>
          <cell r="AC36">
            <v>42</v>
          </cell>
          <cell r="AD36"/>
          <cell r="AE36"/>
          <cell r="AF36">
            <v>5</v>
          </cell>
          <cell r="AG36">
            <v>2</v>
          </cell>
          <cell r="AH36"/>
          <cell r="AI36"/>
          <cell r="AJ36">
            <v>41</v>
          </cell>
          <cell r="AK36"/>
          <cell r="AL36">
            <v>61</v>
          </cell>
          <cell r="AM36"/>
          <cell r="AN36"/>
          <cell r="AO36"/>
          <cell r="AP36"/>
          <cell r="AQ36" t="str">
            <v>Mirer</v>
          </cell>
        </row>
        <row r="37">
          <cell r="X37"/>
          <cell r="Y37"/>
          <cell r="Z37">
            <v>44</v>
          </cell>
          <cell r="AA37"/>
          <cell r="AB37"/>
          <cell r="AC37">
            <v>9</v>
          </cell>
          <cell r="AD37"/>
          <cell r="AE37"/>
          <cell r="AF37" t="str">
            <v/>
          </cell>
          <cell r="AG37">
            <v>34</v>
          </cell>
          <cell r="AH37"/>
          <cell r="AI37"/>
          <cell r="AJ37">
            <v>1</v>
          </cell>
          <cell r="AK37"/>
          <cell r="AL37">
            <v>28</v>
          </cell>
          <cell r="AM37"/>
          <cell r="AN37"/>
          <cell r="AO37"/>
          <cell r="AP37"/>
          <cell r="AQ37" t="str">
            <v>Berg</v>
          </cell>
        </row>
        <row r="38">
          <cell r="X38"/>
          <cell r="Y38"/>
          <cell r="Z38">
            <v>13</v>
          </cell>
          <cell r="AA38"/>
          <cell r="AB38"/>
          <cell r="AC38">
            <v>5</v>
          </cell>
          <cell r="AD38"/>
          <cell r="AE38"/>
          <cell r="AF38" t="str">
            <v/>
          </cell>
          <cell r="AG38">
            <v>1</v>
          </cell>
          <cell r="AH38"/>
          <cell r="AI38"/>
          <cell r="AJ38">
            <v>22</v>
          </cell>
          <cell r="AK38"/>
          <cell r="AL38">
            <v>65</v>
          </cell>
          <cell r="AM38"/>
          <cell r="AN38"/>
          <cell r="AO38"/>
          <cell r="AP38"/>
          <cell r="AQ38" t="str">
            <v>Chäli</v>
          </cell>
        </row>
        <row r="39">
          <cell r="X39"/>
          <cell r="Y39"/>
          <cell r="Z39">
            <v>28</v>
          </cell>
          <cell r="AA39"/>
          <cell r="AB39"/>
          <cell r="AC39">
            <v>9</v>
          </cell>
          <cell r="AD39"/>
          <cell r="AE39"/>
          <cell r="AF39" t="str">
            <v/>
          </cell>
          <cell r="AG39">
            <v>10</v>
          </cell>
          <cell r="AH39"/>
          <cell r="AI39"/>
          <cell r="AJ39">
            <v>6</v>
          </cell>
          <cell r="AK39"/>
          <cell r="AL39">
            <v>50</v>
          </cell>
          <cell r="AM39"/>
          <cell r="AN39"/>
          <cell r="AO39"/>
          <cell r="AP39"/>
          <cell r="AQ39" t="str">
            <v>Rogerio</v>
          </cell>
        </row>
        <row r="40">
          <cell r="X40"/>
          <cell r="Y40"/>
          <cell r="Z40">
            <v>33</v>
          </cell>
          <cell r="AA40"/>
          <cell r="AB40"/>
          <cell r="AC40">
            <v>5</v>
          </cell>
          <cell r="AD40"/>
          <cell r="AE40"/>
          <cell r="AF40" t="str">
            <v/>
          </cell>
          <cell r="AG40">
            <v>6</v>
          </cell>
          <cell r="AH40"/>
          <cell r="AI40"/>
          <cell r="AJ40">
            <v>11</v>
          </cell>
          <cell r="AK40"/>
          <cell r="AL40">
            <v>57</v>
          </cell>
          <cell r="AM40"/>
          <cell r="AN40"/>
          <cell r="AO40"/>
          <cell r="AP40"/>
          <cell r="AQ40" t="str">
            <v>Mirer</v>
          </cell>
        </row>
        <row r="41">
          <cell r="X41"/>
          <cell r="Y41"/>
          <cell r="Z41">
            <v>13</v>
          </cell>
          <cell r="AA41"/>
          <cell r="AB41"/>
          <cell r="AC41">
            <v>42</v>
          </cell>
          <cell r="AD41"/>
          <cell r="AE41"/>
          <cell r="AF41">
            <v>16</v>
          </cell>
          <cell r="AG41">
            <v>30</v>
          </cell>
          <cell r="AH41"/>
          <cell r="AI41"/>
          <cell r="AJ41">
            <v>11</v>
          </cell>
          <cell r="AK41"/>
          <cell r="AL41">
            <v>34</v>
          </cell>
          <cell r="AM41"/>
          <cell r="AN41"/>
          <cell r="AO41"/>
          <cell r="AP41"/>
          <cell r="AQ41" t="str">
            <v>Berg</v>
          </cell>
        </row>
        <row r="42">
          <cell r="X42"/>
          <cell r="Y42"/>
          <cell r="Z42">
            <v>7</v>
          </cell>
          <cell r="AA42"/>
          <cell r="AB42"/>
          <cell r="AC42">
            <v>42</v>
          </cell>
          <cell r="AD42"/>
          <cell r="AE42"/>
          <cell r="AF42">
            <v>16</v>
          </cell>
          <cell r="AG42">
            <v>22</v>
          </cell>
          <cell r="AH42"/>
          <cell r="AI42"/>
          <cell r="AJ42">
            <v>22</v>
          </cell>
          <cell r="AK42"/>
          <cell r="AL42">
            <v>37</v>
          </cell>
          <cell r="AM42"/>
          <cell r="AN42"/>
          <cell r="AO42"/>
          <cell r="AP42"/>
          <cell r="AQ42" t="str">
            <v>Chäli</v>
          </cell>
        </row>
        <row r="43">
          <cell r="X43"/>
          <cell r="Y43"/>
          <cell r="Z43">
            <v>13</v>
          </cell>
          <cell r="AA43"/>
          <cell r="AB43"/>
          <cell r="AC43">
            <v>42</v>
          </cell>
          <cell r="AD43"/>
          <cell r="AE43"/>
          <cell r="AF43">
            <v>5</v>
          </cell>
          <cell r="AG43">
            <v>10</v>
          </cell>
          <cell r="AH43"/>
          <cell r="AI43"/>
          <cell r="AJ43">
            <v>24</v>
          </cell>
          <cell r="AK43"/>
          <cell r="AL43">
            <v>50</v>
          </cell>
          <cell r="AM43"/>
          <cell r="AN43"/>
          <cell r="AO43"/>
          <cell r="AP43"/>
          <cell r="AQ43" t="str">
            <v>Fisi</v>
          </cell>
        </row>
        <row r="44">
          <cell r="X44"/>
          <cell r="Y44"/>
          <cell r="Z44">
            <v>28</v>
          </cell>
          <cell r="AA44"/>
          <cell r="AB44"/>
          <cell r="AC44">
            <v>42</v>
          </cell>
          <cell r="AD44"/>
          <cell r="AE44"/>
          <cell r="AF44">
            <v>9</v>
          </cell>
          <cell r="AG44">
            <v>22</v>
          </cell>
          <cell r="AH44"/>
          <cell r="AI44"/>
          <cell r="AJ44">
            <v>11</v>
          </cell>
          <cell r="AK44"/>
          <cell r="AL44">
            <v>37</v>
          </cell>
          <cell r="AM44"/>
          <cell r="AN44"/>
          <cell r="AO44"/>
          <cell r="AP44"/>
          <cell r="AQ44" t="str">
            <v>Rogerio</v>
          </cell>
        </row>
        <row r="45">
          <cell r="X45"/>
          <cell r="Y45"/>
          <cell r="Z45">
            <v>13</v>
          </cell>
          <cell r="AA45"/>
          <cell r="AB45"/>
          <cell r="AC45">
            <v>42</v>
          </cell>
          <cell r="AD45"/>
          <cell r="AE45"/>
          <cell r="AF45">
            <v>5</v>
          </cell>
          <cell r="AG45">
            <v>10</v>
          </cell>
          <cell r="AH45"/>
          <cell r="AI45"/>
          <cell r="AJ45">
            <v>41</v>
          </cell>
          <cell r="AK45"/>
          <cell r="AL45">
            <v>50</v>
          </cell>
          <cell r="AM45"/>
          <cell r="AN45"/>
          <cell r="AO45"/>
          <cell r="AP45"/>
          <cell r="AQ45" t="str">
            <v>Mirer</v>
          </cell>
        </row>
        <row r="46">
          <cell r="X46"/>
          <cell r="Y46"/>
          <cell r="Z46" t="str">
            <v/>
          </cell>
          <cell r="AA46"/>
          <cell r="AB46"/>
          <cell r="AC46">
            <v>9</v>
          </cell>
          <cell r="AD46"/>
          <cell r="AE46"/>
          <cell r="AF46" t="str">
            <v/>
          </cell>
          <cell r="AG46">
            <v>39</v>
          </cell>
          <cell r="AH46"/>
          <cell r="AI46"/>
          <cell r="AJ46">
            <v>41</v>
          </cell>
          <cell r="AK46"/>
          <cell r="AL46">
            <v>21</v>
          </cell>
          <cell r="AM46"/>
          <cell r="AN46"/>
          <cell r="AO46"/>
          <cell r="AP46"/>
          <cell r="AQ46" t="str">
            <v>Chäli</v>
          </cell>
        </row>
        <row r="47">
          <cell r="X47"/>
          <cell r="Y47"/>
          <cell r="Z47" t="str">
            <v/>
          </cell>
          <cell r="AA47"/>
          <cell r="AB47"/>
          <cell r="AC47">
            <v>17</v>
          </cell>
          <cell r="AD47"/>
          <cell r="AE47"/>
          <cell r="AF47" t="str">
            <v/>
          </cell>
          <cell r="AG47">
            <v>50</v>
          </cell>
          <cell r="AH47"/>
          <cell r="AI47"/>
          <cell r="AJ47">
            <v>24</v>
          </cell>
          <cell r="AK47"/>
          <cell r="AL47">
            <v>13</v>
          </cell>
          <cell r="AM47"/>
          <cell r="AN47"/>
          <cell r="AO47"/>
          <cell r="AP47"/>
          <cell r="AQ47" t="str">
            <v>Fisi</v>
          </cell>
        </row>
        <row r="48">
          <cell r="X48"/>
          <cell r="Y48"/>
          <cell r="Z48" t="str">
            <v/>
          </cell>
          <cell r="AA48"/>
          <cell r="AB48"/>
          <cell r="AC48">
            <v>9</v>
          </cell>
          <cell r="AD48"/>
          <cell r="AE48"/>
          <cell r="AF48" t="str">
            <v/>
          </cell>
          <cell r="AG48">
            <v>39</v>
          </cell>
          <cell r="AH48"/>
          <cell r="AI48"/>
          <cell r="AJ48">
            <v>41</v>
          </cell>
          <cell r="AK48"/>
          <cell r="AL48">
            <v>21</v>
          </cell>
          <cell r="AM48"/>
          <cell r="AN48"/>
          <cell r="AO48"/>
          <cell r="AP48"/>
          <cell r="AQ48" t="str">
            <v>Rogerio</v>
          </cell>
        </row>
        <row r="49">
          <cell r="X49"/>
          <cell r="Y49"/>
          <cell r="Z49" t="str">
            <v/>
          </cell>
          <cell r="AA49"/>
          <cell r="AB49"/>
          <cell r="AC49">
            <v>17</v>
          </cell>
          <cell r="AD49"/>
          <cell r="AE49"/>
          <cell r="AF49" t="str">
            <v/>
          </cell>
          <cell r="AG49">
            <v>50</v>
          </cell>
          <cell r="AH49"/>
          <cell r="AI49"/>
          <cell r="AJ49">
            <v>24</v>
          </cell>
          <cell r="AK49"/>
          <cell r="AL49">
            <v>13</v>
          </cell>
          <cell r="AM49"/>
          <cell r="AN49"/>
          <cell r="AO49"/>
          <cell r="AP49"/>
          <cell r="AQ49" t="str">
            <v>Mirer</v>
          </cell>
        </row>
        <row r="50">
          <cell r="X50"/>
          <cell r="Y50"/>
          <cell r="Z50" t="str">
            <v/>
          </cell>
          <cell r="AA50"/>
          <cell r="AB50"/>
          <cell r="AC50">
            <v>3</v>
          </cell>
          <cell r="AD50"/>
          <cell r="AE50"/>
          <cell r="AF50" t="str">
            <v/>
          </cell>
          <cell r="AG50">
            <v>17</v>
          </cell>
          <cell r="AH50"/>
          <cell r="AI50"/>
          <cell r="AJ50">
            <v>64</v>
          </cell>
          <cell r="AK50"/>
          <cell r="AL50">
            <v>45</v>
          </cell>
          <cell r="AM50"/>
          <cell r="AN50"/>
          <cell r="AO50"/>
          <cell r="AP50"/>
          <cell r="AQ50" t="str">
            <v>Chäli</v>
          </cell>
        </row>
        <row r="51">
          <cell r="X51"/>
          <cell r="Y51"/>
          <cell r="Z51" t="str">
            <v/>
          </cell>
          <cell r="AA51"/>
          <cell r="AB51"/>
          <cell r="AC51">
            <v>42</v>
          </cell>
          <cell r="AD51"/>
          <cell r="AE51"/>
          <cell r="AF51" t="str">
            <v/>
          </cell>
          <cell r="AG51">
            <v>64</v>
          </cell>
          <cell r="AH51"/>
          <cell r="AI51"/>
          <cell r="AJ51">
            <v>6</v>
          </cell>
          <cell r="AK51"/>
          <cell r="AL51">
            <v>1</v>
          </cell>
          <cell r="AM51"/>
          <cell r="AN51"/>
          <cell r="AO51"/>
          <cell r="AP51"/>
          <cell r="AQ51" t="str">
            <v>Fisi</v>
          </cell>
        </row>
        <row r="52">
          <cell r="X52"/>
          <cell r="Y52"/>
          <cell r="Z52" t="str">
            <v/>
          </cell>
          <cell r="AA52"/>
          <cell r="AB52"/>
          <cell r="AC52">
            <v>42</v>
          </cell>
          <cell r="AD52"/>
          <cell r="AE52"/>
          <cell r="AF52" t="str">
            <v/>
          </cell>
          <cell r="AG52">
            <v>64</v>
          </cell>
          <cell r="AH52"/>
          <cell r="AI52"/>
          <cell r="AJ52">
            <v>6</v>
          </cell>
          <cell r="AK52"/>
          <cell r="AL52">
            <v>1</v>
          </cell>
          <cell r="AM52"/>
          <cell r="AN52"/>
          <cell r="AO52"/>
          <cell r="AP52"/>
          <cell r="AQ52" t="str">
            <v>Rogerio</v>
          </cell>
        </row>
        <row r="53">
          <cell r="X53"/>
          <cell r="Y53"/>
          <cell r="Z53" t="str">
            <v/>
          </cell>
          <cell r="AA53"/>
          <cell r="AB53"/>
          <cell r="AC53">
            <v>3</v>
          </cell>
          <cell r="AD53"/>
          <cell r="AE53"/>
          <cell r="AF53" t="str">
            <v/>
          </cell>
          <cell r="AG53">
            <v>17</v>
          </cell>
          <cell r="AH53"/>
          <cell r="AI53"/>
          <cell r="AJ53">
            <v>64</v>
          </cell>
          <cell r="AK53"/>
          <cell r="AL53">
            <v>45</v>
          </cell>
          <cell r="AM53"/>
          <cell r="AN53"/>
          <cell r="AO53"/>
          <cell r="AP53"/>
          <cell r="AQ53" t="str">
            <v>Mirer</v>
          </cell>
        </row>
        <row r="54">
          <cell r="X54"/>
          <cell r="Y54"/>
          <cell r="Z54" t="str">
            <v/>
          </cell>
          <cell r="AA54"/>
          <cell r="AB54"/>
          <cell r="AC54">
            <v>32</v>
          </cell>
          <cell r="AD54"/>
          <cell r="AE54"/>
          <cell r="AF54" t="str">
            <v/>
          </cell>
          <cell r="AG54">
            <v>62</v>
          </cell>
          <cell r="AH54"/>
          <cell r="AI54"/>
          <cell r="AJ54">
            <v>2</v>
          </cell>
          <cell r="AK54"/>
          <cell r="AL54">
            <v>3</v>
          </cell>
          <cell r="AM54"/>
          <cell r="AN54"/>
          <cell r="AO54"/>
          <cell r="AP54"/>
          <cell r="AQ54" t="str">
            <v>Berg</v>
          </cell>
        </row>
        <row r="55">
          <cell r="X55"/>
          <cell r="Y55"/>
          <cell r="Z55" t="str">
            <v/>
          </cell>
          <cell r="AA55"/>
          <cell r="AB55"/>
          <cell r="AC55">
            <v>1</v>
          </cell>
          <cell r="AD55"/>
          <cell r="AE55"/>
          <cell r="AF55" t="str">
            <v/>
          </cell>
          <cell r="AG55">
            <v>10</v>
          </cell>
          <cell r="AH55"/>
          <cell r="AI55"/>
          <cell r="AJ55">
            <v>59</v>
          </cell>
          <cell r="AK55"/>
          <cell r="AL55">
            <v>50</v>
          </cell>
          <cell r="AM55"/>
          <cell r="AN55"/>
          <cell r="AO55"/>
          <cell r="AP55"/>
          <cell r="AQ55" t="str">
            <v>Chäli</v>
          </cell>
        </row>
        <row r="56">
          <cell r="X56"/>
          <cell r="Y56"/>
          <cell r="Z56" t="str">
            <v/>
          </cell>
          <cell r="AA56"/>
          <cell r="AB56"/>
          <cell r="AC56">
            <v>1</v>
          </cell>
          <cell r="AD56"/>
          <cell r="AE56"/>
          <cell r="AF56" t="str">
            <v/>
          </cell>
          <cell r="AG56">
            <v>10</v>
          </cell>
          <cell r="AH56"/>
          <cell r="AI56"/>
          <cell r="AJ56">
            <v>59</v>
          </cell>
          <cell r="AK56"/>
          <cell r="AL56">
            <v>50</v>
          </cell>
          <cell r="AM56"/>
          <cell r="AN56"/>
          <cell r="AO56"/>
          <cell r="AP56"/>
          <cell r="AQ56" t="str">
            <v>Rogerio</v>
          </cell>
        </row>
        <row r="57">
          <cell r="X57"/>
          <cell r="Y57"/>
          <cell r="Z57" t="str">
            <v/>
          </cell>
          <cell r="AA57"/>
          <cell r="AB57"/>
          <cell r="AC57">
            <v>32</v>
          </cell>
          <cell r="AD57"/>
          <cell r="AE57"/>
          <cell r="AF57" t="str">
            <v/>
          </cell>
          <cell r="AG57">
            <v>62</v>
          </cell>
          <cell r="AH57"/>
          <cell r="AI57"/>
          <cell r="AJ57">
            <v>2</v>
          </cell>
          <cell r="AK57"/>
          <cell r="AL57">
            <v>3</v>
          </cell>
          <cell r="AM57"/>
          <cell r="AN57"/>
          <cell r="AO57"/>
          <cell r="AP57"/>
          <cell r="AQ57" t="str">
            <v>Mirer</v>
          </cell>
        </row>
        <row r="58">
          <cell r="X58"/>
          <cell r="Y58"/>
          <cell r="Z58" t="str">
            <v/>
          </cell>
          <cell r="AA58"/>
          <cell r="AB58"/>
          <cell r="AC58">
            <v>13</v>
          </cell>
          <cell r="AD58"/>
          <cell r="AE58"/>
          <cell r="AF58" t="str">
            <v/>
          </cell>
          <cell r="AG58">
            <v>46</v>
          </cell>
          <cell r="AH58"/>
          <cell r="AI58"/>
          <cell r="AJ58">
            <v>54</v>
          </cell>
          <cell r="AK58"/>
          <cell r="AL58">
            <v>17</v>
          </cell>
          <cell r="AM58"/>
          <cell r="AN58"/>
          <cell r="AO58"/>
          <cell r="AP58"/>
          <cell r="AQ58" t="str">
            <v>Berg</v>
          </cell>
        </row>
        <row r="59">
          <cell r="X59"/>
          <cell r="Y59"/>
          <cell r="Z59" t="str">
            <v/>
          </cell>
          <cell r="AA59"/>
          <cell r="AB59"/>
          <cell r="AC59">
            <v>27</v>
          </cell>
          <cell r="AD59"/>
          <cell r="AE59"/>
          <cell r="AF59" t="str">
            <v/>
          </cell>
          <cell r="AG59">
            <v>60</v>
          </cell>
          <cell r="AH59"/>
          <cell r="AI59"/>
          <cell r="AJ59">
            <v>32</v>
          </cell>
          <cell r="AK59"/>
          <cell r="AL59">
            <v>5</v>
          </cell>
          <cell r="AM59"/>
          <cell r="AN59"/>
          <cell r="AO59"/>
          <cell r="AP59"/>
          <cell r="AQ59" t="str">
            <v>Chäli</v>
          </cell>
        </row>
        <row r="60">
          <cell r="X60"/>
          <cell r="Y60"/>
          <cell r="Z60" t="str">
            <v/>
          </cell>
          <cell r="AA60"/>
          <cell r="AB60"/>
          <cell r="AC60">
            <v>27</v>
          </cell>
          <cell r="AD60"/>
          <cell r="AE60"/>
          <cell r="AF60" t="str">
            <v/>
          </cell>
          <cell r="AG60">
            <v>60</v>
          </cell>
          <cell r="AH60"/>
          <cell r="AI60"/>
          <cell r="AJ60">
            <v>32</v>
          </cell>
          <cell r="AK60"/>
          <cell r="AL60">
            <v>5</v>
          </cell>
          <cell r="AM60"/>
          <cell r="AN60"/>
          <cell r="AO60"/>
          <cell r="AP60"/>
          <cell r="AQ60" t="str">
            <v>Rogerio</v>
          </cell>
        </row>
        <row r="61">
          <cell r="X61"/>
          <cell r="Y61"/>
          <cell r="Z61" t="str">
            <v/>
          </cell>
          <cell r="AA61"/>
          <cell r="AB61"/>
          <cell r="AC61">
            <v>13</v>
          </cell>
          <cell r="AD61"/>
          <cell r="AE61"/>
          <cell r="AF61" t="str">
            <v/>
          </cell>
          <cell r="AG61">
            <v>46</v>
          </cell>
          <cell r="AH61"/>
          <cell r="AI61"/>
          <cell r="AJ61">
            <v>54</v>
          </cell>
          <cell r="AK61"/>
          <cell r="AL61">
            <v>17</v>
          </cell>
          <cell r="AM61"/>
          <cell r="AN61"/>
          <cell r="AO61"/>
          <cell r="AP61"/>
          <cell r="AQ61" t="str">
            <v>Fisi</v>
          </cell>
        </row>
        <row r="62">
          <cell r="X62"/>
          <cell r="Y62"/>
          <cell r="Z62" t="str">
            <v/>
          </cell>
          <cell r="AA62"/>
          <cell r="AB62"/>
          <cell r="AC62">
            <v>21</v>
          </cell>
          <cell r="AD62"/>
          <cell r="AE62"/>
          <cell r="AF62" t="str">
            <v/>
          </cell>
          <cell r="AG62">
            <v>54</v>
          </cell>
          <cell r="AH62"/>
          <cell r="AI62"/>
          <cell r="AJ62">
            <v>48</v>
          </cell>
          <cell r="AK62"/>
          <cell r="AL62">
            <v>7</v>
          </cell>
          <cell r="AM62"/>
          <cell r="AN62"/>
          <cell r="AO62"/>
          <cell r="AP62"/>
          <cell r="AQ62" t="str">
            <v>Berg</v>
          </cell>
        </row>
        <row r="63">
          <cell r="X63"/>
          <cell r="Y63"/>
          <cell r="Z63" t="str">
            <v/>
          </cell>
          <cell r="AA63"/>
          <cell r="AB63"/>
          <cell r="AC63">
            <v>21</v>
          </cell>
          <cell r="AD63"/>
          <cell r="AE63"/>
          <cell r="AF63" t="str">
            <v/>
          </cell>
          <cell r="AG63">
            <v>54</v>
          </cell>
          <cell r="AH63"/>
          <cell r="AI63"/>
          <cell r="AJ63">
            <v>48</v>
          </cell>
          <cell r="AK63"/>
          <cell r="AL63">
            <v>7</v>
          </cell>
          <cell r="AM63"/>
          <cell r="AN63"/>
          <cell r="AO63"/>
          <cell r="AP63"/>
          <cell r="AQ63" t="str">
            <v>Rogerio</v>
          </cell>
        </row>
        <row r="64">
          <cell r="X64"/>
          <cell r="Y64"/>
          <cell r="Z64" t="str">
            <v/>
          </cell>
          <cell r="AA64"/>
          <cell r="AB64"/>
          <cell r="AC64">
            <v>21</v>
          </cell>
          <cell r="AD64"/>
          <cell r="AE64"/>
          <cell r="AF64" t="str">
            <v/>
          </cell>
          <cell r="AG64">
            <v>54</v>
          </cell>
          <cell r="AH64"/>
          <cell r="AI64"/>
          <cell r="AJ64">
            <v>48</v>
          </cell>
          <cell r="AK64"/>
          <cell r="AL64">
            <v>7</v>
          </cell>
          <cell r="AM64"/>
          <cell r="AN64"/>
          <cell r="AO64"/>
          <cell r="AP64"/>
          <cell r="AQ64" t="str">
            <v>Fisi</v>
          </cell>
        </row>
        <row r="65">
          <cell r="X65"/>
          <cell r="Y65"/>
          <cell r="Z65" t="str">
            <v/>
          </cell>
          <cell r="AA65"/>
          <cell r="AB65"/>
          <cell r="AC65">
            <v>21</v>
          </cell>
          <cell r="AD65"/>
          <cell r="AE65"/>
          <cell r="AF65" t="str">
            <v/>
          </cell>
          <cell r="AG65">
            <v>54</v>
          </cell>
          <cell r="AH65"/>
          <cell r="AI65"/>
          <cell r="AJ65">
            <v>48</v>
          </cell>
          <cell r="AK65"/>
          <cell r="AL65">
            <v>7</v>
          </cell>
          <cell r="AM65"/>
          <cell r="AN65"/>
          <cell r="AO65"/>
          <cell r="AP65"/>
          <cell r="AQ65" t="str">
            <v>Mirer</v>
          </cell>
        </row>
        <row r="66">
          <cell r="X66"/>
          <cell r="Y66"/>
          <cell r="Z66">
            <v>7</v>
          </cell>
          <cell r="AA66"/>
          <cell r="AB66"/>
          <cell r="AC66">
            <v>38</v>
          </cell>
          <cell r="AD66"/>
          <cell r="AE66"/>
          <cell r="AF66" t="str">
            <v/>
          </cell>
          <cell r="AG66">
            <v>34</v>
          </cell>
          <cell r="AH66"/>
          <cell r="AI66"/>
          <cell r="AJ66">
            <v>11</v>
          </cell>
          <cell r="AK66"/>
          <cell r="AL66">
            <v>28</v>
          </cell>
          <cell r="AM66"/>
          <cell r="AN66"/>
          <cell r="AO66"/>
          <cell r="AP66"/>
          <cell r="AQ66" t="str">
            <v>Berg</v>
          </cell>
        </row>
        <row r="67">
          <cell r="X67"/>
          <cell r="Y67"/>
          <cell r="Z67">
            <v>28</v>
          </cell>
          <cell r="AA67"/>
          <cell r="AB67"/>
          <cell r="AC67">
            <v>7</v>
          </cell>
          <cell r="AD67"/>
          <cell r="AE67"/>
          <cell r="AF67" t="str">
            <v/>
          </cell>
          <cell r="AG67">
            <v>6</v>
          </cell>
          <cell r="AH67"/>
          <cell r="AI67"/>
          <cell r="AJ67">
            <v>54</v>
          </cell>
          <cell r="AK67"/>
          <cell r="AL67">
            <v>57</v>
          </cell>
          <cell r="AM67"/>
          <cell r="AN67"/>
          <cell r="AO67"/>
          <cell r="AP67"/>
          <cell r="AQ67" t="str">
            <v>Chäli</v>
          </cell>
        </row>
        <row r="68">
          <cell r="X68"/>
          <cell r="Y68"/>
          <cell r="Z68">
            <v>38</v>
          </cell>
          <cell r="AA68"/>
          <cell r="AB68"/>
          <cell r="AC68">
            <v>38</v>
          </cell>
          <cell r="AD68"/>
          <cell r="AE68"/>
          <cell r="AF68" t="str">
            <v/>
          </cell>
          <cell r="AG68">
            <v>54</v>
          </cell>
          <cell r="AH68"/>
          <cell r="AI68"/>
          <cell r="AJ68">
            <v>5</v>
          </cell>
          <cell r="AK68"/>
          <cell r="AL68">
            <v>7</v>
          </cell>
          <cell r="AM68"/>
          <cell r="AN68"/>
          <cell r="AO68"/>
          <cell r="AP68"/>
          <cell r="AQ68" t="str">
            <v>Rogerio</v>
          </cell>
        </row>
        <row r="69">
          <cell r="X69"/>
          <cell r="Y69"/>
          <cell r="Z69">
            <v>38</v>
          </cell>
          <cell r="AA69"/>
          <cell r="AB69"/>
          <cell r="AC69">
            <v>7</v>
          </cell>
          <cell r="AD69"/>
          <cell r="AE69"/>
          <cell r="AF69" t="str">
            <v/>
          </cell>
          <cell r="AG69">
            <v>17</v>
          </cell>
          <cell r="AH69"/>
          <cell r="AI69"/>
          <cell r="AJ69">
            <v>47</v>
          </cell>
          <cell r="AK69"/>
          <cell r="AL69">
            <v>45</v>
          </cell>
          <cell r="AM69"/>
          <cell r="AN69"/>
          <cell r="AO69"/>
          <cell r="AP69"/>
          <cell r="AQ69" t="str">
            <v>Mirer</v>
          </cell>
        </row>
        <row r="70">
          <cell r="X70"/>
          <cell r="Y70"/>
          <cell r="Z70" t="str">
            <v/>
          </cell>
          <cell r="AA70"/>
          <cell r="AB70"/>
          <cell r="AC70">
            <v>42</v>
          </cell>
          <cell r="AD70"/>
          <cell r="AE70"/>
          <cell r="AF70" t="str">
            <v/>
          </cell>
          <cell r="AG70">
            <v>64</v>
          </cell>
          <cell r="AH70"/>
          <cell r="AI70"/>
          <cell r="AJ70">
            <v>64</v>
          </cell>
          <cell r="AK70"/>
          <cell r="AL70">
            <v>1</v>
          </cell>
          <cell r="AM70"/>
          <cell r="AN70"/>
          <cell r="AO70"/>
          <cell r="AP70"/>
          <cell r="AQ70" t="str">
            <v/>
          </cell>
        </row>
        <row r="71">
          <cell r="X71"/>
          <cell r="Y71"/>
          <cell r="Z71" t="str">
            <v/>
          </cell>
          <cell r="AA71"/>
          <cell r="AB71"/>
          <cell r="AC71">
            <v>42</v>
          </cell>
          <cell r="AD71"/>
          <cell r="AE71"/>
          <cell r="AF71" t="str">
            <v/>
          </cell>
          <cell r="AG71">
            <v>64</v>
          </cell>
          <cell r="AH71"/>
          <cell r="AI71"/>
          <cell r="AJ71">
            <v>64</v>
          </cell>
          <cell r="AK71"/>
          <cell r="AL71">
            <v>1</v>
          </cell>
          <cell r="AM71"/>
          <cell r="AN71"/>
          <cell r="AO71"/>
          <cell r="AP71"/>
          <cell r="AQ71" t="str">
            <v/>
          </cell>
        </row>
        <row r="72">
          <cell r="X72"/>
          <cell r="Y72"/>
          <cell r="Z72" t="str">
            <v/>
          </cell>
          <cell r="AA72"/>
          <cell r="AB72"/>
          <cell r="AC72">
            <v>42</v>
          </cell>
          <cell r="AD72"/>
          <cell r="AE72"/>
          <cell r="AF72" t="str">
            <v/>
          </cell>
          <cell r="AG72">
            <v>64</v>
          </cell>
          <cell r="AH72"/>
          <cell r="AI72"/>
          <cell r="AJ72">
            <v>64</v>
          </cell>
          <cell r="AK72"/>
          <cell r="AL72">
            <v>1</v>
          </cell>
          <cell r="AM72"/>
          <cell r="AN72"/>
          <cell r="AO72"/>
          <cell r="AP72"/>
          <cell r="AQ72" t="str">
            <v/>
          </cell>
        </row>
        <row r="73">
          <cell r="X73"/>
          <cell r="Y73"/>
          <cell r="Z73" t="str">
            <v/>
          </cell>
          <cell r="AA73"/>
          <cell r="AB73"/>
          <cell r="AC73">
            <v>42</v>
          </cell>
          <cell r="AD73"/>
          <cell r="AE73"/>
          <cell r="AF73" t="str">
            <v/>
          </cell>
          <cell r="AG73">
            <v>64</v>
          </cell>
          <cell r="AH73"/>
          <cell r="AI73"/>
          <cell r="AJ73">
            <v>64</v>
          </cell>
          <cell r="AK73"/>
          <cell r="AL73">
            <v>1</v>
          </cell>
          <cell r="AM73"/>
          <cell r="AN73"/>
          <cell r="AO73"/>
          <cell r="AP73"/>
          <cell r="AQ73" t="str">
            <v/>
          </cell>
        </row>
        <row r="74">
          <cell r="X74"/>
          <cell r="Y74"/>
          <cell r="Z74" t="str">
            <v/>
          </cell>
          <cell r="AA74"/>
          <cell r="AB74"/>
          <cell r="AC74">
            <v>42</v>
          </cell>
          <cell r="AD74"/>
          <cell r="AE74"/>
          <cell r="AF74" t="str">
            <v/>
          </cell>
          <cell r="AG74">
            <v>64</v>
          </cell>
          <cell r="AH74"/>
          <cell r="AI74"/>
          <cell r="AJ74">
            <v>64</v>
          </cell>
          <cell r="AK74"/>
          <cell r="AL74">
            <v>1</v>
          </cell>
          <cell r="AM74"/>
          <cell r="AN74"/>
          <cell r="AO74"/>
          <cell r="AP74"/>
          <cell r="AQ74" t="str">
            <v/>
          </cell>
        </row>
        <row r="75">
          <cell r="X75"/>
          <cell r="Y75"/>
          <cell r="Z75" t="str">
            <v/>
          </cell>
          <cell r="AA75"/>
          <cell r="AB75"/>
          <cell r="AC75">
            <v>42</v>
          </cell>
          <cell r="AD75"/>
          <cell r="AE75"/>
          <cell r="AF75" t="str">
            <v/>
          </cell>
          <cell r="AG75">
            <v>64</v>
          </cell>
          <cell r="AH75"/>
          <cell r="AI75"/>
          <cell r="AJ75">
            <v>64</v>
          </cell>
          <cell r="AK75"/>
          <cell r="AL75">
            <v>1</v>
          </cell>
          <cell r="AM75"/>
          <cell r="AN75"/>
          <cell r="AO75"/>
          <cell r="AP75"/>
          <cell r="AQ75" t="str">
            <v/>
          </cell>
        </row>
        <row r="76">
          <cell r="X76"/>
          <cell r="Y76"/>
          <cell r="Z76" t="str">
            <v/>
          </cell>
          <cell r="AA76"/>
          <cell r="AB76"/>
          <cell r="AC76">
            <v>42</v>
          </cell>
          <cell r="AD76"/>
          <cell r="AE76"/>
          <cell r="AF76" t="str">
            <v/>
          </cell>
          <cell r="AG76">
            <v>64</v>
          </cell>
          <cell r="AH76"/>
          <cell r="AI76"/>
          <cell r="AJ76">
            <v>64</v>
          </cell>
          <cell r="AK76"/>
          <cell r="AL76">
            <v>1</v>
          </cell>
          <cell r="AM76"/>
          <cell r="AN76"/>
          <cell r="AO76"/>
          <cell r="AP76"/>
          <cell r="AQ76" t="str">
            <v/>
          </cell>
        </row>
        <row r="77">
          <cell r="X77"/>
          <cell r="Y77"/>
          <cell r="Z77" t="str">
            <v/>
          </cell>
          <cell r="AA77"/>
          <cell r="AB77"/>
          <cell r="AC77">
            <v>42</v>
          </cell>
          <cell r="AD77"/>
          <cell r="AE77"/>
          <cell r="AF77" t="str">
            <v/>
          </cell>
          <cell r="AG77">
            <v>64</v>
          </cell>
          <cell r="AH77"/>
          <cell r="AI77"/>
          <cell r="AJ77">
            <v>64</v>
          </cell>
          <cell r="AK77"/>
          <cell r="AL77">
            <v>1</v>
          </cell>
          <cell r="AM77"/>
          <cell r="AN77"/>
          <cell r="AO77"/>
          <cell r="AP77"/>
          <cell r="AQ77" t="str">
            <v/>
          </cell>
        </row>
        <row r="78">
          <cell r="X78"/>
          <cell r="Y78"/>
          <cell r="Z78" t="str">
            <v/>
          </cell>
          <cell r="AA78"/>
          <cell r="AB78"/>
          <cell r="AC78">
            <v>42</v>
          </cell>
          <cell r="AD78"/>
          <cell r="AE78"/>
          <cell r="AF78" t="str">
            <v/>
          </cell>
          <cell r="AG78">
            <v>64</v>
          </cell>
          <cell r="AH78"/>
          <cell r="AI78"/>
          <cell r="AJ78">
            <v>64</v>
          </cell>
          <cell r="AK78"/>
          <cell r="AL78">
            <v>1</v>
          </cell>
          <cell r="AM78"/>
          <cell r="AN78"/>
          <cell r="AO78"/>
          <cell r="AP78"/>
          <cell r="AQ78" t="str">
            <v/>
          </cell>
        </row>
        <row r="79">
          <cell r="X79"/>
          <cell r="Y79"/>
          <cell r="Z79" t="str">
            <v/>
          </cell>
          <cell r="AA79"/>
          <cell r="AB79"/>
          <cell r="AC79">
            <v>42</v>
          </cell>
          <cell r="AD79"/>
          <cell r="AE79"/>
          <cell r="AF79" t="str">
            <v/>
          </cell>
          <cell r="AG79">
            <v>64</v>
          </cell>
          <cell r="AH79"/>
          <cell r="AI79"/>
          <cell r="AJ79">
            <v>64</v>
          </cell>
          <cell r="AK79"/>
          <cell r="AL79">
            <v>1</v>
          </cell>
          <cell r="AM79"/>
          <cell r="AN79"/>
          <cell r="AO79"/>
          <cell r="AP79"/>
          <cell r="AQ79" t="str">
            <v/>
          </cell>
        </row>
        <row r="80">
          <cell r="X80"/>
          <cell r="Y80"/>
          <cell r="Z80" t="str">
            <v/>
          </cell>
          <cell r="AA80"/>
          <cell r="AB80"/>
          <cell r="AC80">
            <v>42</v>
          </cell>
          <cell r="AD80"/>
          <cell r="AE80"/>
          <cell r="AF80" t="str">
            <v/>
          </cell>
          <cell r="AG80">
            <v>64</v>
          </cell>
          <cell r="AH80"/>
          <cell r="AI80"/>
          <cell r="AJ80">
            <v>64</v>
          </cell>
          <cell r="AK80"/>
          <cell r="AL80">
            <v>1</v>
          </cell>
          <cell r="AM80"/>
          <cell r="AN80"/>
          <cell r="AO80"/>
          <cell r="AP80"/>
          <cell r="AQ80" t="str">
            <v/>
          </cell>
        </row>
        <row r="81">
          <cell r="X81"/>
          <cell r="Y81"/>
          <cell r="Z81" t="str">
            <v/>
          </cell>
          <cell r="AA81"/>
          <cell r="AB81"/>
          <cell r="AC81">
            <v>42</v>
          </cell>
          <cell r="AD81"/>
          <cell r="AE81"/>
          <cell r="AF81" t="str">
            <v/>
          </cell>
          <cell r="AG81">
            <v>64</v>
          </cell>
          <cell r="AH81"/>
          <cell r="AI81"/>
          <cell r="AJ81">
            <v>64</v>
          </cell>
          <cell r="AK81"/>
          <cell r="AL81">
            <v>1</v>
          </cell>
          <cell r="AM81"/>
          <cell r="AN81"/>
          <cell r="AO81"/>
          <cell r="AP81"/>
          <cell r="AQ81" t="str">
            <v/>
          </cell>
        </row>
        <row r="82">
          <cell r="X82"/>
          <cell r="Y82"/>
          <cell r="Z82" t="str">
            <v/>
          </cell>
          <cell r="AA82"/>
          <cell r="AB82"/>
          <cell r="AC82">
            <v>42</v>
          </cell>
          <cell r="AD82"/>
          <cell r="AE82"/>
          <cell r="AF82" t="str">
            <v/>
          </cell>
          <cell r="AG82">
            <v>64</v>
          </cell>
          <cell r="AH82"/>
          <cell r="AI82"/>
          <cell r="AJ82">
            <v>64</v>
          </cell>
          <cell r="AK82"/>
          <cell r="AL82">
            <v>1</v>
          </cell>
          <cell r="AM82"/>
          <cell r="AN82"/>
          <cell r="AO82"/>
          <cell r="AP82"/>
          <cell r="AQ82" t="str">
            <v/>
          </cell>
        </row>
        <row r="83">
          <cell r="X83"/>
          <cell r="Y83"/>
          <cell r="Z83" t="str">
            <v/>
          </cell>
          <cell r="AA83"/>
          <cell r="AB83"/>
          <cell r="AC83">
            <v>42</v>
          </cell>
          <cell r="AD83"/>
          <cell r="AE83"/>
          <cell r="AF83" t="str">
            <v/>
          </cell>
          <cell r="AG83">
            <v>64</v>
          </cell>
          <cell r="AH83"/>
          <cell r="AI83"/>
          <cell r="AJ83">
            <v>64</v>
          </cell>
          <cell r="AK83"/>
          <cell r="AL83">
            <v>1</v>
          </cell>
          <cell r="AM83"/>
          <cell r="AN83"/>
          <cell r="AO83"/>
          <cell r="AP83"/>
          <cell r="AQ83" t="str">
            <v/>
          </cell>
        </row>
        <row r="84">
          <cell r="X84"/>
          <cell r="Y84"/>
          <cell r="Z84" t="str">
            <v/>
          </cell>
          <cell r="AA84"/>
          <cell r="AB84"/>
          <cell r="AC84">
            <v>42</v>
          </cell>
          <cell r="AD84"/>
          <cell r="AE84"/>
          <cell r="AF84" t="str">
            <v/>
          </cell>
          <cell r="AG84">
            <v>64</v>
          </cell>
          <cell r="AH84"/>
          <cell r="AI84"/>
          <cell r="AJ84">
            <v>64</v>
          </cell>
          <cell r="AK84"/>
          <cell r="AL84">
            <v>1</v>
          </cell>
          <cell r="AM84"/>
          <cell r="AN84"/>
          <cell r="AO84"/>
          <cell r="AP84"/>
          <cell r="AQ84" t="str">
            <v/>
          </cell>
        </row>
        <row r="85">
          <cell r="X85"/>
          <cell r="Y85"/>
          <cell r="Z85" t="str">
            <v/>
          </cell>
          <cell r="AA85"/>
          <cell r="AB85"/>
          <cell r="AC85">
            <v>42</v>
          </cell>
          <cell r="AD85"/>
          <cell r="AE85"/>
          <cell r="AF85" t="str">
            <v/>
          </cell>
          <cell r="AG85">
            <v>64</v>
          </cell>
          <cell r="AH85"/>
          <cell r="AI85"/>
          <cell r="AJ85">
            <v>64</v>
          </cell>
          <cell r="AK85"/>
          <cell r="AL85">
            <v>1</v>
          </cell>
          <cell r="AM85"/>
          <cell r="AN85"/>
          <cell r="AO85"/>
          <cell r="AP85"/>
          <cell r="AQ85" t="str">
            <v/>
          </cell>
        </row>
        <row r="86">
          <cell r="X86"/>
          <cell r="Y86"/>
          <cell r="Z86" t="str">
            <v/>
          </cell>
          <cell r="AA86"/>
          <cell r="AB86"/>
          <cell r="AC86">
            <v>42</v>
          </cell>
          <cell r="AD86"/>
          <cell r="AE86"/>
          <cell r="AF86" t="str">
            <v/>
          </cell>
          <cell r="AG86">
            <v>64</v>
          </cell>
          <cell r="AH86"/>
          <cell r="AI86"/>
          <cell r="AJ86">
            <v>64</v>
          </cell>
          <cell r="AK86"/>
          <cell r="AL86">
            <v>1</v>
          </cell>
          <cell r="AM86"/>
          <cell r="AN86"/>
          <cell r="AO86"/>
          <cell r="AP86"/>
          <cell r="AQ86" t="str">
            <v/>
          </cell>
        </row>
        <row r="87">
          <cell r="X87"/>
          <cell r="Y87"/>
          <cell r="Z87" t="str">
            <v/>
          </cell>
          <cell r="AA87"/>
          <cell r="AB87"/>
          <cell r="AC87">
            <v>42</v>
          </cell>
          <cell r="AD87"/>
          <cell r="AE87"/>
          <cell r="AF87" t="str">
            <v/>
          </cell>
          <cell r="AG87">
            <v>64</v>
          </cell>
          <cell r="AH87"/>
          <cell r="AI87"/>
          <cell r="AJ87">
            <v>64</v>
          </cell>
          <cell r="AK87"/>
          <cell r="AL87">
            <v>1</v>
          </cell>
          <cell r="AM87"/>
          <cell r="AN87"/>
          <cell r="AO87"/>
          <cell r="AP87"/>
          <cell r="AQ87" t="str">
            <v/>
          </cell>
        </row>
        <row r="88">
          <cell r="X88"/>
          <cell r="Y88"/>
          <cell r="Z88" t="str">
            <v/>
          </cell>
          <cell r="AA88"/>
          <cell r="AB88"/>
          <cell r="AC88">
            <v>42</v>
          </cell>
          <cell r="AD88"/>
          <cell r="AE88"/>
          <cell r="AF88" t="str">
            <v/>
          </cell>
          <cell r="AG88">
            <v>64</v>
          </cell>
          <cell r="AH88"/>
          <cell r="AI88"/>
          <cell r="AJ88">
            <v>64</v>
          </cell>
          <cell r="AK88"/>
          <cell r="AL88">
            <v>1</v>
          </cell>
          <cell r="AM88"/>
          <cell r="AN88"/>
          <cell r="AO88"/>
          <cell r="AP88"/>
          <cell r="AQ88" t="str">
            <v/>
          </cell>
        </row>
        <row r="89">
          <cell r="X89"/>
          <cell r="Y89"/>
          <cell r="Z89" t="str">
            <v/>
          </cell>
          <cell r="AA89"/>
          <cell r="AB89"/>
          <cell r="AC89">
            <v>42</v>
          </cell>
          <cell r="AD89"/>
          <cell r="AE89"/>
          <cell r="AF89" t="str">
            <v/>
          </cell>
          <cell r="AG89">
            <v>64</v>
          </cell>
          <cell r="AH89"/>
          <cell r="AI89"/>
          <cell r="AJ89">
            <v>64</v>
          </cell>
          <cell r="AK89"/>
          <cell r="AL89">
            <v>1</v>
          </cell>
          <cell r="AM89"/>
          <cell r="AN89"/>
          <cell r="AO89"/>
          <cell r="AP89"/>
          <cell r="AQ89" t="str">
            <v/>
          </cell>
        </row>
        <row r="90">
          <cell r="X90"/>
          <cell r="Y90"/>
          <cell r="Z90" t="str">
            <v/>
          </cell>
          <cell r="AA90"/>
          <cell r="AB90"/>
          <cell r="AC90">
            <v>42</v>
          </cell>
          <cell r="AD90"/>
          <cell r="AE90"/>
          <cell r="AF90" t="str">
            <v/>
          </cell>
          <cell r="AG90">
            <v>64</v>
          </cell>
          <cell r="AH90"/>
          <cell r="AI90"/>
          <cell r="AJ90">
            <v>64</v>
          </cell>
          <cell r="AK90"/>
          <cell r="AL90">
            <v>1</v>
          </cell>
          <cell r="AM90"/>
          <cell r="AN90"/>
          <cell r="AO90"/>
          <cell r="AP90"/>
          <cell r="AQ90" t="str">
            <v/>
          </cell>
        </row>
        <row r="91">
          <cell r="X91"/>
          <cell r="Y91"/>
          <cell r="Z91" t="str">
            <v/>
          </cell>
          <cell r="AA91"/>
          <cell r="AB91"/>
          <cell r="AC91">
            <v>42</v>
          </cell>
          <cell r="AD91"/>
          <cell r="AE91"/>
          <cell r="AF91" t="str">
            <v/>
          </cell>
          <cell r="AG91">
            <v>64</v>
          </cell>
          <cell r="AH91"/>
          <cell r="AI91"/>
          <cell r="AJ91">
            <v>64</v>
          </cell>
          <cell r="AK91"/>
          <cell r="AL91">
            <v>1</v>
          </cell>
          <cell r="AM91"/>
          <cell r="AN91"/>
          <cell r="AO91"/>
          <cell r="AP91"/>
          <cell r="AQ91" t="str">
            <v/>
          </cell>
        </row>
        <row r="92">
          <cell r="X92"/>
          <cell r="Y92"/>
          <cell r="Z92" t="str">
            <v/>
          </cell>
          <cell r="AA92"/>
          <cell r="AB92"/>
          <cell r="AC92">
            <v>42</v>
          </cell>
          <cell r="AD92"/>
          <cell r="AE92"/>
          <cell r="AF92" t="str">
            <v/>
          </cell>
          <cell r="AG92">
            <v>64</v>
          </cell>
          <cell r="AH92"/>
          <cell r="AI92"/>
          <cell r="AJ92">
            <v>64</v>
          </cell>
          <cell r="AK92"/>
          <cell r="AL92">
            <v>1</v>
          </cell>
          <cell r="AM92"/>
          <cell r="AN92"/>
          <cell r="AO92"/>
          <cell r="AP92"/>
          <cell r="AQ92" t="str">
            <v/>
          </cell>
        </row>
        <row r="93">
          <cell r="X93"/>
          <cell r="Y93"/>
          <cell r="Z93" t="str">
            <v/>
          </cell>
          <cell r="AA93"/>
          <cell r="AB93"/>
          <cell r="AC93">
            <v>42</v>
          </cell>
          <cell r="AD93"/>
          <cell r="AE93"/>
          <cell r="AF93" t="str">
            <v/>
          </cell>
          <cell r="AG93">
            <v>64</v>
          </cell>
          <cell r="AH93"/>
          <cell r="AI93"/>
          <cell r="AJ93">
            <v>64</v>
          </cell>
          <cell r="AK93"/>
          <cell r="AL93">
            <v>1</v>
          </cell>
          <cell r="AM93"/>
          <cell r="AN93"/>
          <cell r="AO93"/>
          <cell r="AP93"/>
          <cell r="AQ93" t="str">
            <v/>
          </cell>
        </row>
        <row r="94">
          <cell r="X94"/>
          <cell r="Y94"/>
          <cell r="Z94" t="str">
            <v/>
          </cell>
          <cell r="AA94"/>
          <cell r="AB94"/>
          <cell r="AC94">
            <v>42</v>
          </cell>
          <cell r="AD94"/>
          <cell r="AE94"/>
          <cell r="AF94" t="str">
            <v/>
          </cell>
          <cell r="AG94">
            <v>64</v>
          </cell>
          <cell r="AH94"/>
          <cell r="AI94"/>
          <cell r="AJ94">
            <v>64</v>
          </cell>
          <cell r="AK94"/>
          <cell r="AL94">
            <v>1</v>
          </cell>
          <cell r="AM94"/>
          <cell r="AN94"/>
          <cell r="AO94"/>
          <cell r="AP94"/>
          <cell r="AQ94" t="str">
            <v/>
          </cell>
        </row>
        <row r="95">
          <cell r="X95"/>
          <cell r="Y95"/>
          <cell r="Z95" t="str">
            <v/>
          </cell>
          <cell r="AA95"/>
          <cell r="AB95"/>
          <cell r="AC95">
            <v>42</v>
          </cell>
          <cell r="AD95"/>
          <cell r="AE95"/>
          <cell r="AF95" t="str">
            <v/>
          </cell>
          <cell r="AG95">
            <v>64</v>
          </cell>
          <cell r="AH95"/>
          <cell r="AI95"/>
          <cell r="AJ95">
            <v>64</v>
          </cell>
          <cell r="AK95"/>
          <cell r="AL95">
            <v>1</v>
          </cell>
          <cell r="AM95"/>
          <cell r="AN95"/>
          <cell r="AO95"/>
          <cell r="AP95"/>
          <cell r="AQ95" t="str">
            <v/>
          </cell>
        </row>
        <row r="96">
          <cell r="X96"/>
          <cell r="Y96"/>
          <cell r="Z96" t="str">
            <v/>
          </cell>
          <cell r="AA96"/>
          <cell r="AB96"/>
          <cell r="AC96">
            <v>42</v>
          </cell>
          <cell r="AD96"/>
          <cell r="AE96"/>
          <cell r="AF96" t="str">
            <v/>
          </cell>
          <cell r="AG96">
            <v>64</v>
          </cell>
          <cell r="AH96"/>
          <cell r="AI96"/>
          <cell r="AJ96">
            <v>64</v>
          </cell>
          <cell r="AK96"/>
          <cell r="AL96">
            <v>1</v>
          </cell>
          <cell r="AM96"/>
          <cell r="AN96"/>
          <cell r="AO96"/>
          <cell r="AP96"/>
          <cell r="AQ96" t="str">
            <v/>
          </cell>
        </row>
        <row r="99">
          <cell r="C99" t="str">
            <v>Berg</v>
          </cell>
          <cell r="S99">
            <v>5.6</v>
          </cell>
          <cell r="X99">
            <v>2</v>
          </cell>
          <cell r="Y99">
            <v>2</v>
          </cell>
          <cell r="Z99"/>
          <cell r="AA99">
            <v>4</v>
          </cell>
          <cell r="AB99">
            <v>4</v>
          </cell>
          <cell r="AC99"/>
          <cell r="AD99">
            <v>4</v>
          </cell>
          <cell r="AE99">
            <v>4</v>
          </cell>
          <cell r="AF99"/>
          <cell r="AG99"/>
          <cell r="AH99">
            <v>8.5769230769230766</v>
          </cell>
          <cell r="AI99">
            <v>3</v>
          </cell>
          <cell r="AJ99" t="str">
            <v/>
          </cell>
          <cell r="AK99">
            <v>2</v>
          </cell>
          <cell r="AL99"/>
          <cell r="AM99">
            <v>4</v>
          </cell>
          <cell r="AN99">
            <v>109.5</v>
          </cell>
          <cell r="AO99">
            <v>4</v>
          </cell>
          <cell r="AP99"/>
          <cell r="AQ99" t="str">
            <v>Berg</v>
          </cell>
        </row>
        <row r="100">
          <cell r="C100" t="str">
            <v>Chäli</v>
          </cell>
          <cell r="S100">
            <v>6</v>
          </cell>
          <cell r="X100">
            <v>1</v>
          </cell>
          <cell r="Y100">
            <v>1</v>
          </cell>
          <cell r="Z100"/>
          <cell r="AA100">
            <v>1</v>
          </cell>
          <cell r="AB100">
            <v>1</v>
          </cell>
          <cell r="AC100"/>
          <cell r="AD100">
            <v>3</v>
          </cell>
          <cell r="AE100">
            <v>3</v>
          </cell>
          <cell r="AF100"/>
          <cell r="AG100"/>
          <cell r="AH100">
            <v>11.428571428571429</v>
          </cell>
          <cell r="AI100">
            <v>1</v>
          </cell>
          <cell r="AJ100"/>
          <cell r="AK100">
            <v>5</v>
          </cell>
          <cell r="AL100"/>
          <cell r="AM100">
            <v>1</v>
          </cell>
          <cell r="AN100">
            <v>160</v>
          </cell>
          <cell r="AO100">
            <v>1</v>
          </cell>
          <cell r="AP100"/>
          <cell r="AQ100" t="str">
            <v>Chäli</v>
          </cell>
        </row>
        <row r="101">
          <cell r="C101" t="str">
            <v>Fisi</v>
          </cell>
          <cell r="S101">
            <v>5</v>
          </cell>
          <cell r="X101">
            <v>4</v>
          </cell>
          <cell r="Y101">
            <v>5</v>
          </cell>
          <cell r="Z101"/>
          <cell r="AA101">
            <v>5</v>
          </cell>
          <cell r="AB101">
            <v>5</v>
          </cell>
          <cell r="AC101"/>
          <cell r="AD101">
            <v>2</v>
          </cell>
          <cell r="AE101">
            <v>2</v>
          </cell>
          <cell r="AF101"/>
          <cell r="AG101"/>
          <cell r="AH101">
            <v>7.6363636363636367</v>
          </cell>
          <cell r="AI101">
            <v>5</v>
          </cell>
          <cell r="AJ101"/>
          <cell r="AK101">
            <v>4</v>
          </cell>
          <cell r="AL101"/>
          <cell r="AM101">
            <v>5</v>
          </cell>
          <cell r="AN101">
            <v>82</v>
          </cell>
          <cell r="AO101">
            <v>5</v>
          </cell>
          <cell r="AP101"/>
          <cell r="AQ101" t="str">
            <v>Fisi</v>
          </cell>
        </row>
        <row r="102">
          <cell r="C102" t="str">
            <v>Mirer</v>
          </cell>
          <cell r="S102">
            <v>4.8888888888888893</v>
          </cell>
          <cell r="X102">
            <v>5</v>
          </cell>
          <cell r="Y102">
            <v>4</v>
          </cell>
          <cell r="Z102"/>
          <cell r="AA102">
            <v>2</v>
          </cell>
          <cell r="AB102">
            <v>2</v>
          </cell>
          <cell r="AC102"/>
          <cell r="AD102">
            <v>1</v>
          </cell>
          <cell r="AE102">
            <v>1</v>
          </cell>
          <cell r="AF102"/>
          <cell r="AG102"/>
          <cell r="AH102">
            <v>10</v>
          </cell>
          <cell r="AI102">
            <v>3</v>
          </cell>
          <cell r="AJ102"/>
          <cell r="AK102">
            <v>3</v>
          </cell>
          <cell r="AL102"/>
          <cell r="AM102">
            <v>2</v>
          </cell>
          <cell r="AN102">
            <v>128</v>
          </cell>
          <cell r="AO102">
            <v>2</v>
          </cell>
          <cell r="AP102"/>
          <cell r="AQ102" t="str">
            <v>Mirer</v>
          </cell>
        </row>
        <row r="103">
          <cell r="C103" t="str">
            <v>Rogerio</v>
          </cell>
          <cell r="S103">
            <v>5.4444444444444446</v>
          </cell>
          <cell r="X103">
            <v>3</v>
          </cell>
          <cell r="Y103">
            <v>3</v>
          </cell>
          <cell r="Z103"/>
          <cell r="AA103">
            <v>3</v>
          </cell>
          <cell r="AB103">
            <v>3</v>
          </cell>
          <cell r="AC103"/>
          <cell r="AD103">
            <v>5</v>
          </cell>
          <cell r="AE103">
            <v>5</v>
          </cell>
          <cell r="AF103"/>
          <cell r="AG103"/>
          <cell r="AH103">
            <v>8.7142857142857135</v>
          </cell>
          <cell r="AI103">
            <v>1</v>
          </cell>
          <cell r="AJ103"/>
          <cell r="AK103">
            <v>1</v>
          </cell>
          <cell r="AL103"/>
          <cell r="AM103">
            <v>3</v>
          </cell>
          <cell r="AN103">
            <v>120</v>
          </cell>
          <cell r="AO103">
            <v>3</v>
          </cell>
          <cell r="AP103"/>
          <cell r="AQ103" t="str">
            <v>Rogerio</v>
          </cell>
        </row>
        <row r="104">
          <cell r="C104" t="str">
            <v>Ali</v>
          </cell>
          <cell r="S104" t="str">
            <v/>
          </cell>
          <cell r="X104" t="str">
            <v/>
          </cell>
          <cell r="Y104">
            <v>6</v>
          </cell>
          <cell r="Z104"/>
          <cell r="AA104" t="str">
            <v/>
          </cell>
          <cell r="AB104">
            <v>6</v>
          </cell>
          <cell r="AC104"/>
          <cell r="AD104" t="str">
            <v/>
          </cell>
          <cell r="AE104">
            <v>6</v>
          </cell>
          <cell r="AF104"/>
          <cell r="AG104"/>
          <cell r="AH104" t="str">
            <v/>
          </cell>
          <cell r="AI104">
            <v>6</v>
          </cell>
          <cell r="AJ104"/>
          <cell r="AK104">
            <v>6</v>
          </cell>
          <cell r="AL104"/>
          <cell r="AM104" t="str">
            <v/>
          </cell>
          <cell r="AN104">
            <v>0</v>
          </cell>
          <cell r="AO104">
            <v>6</v>
          </cell>
          <cell r="AP104"/>
          <cell r="AQ104" t="str">
            <v>Ali</v>
          </cell>
        </row>
        <row r="105">
          <cell r="C105" t="str">
            <v>Lampi</v>
          </cell>
          <cell r="S105" t="str">
            <v/>
          </cell>
          <cell r="X105" t="str">
            <v/>
          </cell>
          <cell r="Y105">
            <v>6</v>
          </cell>
          <cell r="Z105"/>
          <cell r="AA105" t="str">
            <v/>
          </cell>
          <cell r="AB105">
            <v>6</v>
          </cell>
          <cell r="AC105"/>
          <cell r="AD105" t="str">
            <v/>
          </cell>
          <cell r="AE105">
            <v>6</v>
          </cell>
          <cell r="AF105"/>
          <cell r="AG105"/>
          <cell r="AH105" t="str">
            <v/>
          </cell>
          <cell r="AI105">
            <v>6</v>
          </cell>
          <cell r="AJ105"/>
          <cell r="AK105">
            <v>6</v>
          </cell>
          <cell r="AL105"/>
          <cell r="AM105" t="str">
            <v/>
          </cell>
          <cell r="AN105">
            <v>0</v>
          </cell>
          <cell r="AO105">
            <v>6</v>
          </cell>
          <cell r="AP105"/>
          <cell r="AQ105" t="str">
            <v>Lampi</v>
          </cell>
        </row>
        <row r="106">
          <cell r="C106"/>
          <cell r="S106" t="str">
            <v/>
          </cell>
          <cell r="X106" t="str">
            <v/>
          </cell>
          <cell r="Y106">
            <v>6</v>
          </cell>
          <cell r="Z106"/>
          <cell r="AA106" t="str">
            <v/>
          </cell>
          <cell r="AB106">
            <v>6</v>
          </cell>
          <cell r="AC106"/>
          <cell r="AD106" t="str">
            <v/>
          </cell>
          <cell r="AE106">
            <v>6</v>
          </cell>
          <cell r="AF106"/>
          <cell r="AG106"/>
          <cell r="AH106" t="str">
            <v/>
          </cell>
          <cell r="AI106">
            <v>6</v>
          </cell>
          <cell r="AJ106"/>
          <cell r="AK106">
            <v>6</v>
          </cell>
          <cell r="AL106"/>
          <cell r="AM106" t="str">
            <v/>
          </cell>
          <cell r="AN106">
            <v>0</v>
          </cell>
          <cell r="AO106">
            <v>6</v>
          </cell>
          <cell r="AP106"/>
          <cell r="AQ106" t="str">
            <v/>
          </cell>
        </row>
        <row r="107">
          <cell r="C107"/>
          <cell r="S107" t="str">
            <v/>
          </cell>
          <cell r="X107" t="str">
            <v/>
          </cell>
          <cell r="Y107">
            <v>6</v>
          </cell>
          <cell r="Z107"/>
          <cell r="AA107" t="str">
            <v/>
          </cell>
          <cell r="AB107">
            <v>6</v>
          </cell>
          <cell r="AC107"/>
          <cell r="AD107" t="str">
            <v/>
          </cell>
          <cell r="AE107">
            <v>6</v>
          </cell>
          <cell r="AF107"/>
          <cell r="AG107"/>
          <cell r="AH107" t="str">
            <v/>
          </cell>
          <cell r="AI107">
            <v>6</v>
          </cell>
          <cell r="AJ107"/>
          <cell r="AK107">
            <v>6</v>
          </cell>
          <cell r="AL107"/>
          <cell r="AM107" t="str">
            <v/>
          </cell>
          <cell r="AN107">
            <v>0</v>
          </cell>
          <cell r="AO107">
            <v>6</v>
          </cell>
          <cell r="AP107"/>
          <cell r="AQ107" t="str">
            <v/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7BE5-3474-4AC4-BBAF-4E7C6BB88E90}">
  <dimension ref="A1:AH139"/>
  <sheetViews>
    <sheetView zoomScaleNormal="100" workbookViewId="0">
      <selection activeCell="G118" sqref="G118"/>
    </sheetView>
  </sheetViews>
  <sheetFormatPr baseColWidth="10" defaultRowHeight="15" x14ac:dyDescent="0.25"/>
  <cols>
    <col min="1" max="3" width="14.28515625" customWidth="1"/>
    <col min="4" max="4" width="7.85546875" customWidth="1"/>
    <col min="5" max="5" width="7.7109375" customWidth="1"/>
    <col min="6" max="8" width="14.28515625" customWidth="1"/>
    <col min="9" max="9" width="7.85546875" customWidth="1"/>
    <col min="10" max="10" width="7.7109375" customWidth="1"/>
    <col min="11" max="13" width="14.28515625" customWidth="1"/>
    <col min="14" max="16" width="8" customWidth="1"/>
    <col min="17" max="17" width="20.28515625" bestFit="1" customWidth="1"/>
  </cols>
  <sheetData>
    <row r="1" spans="1:17" ht="21" x14ac:dyDescent="0.35">
      <c r="A1" s="85" t="s">
        <v>226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4"/>
      <c r="N1" s="24"/>
      <c r="O1" s="24"/>
      <c r="P1" s="21"/>
      <c r="Q1" s="21"/>
    </row>
    <row r="2" spans="1:17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8"/>
      <c r="M2" s="21"/>
      <c r="N2" s="21"/>
      <c r="O2" s="21"/>
      <c r="P2" s="21"/>
      <c r="Q2" s="21"/>
    </row>
    <row r="3" spans="1:17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8"/>
      <c r="M3" s="21"/>
      <c r="N3" s="21"/>
      <c r="O3" s="21"/>
      <c r="P3" s="21"/>
      <c r="Q3" s="21"/>
    </row>
    <row r="4" spans="1:17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8"/>
      <c r="M4" s="21"/>
      <c r="N4" s="21"/>
      <c r="O4" s="21"/>
      <c r="P4" s="21"/>
      <c r="Q4" s="21"/>
    </row>
    <row r="5" spans="1:17" ht="15.75" x14ac:dyDescent="0.25">
      <c r="A5" s="21"/>
      <c r="B5" s="21"/>
      <c r="C5" s="21"/>
      <c r="D5" s="28"/>
      <c r="E5" s="28"/>
      <c r="F5" s="56" t="s">
        <v>51</v>
      </c>
      <c r="G5" s="56"/>
      <c r="H5" s="56"/>
      <c r="I5" s="56"/>
      <c r="J5" s="23"/>
      <c r="K5" s="21"/>
      <c r="L5" s="28"/>
      <c r="M5" s="21"/>
      <c r="N5" s="21"/>
      <c r="O5" s="21"/>
      <c r="P5" s="21"/>
      <c r="Q5" s="21"/>
    </row>
    <row r="6" spans="1:17" ht="15.75" thickBot="1" x14ac:dyDescent="0.3">
      <c r="A6" s="21"/>
      <c r="B6" s="21"/>
      <c r="C6" s="21"/>
      <c r="D6" s="28"/>
      <c r="E6" s="28"/>
      <c r="F6" s="24"/>
      <c r="G6" s="24"/>
      <c r="H6" s="24"/>
      <c r="I6" s="24"/>
      <c r="J6" s="23"/>
      <c r="K6" s="21"/>
      <c r="L6" s="28"/>
      <c r="M6" s="21"/>
      <c r="N6" s="21"/>
      <c r="O6" s="21"/>
      <c r="P6" s="21"/>
      <c r="Q6" s="21"/>
    </row>
    <row r="7" spans="1:17" x14ac:dyDescent="0.25">
      <c r="A7" s="21"/>
      <c r="B7" s="21"/>
      <c r="C7" s="21"/>
      <c r="D7" s="28"/>
      <c r="E7" s="28"/>
      <c r="F7" s="49" t="s">
        <v>50</v>
      </c>
      <c r="G7" s="50" t="s">
        <v>6</v>
      </c>
      <c r="H7" s="50" t="s">
        <v>52</v>
      </c>
      <c r="I7" s="127" t="s">
        <v>161</v>
      </c>
      <c r="J7" s="23"/>
      <c r="K7" s="21"/>
      <c r="L7" s="28"/>
      <c r="M7" s="21"/>
      <c r="N7" s="21"/>
      <c r="O7" s="21"/>
      <c r="P7" s="21"/>
      <c r="Q7" s="21"/>
    </row>
    <row r="8" spans="1:17" x14ac:dyDescent="0.25">
      <c r="A8" s="21"/>
      <c r="B8" s="21"/>
      <c r="C8" s="21"/>
      <c r="D8" s="28"/>
      <c r="E8" s="28"/>
      <c r="F8" s="52">
        <v>1</v>
      </c>
      <c r="G8" s="3" t="str">
        <f>IFERROR(VLOOKUP(F8,$A$110:$B$118,2,0),"DOPPEL")</f>
        <v>Chäli</v>
      </c>
      <c r="H8" s="83">
        <f>SUMIFS($C$111:$C$118,$B$111:$B$118,G8)</f>
        <v>25</v>
      </c>
      <c r="I8" s="164">
        <f>SUMIFS(Rohdaten!$AH$143:$AH$150,Rohdaten!$D$143:$D$150,'Gesamtranking Print'!$G8)</f>
        <v>0.34782608695652173</v>
      </c>
      <c r="J8" s="23"/>
      <c r="K8" s="21"/>
      <c r="L8" s="28"/>
      <c r="M8" s="21"/>
      <c r="N8" s="21"/>
      <c r="O8" s="21"/>
      <c r="P8" s="21"/>
      <c r="Q8" s="21"/>
    </row>
    <row r="9" spans="1:17" x14ac:dyDescent="0.25">
      <c r="A9" s="21"/>
      <c r="B9" s="21"/>
      <c r="C9" s="21"/>
      <c r="D9" s="28"/>
      <c r="E9" s="28"/>
      <c r="F9" s="52">
        <v>2</v>
      </c>
      <c r="G9" s="3" t="str">
        <f>IFERROR(VLOOKUP(F9,$A$110:$B$118,2,0),"DOPPEL")</f>
        <v>Goonse</v>
      </c>
      <c r="H9" s="83">
        <f>SUMIFS($C$111:$C$118,$B$111:$B$118,G9)</f>
        <v>16</v>
      </c>
      <c r="I9" s="164">
        <f>SUMIFS(Rohdaten!$AH$143:$AH$150,Rohdaten!$D$143:$D$150,'Gesamtranking Print'!$G9)</f>
        <v>0.30434782608695654</v>
      </c>
      <c r="J9" s="23"/>
      <c r="K9" s="21"/>
      <c r="L9" s="28"/>
      <c r="M9" s="21"/>
      <c r="N9" s="21"/>
      <c r="O9" s="21"/>
      <c r="P9" s="21"/>
      <c r="Q9" s="21"/>
    </row>
    <row r="10" spans="1:17" x14ac:dyDescent="0.25">
      <c r="A10" s="21"/>
      <c r="B10" s="21"/>
      <c r="C10" s="21"/>
      <c r="D10" s="28"/>
      <c r="E10" s="28"/>
      <c r="F10" s="52">
        <v>3</v>
      </c>
      <c r="G10" s="3" t="str">
        <f>IFERROR(VLOOKUP(F10,$A$110:$B$118,2,0),"DOPPEL")</f>
        <v>Fuchs</v>
      </c>
      <c r="H10" s="83">
        <f>SUMIFS($C$111:$C$118,$B$111:$B$118,G10)</f>
        <v>2</v>
      </c>
      <c r="I10" s="164">
        <f>SUMIFS(Rohdaten!$AH$143:$AH$150,Rohdaten!$D$143:$D$150,'Gesamtranking Print'!$G10)</f>
        <v>0.29166666666666669</v>
      </c>
      <c r="J10" s="23"/>
      <c r="K10" s="21"/>
      <c r="L10" s="28"/>
      <c r="M10" s="21"/>
      <c r="N10" s="21"/>
      <c r="O10" s="21"/>
      <c r="P10" s="21"/>
      <c r="Q10" s="21"/>
    </row>
    <row r="11" spans="1:17" ht="15.75" thickBot="1" x14ac:dyDescent="0.3">
      <c r="A11" s="21"/>
      <c r="B11" s="21"/>
      <c r="C11" s="21"/>
      <c r="D11" s="28"/>
      <c r="E11" s="28"/>
      <c r="F11" s="54">
        <v>4</v>
      </c>
      <c r="G11" s="14" t="str">
        <f>IFERROR(VLOOKUP(F11,$A$110:$B$118,2,0),"DOPPEL")</f>
        <v>Küng</v>
      </c>
      <c r="H11" s="167">
        <f>SUMIFS($C$111:$C$118,$B$111:$B$118,G11)</f>
        <v>1</v>
      </c>
      <c r="I11" s="168">
        <f>SUMIFS(Rohdaten!$AH$143:$AH$150,Rohdaten!$D$143:$D$150,'Gesamtranking Print'!$G11)</f>
        <v>0.34782608695652173</v>
      </c>
      <c r="J11" s="23"/>
      <c r="K11" s="21"/>
      <c r="L11" s="28"/>
      <c r="M11" s="21"/>
      <c r="N11" s="21"/>
      <c r="O11" s="21"/>
      <c r="P11" s="21"/>
      <c r="Q11" s="21"/>
    </row>
    <row r="12" spans="1:17" x14ac:dyDescent="0.25">
      <c r="A12" s="21"/>
      <c r="B12" s="21"/>
      <c r="C12" s="21"/>
      <c r="D12" s="21"/>
      <c r="E12" s="21"/>
      <c r="F12" s="21"/>
      <c r="G12" s="27"/>
      <c r="H12" s="21"/>
      <c r="I12" s="21"/>
      <c r="J12" s="21"/>
      <c r="K12" s="21"/>
      <c r="L12" s="28"/>
      <c r="M12" s="21"/>
      <c r="N12" s="21"/>
      <c r="O12" s="21"/>
      <c r="P12" s="21"/>
      <c r="Q12" s="21"/>
    </row>
    <row r="13" spans="1:17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30"/>
      <c r="N13" s="30"/>
      <c r="O13" s="27"/>
      <c r="P13" s="21"/>
      <c r="Q13" s="21"/>
    </row>
    <row r="14" spans="1:17" x14ac:dyDescent="0.25">
      <c r="A14" s="59" t="s">
        <v>65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61"/>
      <c r="O14" s="23"/>
      <c r="P14" s="21"/>
      <c r="Q14" s="21"/>
    </row>
    <row r="15" spans="1:17" x14ac:dyDescent="0.25">
      <c r="A15" s="30"/>
      <c r="B15" s="30"/>
      <c r="C15" s="30"/>
      <c r="D15" s="30"/>
      <c r="E15" s="27"/>
      <c r="F15" s="30"/>
      <c r="G15" s="30"/>
      <c r="H15" s="30"/>
      <c r="I15" s="30"/>
      <c r="J15" s="27"/>
      <c r="K15" s="30"/>
      <c r="L15" s="30"/>
      <c r="M15" s="30"/>
      <c r="N15" s="30"/>
      <c r="O15" s="21"/>
      <c r="P15" s="21"/>
      <c r="Q15" s="21"/>
    </row>
    <row r="16" spans="1:17" ht="25.5" x14ac:dyDescent="0.25">
      <c r="A16" s="47" t="s">
        <v>50</v>
      </c>
      <c r="B16" s="47" t="s">
        <v>6</v>
      </c>
      <c r="C16" s="47" t="s">
        <v>54</v>
      </c>
      <c r="D16" s="47" t="s">
        <v>69</v>
      </c>
      <c r="E16" s="58"/>
      <c r="F16" s="47" t="s">
        <v>50</v>
      </c>
      <c r="G16" s="47" t="s">
        <v>6</v>
      </c>
      <c r="H16" s="47" t="s">
        <v>57</v>
      </c>
      <c r="I16" s="47" t="s">
        <v>69</v>
      </c>
      <c r="J16" s="58"/>
      <c r="K16" s="47" t="s">
        <v>50</v>
      </c>
      <c r="L16" s="47" t="s">
        <v>6</v>
      </c>
      <c r="M16" s="47" t="s">
        <v>53</v>
      </c>
      <c r="N16" s="47" t="s">
        <v>69</v>
      </c>
      <c r="O16" s="23"/>
      <c r="P16" s="21"/>
      <c r="Q16" s="21"/>
    </row>
    <row r="17" spans="1:19" x14ac:dyDescent="0.25">
      <c r="A17" s="8">
        <v>1</v>
      </c>
      <c r="B17" s="3" t="s">
        <v>3</v>
      </c>
      <c r="C17" s="83">
        <v>18</v>
      </c>
      <c r="D17" s="83">
        <v>1</v>
      </c>
      <c r="E17" s="58"/>
      <c r="F17" s="8">
        <v>1</v>
      </c>
      <c r="G17" s="3" t="s">
        <v>3</v>
      </c>
      <c r="H17" s="83">
        <v>6</v>
      </c>
      <c r="I17" s="83">
        <v>1</v>
      </c>
      <c r="J17" s="58"/>
      <c r="K17" s="8">
        <v>1</v>
      </c>
      <c r="L17" s="3" t="s">
        <v>3</v>
      </c>
      <c r="M17" s="48">
        <v>9</v>
      </c>
      <c r="N17" s="83">
        <v>1</v>
      </c>
      <c r="O17" s="23"/>
      <c r="P17" s="21"/>
      <c r="Q17" s="21"/>
    </row>
    <row r="18" spans="1:19" x14ac:dyDescent="0.25">
      <c r="A18" s="8">
        <v>2</v>
      </c>
      <c r="B18" s="3" t="s">
        <v>4</v>
      </c>
      <c r="C18" s="83">
        <v>0</v>
      </c>
      <c r="D18" s="83">
        <v>1</v>
      </c>
      <c r="E18" s="58"/>
      <c r="F18" s="8">
        <v>2</v>
      </c>
      <c r="G18" s="3" t="s">
        <v>4</v>
      </c>
      <c r="H18" s="83">
        <v>0</v>
      </c>
      <c r="I18" s="83">
        <v>1</v>
      </c>
      <c r="J18" s="58"/>
      <c r="K18" s="8">
        <v>2</v>
      </c>
      <c r="L18" s="3" t="s">
        <v>4</v>
      </c>
      <c r="M18" s="48">
        <v>0</v>
      </c>
      <c r="N18" s="83">
        <v>1</v>
      </c>
      <c r="O18" s="23"/>
      <c r="P18" s="21"/>
      <c r="Q18" s="21"/>
    </row>
    <row r="19" spans="1:19" x14ac:dyDescent="0.25">
      <c r="A19" s="8">
        <v>3</v>
      </c>
      <c r="B19" s="3" t="s">
        <v>1</v>
      </c>
      <c r="C19" s="83">
        <v>11</v>
      </c>
      <c r="D19" s="83"/>
      <c r="E19" s="58"/>
      <c r="F19" s="8">
        <v>3</v>
      </c>
      <c r="G19" s="3" t="s">
        <v>1</v>
      </c>
      <c r="H19" s="83">
        <v>3</v>
      </c>
      <c r="I19" s="83"/>
      <c r="J19" s="58"/>
      <c r="K19" s="8">
        <v>3</v>
      </c>
      <c r="L19" s="3" t="s">
        <v>1</v>
      </c>
      <c r="M19" s="48">
        <v>5.5</v>
      </c>
      <c r="N19" s="83"/>
      <c r="O19" s="23"/>
      <c r="P19" s="21"/>
      <c r="Q19" s="21"/>
      <c r="S19" s="166"/>
    </row>
    <row r="20" spans="1:19" x14ac:dyDescent="0.25">
      <c r="A20" s="8">
        <v>4</v>
      </c>
      <c r="B20" s="3" t="s">
        <v>227</v>
      </c>
      <c r="C20" s="83">
        <v>0</v>
      </c>
      <c r="D20" s="83"/>
      <c r="E20" s="58"/>
      <c r="F20" s="8">
        <v>4</v>
      </c>
      <c r="G20" s="3" t="s">
        <v>228</v>
      </c>
      <c r="H20" s="83">
        <v>0</v>
      </c>
      <c r="I20" s="83"/>
      <c r="J20" s="58"/>
      <c r="K20" s="8">
        <v>4</v>
      </c>
      <c r="L20" s="3" t="s">
        <v>227</v>
      </c>
      <c r="M20" s="48">
        <v>0</v>
      </c>
      <c r="N20" s="83"/>
      <c r="O20" s="23"/>
      <c r="P20" s="21"/>
      <c r="Q20" s="21"/>
    </row>
    <row r="21" spans="1:19" x14ac:dyDescent="0.25">
      <c r="A21" s="27"/>
      <c r="B21" s="27"/>
      <c r="C21" s="27"/>
      <c r="D21" s="27"/>
      <c r="E21" s="21"/>
      <c r="F21" s="27"/>
      <c r="G21" s="27"/>
      <c r="H21" s="27"/>
      <c r="I21" s="27"/>
      <c r="J21" s="21"/>
      <c r="K21" s="27"/>
      <c r="L21" s="27"/>
      <c r="M21" s="27"/>
      <c r="N21" s="27"/>
      <c r="O21" s="21"/>
      <c r="P21" s="21"/>
      <c r="Q21" s="21"/>
    </row>
    <row r="22" spans="1:19" ht="25.5" x14ac:dyDescent="0.25">
      <c r="A22" s="47" t="s">
        <v>50</v>
      </c>
      <c r="B22" s="47" t="s">
        <v>6</v>
      </c>
      <c r="C22" s="47" t="s">
        <v>160</v>
      </c>
      <c r="D22" s="47" t="s">
        <v>69</v>
      </c>
      <c r="E22" s="21"/>
      <c r="F22" s="47" t="s">
        <v>50</v>
      </c>
      <c r="G22" s="47" t="s">
        <v>6</v>
      </c>
      <c r="H22" s="47" t="s">
        <v>58</v>
      </c>
      <c r="I22" s="47" t="s">
        <v>69</v>
      </c>
      <c r="J22" s="21"/>
      <c r="K22" s="47" t="s">
        <v>50</v>
      </c>
      <c r="L22" s="47" t="s">
        <v>6</v>
      </c>
      <c r="M22" s="47" t="s">
        <v>164</v>
      </c>
      <c r="N22" s="47" t="s">
        <v>69</v>
      </c>
      <c r="O22" s="21"/>
      <c r="P22" s="21"/>
      <c r="Q22" s="21"/>
    </row>
    <row r="23" spans="1:19" x14ac:dyDescent="0.25">
      <c r="A23" s="8">
        <v>1</v>
      </c>
      <c r="B23" s="3" t="s">
        <v>3</v>
      </c>
      <c r="C23" s="48">
        <v>2</v>
      </c>
      <c r="D23" s="83">
        <v>1</v>
      </c>
      <c r="E23" s="58"/>
      <c r="F23" s="8">
        <v>1</v>
      </c>
      <c r="G23" s="3" t="s">
        <v>1</v>
      </c>
      <c r="H23" s="83">
        <v>0</v>
      </c>
      <c r="I23" s="83"/>
      <c r="J23" s="21"/>
      <c r="K23" s="8">
        <v>1</v>
      </c>
      <c r="L23" s="3" t="s">
        <v>1</v>
      </c>
      <c r="M23" s="83">
        <v>0</v>
      </c>
      <c r="N23" s="83"/>
      <c r="O23" s="21"/>
      <c r="P23" s="21"/>
      <c r="Q23" s="21"/>
    </row>
    <row r="24" spans="1:19" x14ac:dyDescent="0.25">
      <c r="A24" s="8">
        <v>2</v>
      </c>
      <c r="B24" s="3" t="s">
        <v>4</v>
      </c>
      <c r="C24" s="48">
        <v>0</v>
      </c>
      <c r="D24" s="83">
        <v>1</v>
      </c>
      <c r="E24" s="58"/>
      <c r="F24" s="8">
        <v>2</v>
      </c>
      <c r="G24" s="3" t="s">
        <v>227</v>
      </c>
      <c r="H24" s="83">
        <v>0</v>
      </c>
      <c r="I24" s="83"/>
      <c r="J24" s="21"/>
      <c r="K24" s="8">
        <v>2</v>
      </c>
      <c r="L24" s="3" t="s">
        <v>227</v>
      </c>
      <c r="M24" s="83">
        <v>0</v>
      </c>
      <c r="N24" s="83"/>
      <c r="O24" s="21"/>
      <c r="P24" s="21"/>
      <c r="Q24" s="21"/>
    </row>
    <row r="25" spans="1:19" x14ac:dyDescent="0.25">
      <c r="A25" s="8">
        <v>3</v>
      </c>
      <c r="B25" s="3" t="s">
        <v>1</v>
      </c>
      <c r="C25" s="48">
        <v>1.2222222222222223</v>
      </c>
      <c r="D25" s="83"/>
      <c r="E25" s="58"/>
      <c r="F25" s="8">
        <v>3</v>
      </c>
      <c r="G25" s="3" t="s">
        <v>227</v>
      </c>
      <c r="H25" s="83">
        <v>0</v>
      </c>
      <c r="I25" s="83"/>
      <c r="J25" s="21"/>
      <c r="K25" s="8">
        <v>3</v>
      </c>
      <c r="L25" s="3" t="s">
        <v>227</v>
      </c>
      <c r="M25" s="83">
        <v>0</v>
      </c>
      <c r="N25" s="83"/>
      <c r="O25" s="21"/>
      <c r="P25" s="21"/>
      <c r="Q25" s="21"/>
    </row>
    <row r="26" spans="1:19" x14ac:dyDescent="0.25">
      <c r="A26" s="8">
        <v>4</v>
      </c>
      <c r="B26" s="3" t="s">
        <v>227</v>
      </c>
      <c r="C26" s="48">
        <v>0</v>
      </c>
      <c r="D26" s="83"/>
      <c r="E26" s="58"/>
      <c r="F26" s="8">
        <v>4</v>
      </c>
      <c r="G26" s="3" t="s">
        <v>227</v>
      </c>
      <c r="H26" s="83">
        <v>0</v>
      </c>
      <c r="I26" s="83"/>
      <c r="J26" s="21"/>
      <c r="K26" s="8">
        <v>4</v>
      </c>
      <c r="L26" s="3" t="s">
        <v>227</v>
      </c>
      <c r="M26" s="83">
        <v>0</v>
      </c>
      <c r="N26" s="83"/>
      <c r="O26" s="21"/>
      <c r="P26" s="21"/>
      <c r="Q26" s="21"/>
    </row>
    <row r="27" spans="1:19" x14ac:dyDescent="0.25">
      <c r="A27" s="62"/>
      <c r="B27" s="21"/>
      <c r="C27" s="57"/>
      <c r="D27" s="82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9" x14ac:dyDescent="0.25">
      <c r="A28" s="63" t="s">
        <v>66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5"/>
      <c r="N28" s="65"/>
      <c r="O28" s="23"/>
      <c r="P28" s="21"/>
      <c r="Q28" s="21"/>
    </row>
    <row r="29" spans="1:19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1"/>
      <c r="P29" s="21"/>
      <c r="Q29" s="21"/>
    </row>
    <row r="30" spans="1:19" ht="25.5" x14ac:dyDescent="0.25">
      <c r="A30" s="47" t="s">
        <v>50</v>
      </c>
      <c r="B30" s="47" t="s">
        <v>6</v>
      </c>
      <c r="C30" s="47" t="s">
        <v>42</v>
      </c>
      <c r="D30" s="47" t="s">
        <v>69</v>
      </c>
      <c r="E30" s="58"/>
      <c r="F30" s="47" t="s">
        <v>50</v>
      </c>
      <c r="G30" s="47" t="s">
        <v>6</v>
      </c>
      <c r="H30" s="47" t="s">
        <v>55</v>
      </c>
      <c r="I30" s="47" t="s">
        <v>69</v>
      </c>
      <c r="J30" s="58"/>
      <c r="K30" s="47" t="s">
        <v>50</v>
      </c>
      <c r="L30" s="47" t="s">
        <v>6</v>
      </c>
      <c r="M30" s="47" t="s">
        <v>158</v>
      </c>
      <c r="N30" s="47" t="s">
        <v>69</v>
      </c>
      <c r="O30" s="21"/>
      <c r="P30" s="21"/>
      <c r="Q30" s="21"/>
    </row>
    <row r="31" spans="1:19" x14ac:dyDescent="0.25">
      <c r="A31" s="8">
        <v>1</v>
      </c>
      <c r="B31" s="3" t="s">
        <v>3</v>
      </c>
      <c r="C31" s="7">
        <v>26192</v>
      </c>
      <c r="D31" s="83">
        <v>1</v>
      </c>
      <c r="E31" s="58"/>
      <c r="F31" s="8">
        <v>1</v>
      </c>
      <c r="G31" s="3" t="s">
        <v>3</v>
      </c>
      <c r="H31" s="7">
        <v>13096</v>
      </c>
      <c r="I31" s="83">
        <v>1</v>
      </c>
      <c r="J31" s="58"/>
      <c r="K31" s="8">
        <v>1</v>
      </c>
      <c r="L31" s="3" t="s">
        <v>3</v>
      </c>
      <c r="M31" s="7">
        <v>2910.2222222222222</v>
      </c>
      <c r="N31" s="83">
        <v>1</v>
      </c>
      <c r="O31" s="21"/>
      <c r="P31" s="21"/>
      <c r="Q31" s="21"/>
    </row>
    <row r="32" spans="1:19" x14ac:dyDescent="0.25">
      <c r="A32" s="8">
        <v>2</v>
      </c>
      <c r="B32" s="3" t="s">
        <v>4</v>
      </c>
      <c r="C32" s="7">
        <v>0</v>
      </c>
      <c r="D32" s="83">
        <v>1</v>
      </c>
      <c r="E32" s="58"/>
      <c r="F32" s="8">
        <v>2</v>
      </c>
      <c r="G32" s="3" t="s">
        <v>4</v>
      </c>
      <c r="H32" s="7">
        <v>0</v>
      </c>
      <c r="I32" s="83">
        <v>1</v>
      </c>
      <c r="J32" s="58"/>
      <c r="K32" s="8">
        <v>2</v>
      </c>
      <c r="L32" s="3" t="s">
        <v>4</v>
      </c>
      <c r="M32" s="7">
        <v>0</v>
      </c>
      <c r="N32" s="83">
        <v>1</v>
      </c>
      <c r="O32" s="21"/>
      <c r="P32" s="21"/>
      <c r="Q32" s="21"/>
    </row>
    <row r="33" spans="1:19" x14ac:dyDescent="0.25">
      <c r="A33" s="8">
        <v>3</v>
      </c>
      <c r="B33" s="3" t="s">
        <v>1</v>
      </c>
      <c r="C33" s="7">
        <v>25299</v>
      </c>
      <c r="D33" s="83"/>
      <c r="E33" s="58"/>
      <c r="F33" s="8">
        <v>3</v>
      </c>
      <c r="G33" s="3" t="s">
        <v>1</v>
      </c>
      <c r="H33" s="7">
        <v>12649.5</v>
      </c>
      <c r="I33" s="83"/>
      <c r="J33" s="58"/>
      <c r="K33" s="8">
        <v>3</v>
      </c>
      <c r="L33" s="3" t="s">
        <v>1</v>
      </c>
      <c r="M33" s="7">
        <v>2811</v>
      </c>
      <c r="N33" s="83"/>
      <c r="O33" s="21"/>
      <c r="P33" s="21"/>
      <c r="Q33" s="21"/>
      <c r="S33" s="143"/>
    </row>
    <row r="34" spans="1:19" x14ac:dyDescent="0.25">
      <c r="A34" s="8">
        <v>4</v>
      </c>
      <c r="B34" s="3" t="s">
        <v>227</v>
      </c>
      <c r="C34" s="7">
        <v>0</v>
      </c>
      <c r="D34" s="83"/>
      <c r="E34" s="58"/>
      <c r="F34" s="8">
        <v>4</v>
      </c>
      <c r="G34" s="3" t="s">
        <v>227</v>
      </c>
      <c r="H34" s="7">
        <v>0</v>
      </c>
      <c r="I34" s="83"/>
      <c r="J34" s="58"/>
      <c r="K34" s="8">
        <v>4</v>
      </c>
      <c r="L34" s="3" t="s">
        <v>227</v>
      </c>
      <c r="M34" s="7">
        <v>0</v>
      </c>
      <c r="N34" s="83"/>
      <c r="O34" s="21"/>
      <c r="P34" s="21"/>
      <c r="Q34" s="21"/>
    </row>
    <row r="35" spans="1:19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9" x14ac:dyDescent="0.25">
      <c r="A36" s="66" t="s">
        <v>67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68"/>
      <c r="O36" s="23"/>
      <c r="P36" s="21"/>
      <c r="Q36" s="21"/>
    </row>
    <row r="37" spans="1:19" x14ac:dyDescent="0.25">
      <c r="A37" s="30"/>
      <c r="B37" s="30"/>
      <c r="C37" s="30"/>
      <c r="D37" s="30"/>
      <c r="E37" s="27"/>
      <c r="F37" s="30"/>
      <c r="G37" s="30"/>
      <c r="H37" s="30"/>
      <c r="I37" s="30"/>
      <c r="J37" s="27"/>
      <c r="K37" s="30"/>
      <c r="L37" s="30"/>
      <c r="M37" s="30"/>
      <c r="N37" s="30"/>
      <c r="O37" s="21"/>
      <c r="P37" s="21"/>
      <c r="Q37" s="21"/>
    </row>
    <row r="38" spans="1:19" ht="25.5" x14ac:dyDescent="0.25">
      <c r="A38" s="47" t="s">
        <v>50</v>
      </c>
      <c r="B38" s="47" t="s">
        <v>6</v>
      </c>
      <c r="C38" s="47" t="s">
        <v>56</v>
      </c>
      <c r="D38" s="47" t="s">
        <v>69</v>
      </c>
      <c r="E38" s="58"/>
      <c r="F38" s="47" t="s">
        <v>50</v>
      </c>
      <c r="G38" s="47" t="s">
        <v>6</v>
      </c>
      <c r="H38" s="47" t="s">
        <v>86</v>
      </c>
      <c r="I38" s="47" t="s">
        <v>69</v>
      </c>
      <c r="J38" s="58"/>
      <c r="K38" s="47" t="s">
        <v>50</v>
      </c>
      <c r="L38" s="47" t="s">
        <v>6</v>
      </c>
      <c r="M38" s="47" t="s">
        <v>87</v>
      </c>
      <c r="N38" s="47" t="s">
        <v>69</v>
      </c>
      <c r="O38" s="21"/>
      <c r="P38" s="21"/>
      <c r="Q38" s="21"/>
    </row>
    <row r="39" spans="1:19" x14ac:dyDescent="0.25">
      <c r="A39" s="8">
        <v>1</v>
      </c>
      <c r="B39" s="3" t="s">
        <v>3</v>
      </c>
      <c r="C39" s="83">
        <v>2</v>
      </c>
      <c r="D39" s="83">
        <v>1</v>
      </c>
      <c r="E39" s="58"/>
      <c r="F39" s="8">
        <v>1</v>
      </c>
      <c r="G39" s="3" t="s">
        <v>3</v>
      </c>
      <c r="H39" s="7">
        <v>1285</v>
      </c>
      <c r="I39" s="83">
        <v>1</v>
      </c>
      <c r="J39" s="58"/>
      <c r="K39" s="8">
        <v>1</v>
      </c>
      <c r="L39" s="3" t="s">
        <v>1</v>
      </c>
      <c r="M39" s="83">
        <v>0</v>
      </c>
      <c r="N39" s="83"/>
      <c r="O39" s="21"/>
      <c r="P39" s="21"/>
      <c r="Q39" s="21"/>
    </row>
    <row r="40" spans="1:19" x14ac:dyDescent="0.25">
      <c r="A40" s="8">
        <v>2</v>
      </c>
      <c r="B40" s="3" t="s">
        <v>4</v>
      </c>
      <c r="C40" s="83">
        <v>0</v>
      </c>
      <c r="D40" s="83">
        <v>1</v>
      </c>
      <c r="E40" s="58"/>
      <c r="F40" s="8">
        <v>2</v>
      </c>
      <c r="G40" s="3" t="s">
        <v>4</v>
      </c>
      <c r="H40" s="7">
        <v>0</v>
      </c>
      <c r="I40" s="83">
        <v>1</v>
      </c>
      <c r="J40" s="58"/>
      <c r="K40" s="8">
        <v>2</v>
      </c>
      <c r="L40" s="3" t="s">
        <v>227</v>
      </c>
      <c r="M40" s="83">
        <v>0</v>
      </c>
      <c r="N40" s="83"/>
      <c r="O40" s="21"/>
      <c r="P40" s="21"/>
      <c r="Q40" s="21"/>
    </row>
    <row r="41" spans="1:19" x14ac:dyDescent="0.25">
      <c r="A41" s="8">
        <v>3</v>
      </c>
      <c r="B41" s="3" t="s">
        <v>1</v>
      </c>
      <c r="C41" s="83">
        <v>0</v>
      </c>
      <c r="D41" s="83"/>
      <c r="E41" s="58"/>
      <c r="F41" s="8">
        <v>3</v>
      </c>
      <c r="G41" s="3" t="s">
        <v>1</v>
      </c>
      <c r="H41" s="7">
        <v>0</v>
      </c>
      <c r="I41" s="83"/>
      <c r="J41" s="58"/>
      <c r="K41" s="8">
        <v>3</v>
      </c>
      <c r="L41" s="3" t="s">
        <v>227</v>
      </c>
      <c r="M41" s="83">
        <v>0</v>
      </c>
      <c r="N41" s="83"/>
      <c r="O41" s="21"/>
      <c r="P41" s="21"/>
      <c r="Q41" s="21"/>
    </row>
    <row r="42" spans="1:19" x14ac:dyDescent="0.25">
      <c r="A42" s="8">
        <v>4</v>
      </c>
      <c r="B42" s="3" t="s">
        <v>227</v>
      </c>
      <c r="C42" s="83">
        <v>0</v>
      </c>
      <c r="D42" s="83"/>
      <c r="E42" s="58"/>
      <c r="F42" s="8">
        <v>4</v>
      </c>
      <c r="G42" s="3" t="s">
        <v>227</v>
      </c>
      <c r="H42" s="7">
        <v>0</v>
      </c>
      <c r="I42" s="83"/>
      <c r="J42" s="58"/>
      <c r="K42" s="8">
        <v>4</v>
      </c>
      <c r="L42" s="3" t="s">
        <v>227</v>
      </c>
      <c r="M42" s="83">
        <v>0</v>
      </c>
      <c r="N42" s="83"/>
      <c r="O42" s="21"/>
      <c r="P42" s="21"/>
      <c r="Q42" s="21"/>
    </row>
    <row r="43" spans="1:19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9" ht="25.5" x14ac:dyDescent="0.25">
      <c r="A44" s="47" t="s">
        <v>50</v>
      </c>
      <c r="B44" s="47" t="s">
        <v>6</v>
      </c>
      <c r="C44" s="47" t="s">
        <v>88</v>
      </c>
      <c r="D44" s="47" t="s">
        <v>69</v>
      </c>
      <c r="E44" s="58"/>
      <c r="F44" s="47" t="s">
        <v>50</v>
      </c>
      <c r="G44" s="47" t="s">
        <v>6</v>
      </c>
      <c r="H44" s="47" t="s">
        <v>89</v>
      </c>
      <c r="I44" s="47" t="s">
        <v>69</v>
      </c>
      <c r="J44" s="58"/>
      <c r="K44" s="47" t="s">
        <v>50</v>
      </c>
      <c r="L44" s="47" t="s">
        <v>6</v>
      </c>
      <c r="M44" s="47" t="s">
        <v>90</v>
      </c>
      <c r="N44" s="47" t="s">
        <v>69</v>
      </c>
      <c r="O44" s="21"/>
      <c r="P44" s="21"/>
      <c r="Q44" s="21"/>
    </row>
    <row r="45" spans="1:19" x14ac:dyDescent="0.25">
      <c r="A45" s="8">
        <v>1</v>
      </c>
      <c r="B45" s="3" t="s">
        <v>3</v>
      </c>
      <c r="C45" s="83">
        <v>1</v>
      </c>
      <c r="D45" s="83">
        <v>1</v>
      </c>
      <c r="E45" s="58"/>
      <c r="F45" s="8">
        <v>1</v>
      </c>
      <c r="G45" s="3" t="s">
        <v>3</v>
      </c>
      <c r="H45" s="83">
        <v>1</v>
      </c>
      <c r="I45" s="83">
        <v>1</v>
      </c>
      <c r="J45" s="58"/>
      <c r="K45" s="8">
        <v>1</v>
      </c>
      <c r="L45" s="3" t="s">
        <v>1</v>
      </c>
      <c r="M45" s="83">
        <v>0</v>
      </c>
      <c r="N45" s="83"/>
      <c r="O45" s="21"/>
      <c r="P45" s="21"/>
      <c r="Q45" s="21"/>
    </row>
    <row r="46" spans="1:19" x14ac:dyDescent="0.25">
      <c r="A46" s="8">
        <v>2</v>
      </c>
      <c r="B46" s="3" t="s">
        <v>4</v>
      </c>
      <c r="C46" s="83">
        <v>0</v>
      </c>
      <c r="D46" s="83">
        <v>1</v>
      </c>
      <c r="E46" s="58"/>
      <c r="F46" s="8">
        <v>2</v>
      </c>
      <c r="G46" s="3" t="s">
        <v>4</v>
      </c>
      <c r="H46" s="83">
        <v>0</v>
      </c>
      <c r="I46" s="83">
        <v>1</v>
      </c>
      <c r="J46" s="58"/>
      <c r="K46" s="8">
        <v>2</v>
      </c>
      <c r="L46" s="3" t="s">
        <v>227</v>
      </c>
      <c r="M46" s="83">
        <v>0</v>
      </c>
      <c r="N46" s="83"/>
      <c r="O46" s="21"/>
      <c r="P46" s="21"/>
      <c r="Q46" s="21"/>
    </row>
    <row r="47" spans="1:19" x14ac:dyDescent="0.25">
      <c r="A47" s="8">
        <v>3</v>
      </c>
      <c r="B47" s="3" t="s">
        <v>1</v>
      </c>
      <c r="C47" s="83">
        <v>0</v>
      </c>
      <c r="D47" s="83"/>
      <c r="E47" s="58"/>
      <c r="F47" s="8">
        <v>3</v>
      </c>
      <c r="G47" s="3" t="s">
        <v>1</v>
      </c>
      <c r="H47" s="83">
        <v>0</v>
      </c>
      <c r="I47" s="83"/>
      <c r="J47" s="58"/>
      <c r="K47" s="8">
        <v>3</v>
      </c>
      <c r="L47" s="3" t="s">
        <v>227</v>
      </c>
      <c r="M47" s="83">
        <v>0</v>
      </c>
      <c r="N47" s="83"/>
      <c r="O47" s="21"/>
      <c r="P47" s="21"/>
      <c r="Q47" s="21"/>
    </row>
    <row r="48" spans="1:19" x14ac:dyDescent="0.25">
      <c r="A48" s="8">
        <v>4</v>
      </c>
      <c r="B48" s="3" t="s">
        <v>227</v>
      </c>
      <c r="C48" s="83">
        <v>0</v>
      </c>
      <c r="D48" s="83"/>
      <c r="E48" s="58"/>
      <c r="F48" s="8">
        <v>4</v>
      </c>
      <c r="G48" s="3" t="s">
        <v>227</v>
      </c>
      <c r="H48" s="83">
        <v>0</v>
      </c>
      <c r="I48" s="83"/>
      <c r="J48" s="58"/>
      <c r="K48" s="8">
        <v>4</v>
      </c>
      <c r="L48" s="3" t="s">
        <v>227</v>
      </c>
      <c r="M48" s="83">
        <v>0</v>
      </c>
      <c r="N48" s="83"/>
      <c r="O48" s="21"/>
      <c r="P48" s="21"/>
      <c r="Q48" s="21"/>
    </row>
    <row r="49" spans="1:1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x14ac:dyDescent="0.25">
      <c r="A50" s="69" t="s">
        <v>68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1"/>
      <c r="N50" s="71"/>
      <c r="O50" s="23"/>
      <c r="P50" s="21"/>
      <c r="Q50" s="21"/>
    </row>
    <row r="51" spans="1:17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1"/>
      <c r="P51" s="21"/>
      <c r="Q51" s="21"/>
    </row>
    <row r="52" spans="1:17" ht="25.5" x14ac:dyDescent="0.25">
      <c r="A52" s="47" t="s">
        <v>50</v>
      </c>
      <c r="B52" s="47" t="s">
        <v>6</v>
      </c>
      <c r="C52" s="47" t="s">
        <v>78</v>
      </c>
      <c r="D52" s="47" t="s">
        <v>69</v>
      </c>
      <c r="E52" s="58"/>
      <c r="F52" s="47" t="s">
        <v>50</v>
      </c>
      <c r="G52" s="47" t="s">
        <v>6</v>
      </c>
      <c r="H52" s="47" t="s">
        <v>81</v>
      </c>
      <c r="I52" s="47" t="s">
        <v>69</v>
      </c>
      <c r="J52" s="58"/>
      <c r="K52" s="47" t="s">
        <v>50</v>
      </c>
      <c r="L52" s="47" t="s">
        <v>6</v>
      </c>
      <c r="M52" s="47" t="s">
        <v>79</v>
      </c>
      <c r="N52" s="47" t="s">
        <v>69</v>
      </c>
      <c r="O52" s="21"/>
      <c r="P52" s="21"/>
      <c r="Q52" s="21"/>
    </row>
    <row r="53" spans="1:17" x14ac:dyDescent="0.25">
      <c r="A53" s="8">
        <v>1</v>
      </c>
      <c r="B53" s="3" t="s">
        <v>4</v>
      </c>
      <c r="C53" s="7">
        <v>3820</v>
      </c>
      <c r="D53" s="83">
        <v>1</v>
      </c>
      <c r="E53" s="58"/>
      <c r="F53" s="8">
        <v>1</v>
      </c>
      <c r="G53" s="3" t="s">
        <v>4</v>
      </c>
      <c r="H53" s="83">
        <v>22</v>
      </c>
      <c r="I53" s="83">
        <v>1</v>
      </c>
      <c r="J53" s="58"/>
      <c r="K53" s="8">
        <v>1</v>
      </c>
      <c r="L53" s="3" t="s">
        <v>4</v>
      </c>
      <c r="M53" s="7">
        <v>1220</v>
      </c>
      <c r="N53" s="83">
        <v>1</v>
      </c>
      <c r="O53" s="21"/>
      <c r="P53" s="21"/>
      <c r="Q53" s="21"/>
    </row>
    <row r="54" spans="1:17" x14ac:dyDescent="0.25">
      <c r="A54" s="8">
        <v>2</v>
      </c>
      <c r="B54" s="3" t="s">
        <v>3</v>
      </c>
      <c r="C54" s="7">
        <v>2020</v>
      </c>
      <c r="D54" s="83"/>
      <c r="E54" s="58"/>
      <c r="F54" s="8">
        <v>2</v>
      </c>
      <c r="G54" s="3" t="s">
        <v>1</v>
      </c>
      <c r="H54" s="83">
        <v>15</v>
      </c>
      <c r="I54" s="83"/>
      <c r="J54" s="58"/>
      <c r="K54" s="8">
        <v>2</v>
      </c>
      <c r="L54" s="3" t="s">
        <v>2</v>
      </c>
      <c r="M54" s="7">
        <v>940</v>
      </c>
      <c r="N54" s="83"/>
      <c r="O54" s="21"/>
      <c r="P54" s="21"/>
      <c r="Q54" s="21"/>
    </row>
    <row r="55" spans="1:17" x14ac:dyDescent="0.25">
      <c r="A55" s="8">
        <v>3</v>
      </c>
      <c r="B55" s="3" t="s">
        <v>2</v>
      </c>
      <c r="C55" s="7">
        <v>1740</v>
      </c>
      <c r="D55" s="83"/>
      <c r="E55" s="58"/>
      <c r="F55" s="8">
        <v>3</v>
      </c>
      <c r="G55" s="3" t="s">
        <v>2</v>
      </c>
      <c r="H55" s="83">
        <v>14</v>
      </c>
      <c r="I55" s="83"/>
      <c r="J55" s="58"/>
      <c r="K55" s="8">
        <v>3</v>
      </c>
      <c r="L55" s="3" t="s">
        <v>1</v>
      </c>
      <c r="M55" s="7">
        <v>900</v>
      </c>
      <c r="N55" s="83"/>
      <c r="O55" s="21"/>
      <c r="P55" s="21"/>
      <c r="Q55" s="21"/>
    </row>
    <row r="56" spans="1:17" x14ac:dyDescent="0.25">
      <c r="A56" s="8">
        <v>4</v>
      </c>
      <c r="B56" s="3" t="s">
        <v>1</v>
      </c>
      <c r="C56" s="7">
        <v>1300</v>
      </c>
      <c r="D56" s="83"/>
      <c r="E56" s="58"/>
      <c r="F56" s="8">
        <v>4</v>
      </c>
      <c r="G56" s="3" t="s">
        <v>3</v>
      </c>
      <c r="H56" s="83">
        <v>12</v>
      </c>
      <c r="I56" s="83"/>
      <c r="J56" s="58"/>
      <c r="K56" s="8">
        <v>4</v>
      </c>
      <c r="L56" s="3" t="s">
        <v>3</v>
      </c>
      <c r="M56" s="7">
        <v>720</v>
      </c>
      <c r="N56" s="83"/>
      <c r="O56" s="21"/>
      <c r="P56" s="21"/>
      <c r="Q56" s="21"/>
    </row>
    <row r="57" spans="1:1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 ht="25.5" x14ac:dyDescent="0.25">
      <c r="A58" s="47" t="s">
        <v>50</v>
      </c>
      <c r="B58" s="47" t="s">
        <v>6</v>
      </c>
      <c r="C58" s="47" t="s">
        <v>80</v>
      </c>
      <c r="D58" s="47" t="s">
        <v>69</v>
      </c>
      <c r="E58" s="58"/>
      <c r="F58" s="47" t="s">
        <v>50</v>
      </c>
      <c r="G58" s="47" t="s">
        <v>6</v>
      </c>
      <c r="H58" s="47" t="s">
        <v>82</v>
      </c>
      <c r="I58" s="47" t="s">
        <v>69</v>
      </c>
      <c r="J58" s="58"/>
      <c r="K58" s="47" t="s">
        <v>50</v>
      </c>
      <c r="L58" s="47" t="s">
        <v>6</v>
      </c>
      <c r="M58" s="47" t="s">
        <v>75</v>
      </c>
      <c r="N58" s="47" t="s">
        <v>69</v>
      </c>
      <c r="O58" s="21"/>
      <c r="P58" s="21"/>
      <c r="Q58" s="21"/>
    </row>
    <row r="59" spans="1:17" x14ac:dyDescent="0.25">
      <c r="A59" s="8">
        <v>1</v>
      </c>
      <c r="B59" s="3" t="s">
        <v>4</v>
      </c>
      <c r="C59" s="83">
        <v>4</v>
      </c>
      <c r="D59" s="83">
        <v>1</v>
      </c>
      <c r="E59" s="58"/>
      <c r="F59" s="8">
        <v>1</v>
      </c>
      <c r="G59" s="3" t="s">
        <v>4</v>
      </c>
      <c r="H59" s="7">
        <v>450</v>
      </c>
      <c r="I59" s="83">
        <v>1</v>
      </c>
      <c r="J59" s="58"/>
      <c r="K59" s="8">
        <v>1</v>
      </c>
      <c r="L59" s="3" t="s">
        <v>4</v>
      </c>
      <c r="M59" s="83">
        <v>4</v>
      </c>
      <c r="N59" s="83">
        <v>1</v>
      </c>
      <c r="O59" s="21"/>
      <c r="P59" s="21"/>
      <c r="Q59" s="21"/>
    </row>
    <row r="60" spans="1:17" x14ac:dyDescent="0.25">
      <c r="A60" s="8">
        <v>2</v>
      </c>
      <c r="B60" s="3" t="s">
        <v>2</v>
      </c>
      <c r="C60" s="83">
        <v>2</v>
      </c>
      <c r="D60" s="83"/>
      <c r="E60" s="58"/>
      <c r="F60" s="8">
        <v>2</v>
      </c>
      <c r="G60" s="3" t="s">
        <v>2</v>
      </c>
      <c r="H60" s="7">
        <v>400</v>
      </c>
      <c r="I60" s="83"/>
      <c r="J60" s="58"/>
      <c r="K60" s="8">
        <v>2</v>
      </c>
      <c r="L60" s="3" t="s">
        <v>3</v>
      </c>
      <c r="M60" s="83">
        <v>2</v>
      </c>
      <c r="N60" s="83"/>
      <c r="O60" s="21"/>
      <c r="P60" s="21"/>
      <c r="Q60" s="21"/>
    </row>
    <row r="61" spans="1:17" x14ac:dyDescent="0.25">
      <c r="A61" s="8">
        <v>3</v>
      </c>
      <c r="B61" s="3" t="s">
        <v>1</v>
      </c>
      <c r="C61" s="83">
        <v>1</v>
      </c>
      <c r="D61" s="83"/>
      <c r="E61" s="58"/>
      <c r="F61" s="8">
        <v>3</v>
      </c>
      <c r="G61" s="3" t="s">
        <v>1</v>
      </c>
      <c r="H61" s="7">
        <v>200</v>
      </c>
      <c r="I61" s="83"/>
      <c r="J61" s="58"/>
      <c r="K61" s="8">
        <v>3</v>
      </c>
      <c r="L61" s="3" t="s">
        <v>1</v>
      </c>
      <c r="M61" s="83">
        <v>1</v>
      </c>
      <c r="N61" s="83"/>
      <c r="O61" s="21"/>
      <c r="P61" s="21"/>
      <c r="Q61" s="21"/>
    </row>
    <row r="62" spans="1:17" x14ac:dyDescent="0.25">
      <c r="A62" s="8">
        <v>4</v>
      </c>
      <c r="B62" s="3" t="s">
        <v>227</v>
      </c>
      <c r="C62" s="83">
        <v>0</v>
      </c>
      <c r="D62" s="83"/>
      <c r="E62" s="58"/>
      <c r="F62" s="8">
        <v>4</v>
      </c>
      <c r="G62" s="3" t="s">
        <v>3</v>
      </c>
      <c r="H62" s="7">
        <v>100</v>
      </c>
      <c r="I62" s="83"/>
      <c r="J62" s="58"/>
      <c r="K62" s="8">
        <v>4</v>
      </c>
      <c r="L62" s="3" t="s">
        <v>227</v>
      </c>
      <c r="M62" s="83">
        <v>0</v>
      </c>
      <c r="N62" s="83"/>
      <c r="O62" s="21"/>
      <c r="P62" s="21"/>
      <c r="Q62" s="21"/>
    </row>
    <row r="63" spans="1:1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 ht="25.5" x14ac:dyDescent="0.25">
      <c r="A64" s="47" t="s">
        <v>50</v>
      </c>
      <c r="B64" s="47" t="s">
        <v>6</v>
      </c>
      <c r="C64" s="47" t="s">
        <v>83</v>
      </c>
      <c r="D64" s="47" t="s">
        <v>69</v>
      </c>
      <c r="E64" s="58"/>
      <c r="F64" s="47" t="s">
        <v>50</v>
      </c>
      <c r="G64" s="47" t="s">
        <v>6</v>
      </c>
      <c r="H64" s="47" t="s">
        <v>76</v>
      </c>
      <c r="I64" s="47" t="s">
        <v>69</v>
      </c>
      <c r="J64" s="58"/>
      <c r="K64" s="47" t="s">
        <v>50</v>
      </c>
      <c r="L64" s="47" t="s">
        <v>6</v>
      </c>
      <c r="M64" s="47" t="s">
        <v>84</v>
      </c>
      <c r="N64" s="47" t="s">
        <v>69</v>
      </c>
      <c r="O64" s="21"/>
      <c r="P64" s="21"/>
      <c r="Q64" s="21"/>
    </row>
    <row r="65" spans="1:17" x14ac:dyDescent="0.25">
      <c r="A65" s="8">
        <v>1</v>
      </c>
      <c r="B65" s="3" t="s">
        <v>4</v>
      </c>
      <c r="C65" s="7">
        <v>1100</v>
      </c>
      <c r="D65" s="83">
        <v>1</v>
      </c>
      <c r="E65" s="58"/>
      <c r="F65" s="8">
        <v>1</v>
      </c>
      <c r="G65" s="3" t="s">
        <v>4</v>
      </c>
      <c r="H65" s="83">
        <v>2</v>
      </c>
      <c r="I65" s="83">
        <v>1</v>
      </c>
      <c r="J65" s="58"/>
      <c r="K65" s="8">
        <v>1</v>
      </c>
      <c r="L65" s="3" t="s">
        <v>4</v>
      </c>
      <c r="M65" s="7">
        <v>1050</v>
      </c>
      <c r="N65" s="83">
        <v>1</v>
      </c>
      <c r="O65" s="21"/>
      <c r="P65" s="21"/>
      <c r="Q65" s="21"/>
    </row>
    <row r="66" spans="1:17" x14ac:dyDescent="0.25">
      <c r="A66" s="8">
        <v>2</v>
      </c>
      <c r="B66" s="3" t="s">
        <v>3</v>
      </c>
      <c r="C66" s="7">
        <v>600</v>
      </c>
      <c r="D66" s="83"/>
      <c r="E66" s="58"/>
      <c r="F66" s="8">
        <v>2</v>
      </c>
      <c r="G66" s="3" t="s">
        <v>3</v>
      </c>
      <c r="H66" s="83">
        <v>1</v>
      </c>
      <c r="I66" s="83"/>
      <c r="J66" s="58"/>
      <c r="K66" s="8">
        <v>2</v>
      </c>
      <c r="L66" s="3" t="s">
        <v>3</v>
      </c>
      <c r="M66" s="7">
        <v>600</v>
      </c>
      <c r="N66" s="83"/>
      <c r="O66" s="21"/>
      <c r="P66" s="21"/>
      <c r="Q66" s="21"/>
    </row>
    <row r="67" spans="1:17" x14ac:dyDescent="0.25">
      <c r="A67" s="8">
        <v>3</v>
      </c>
      <c r="B67" s="3" t="s">
        <v>2</v>
      </c>
      <c r="C67" s="7">
        <v>400</v>
      </c>
      <c r="D67" s="83"/>
      <c r="E67" s="58"/>
      <c r="F67" s="8">
        <v>3</v>
      </c>
      <c r="G67" s="3" t="s">
        <v>1</v>
      </c>
      <c r="H67" s="83">
        <v>0</v>
      </c>
      <c r="I67" s="83"/>
      <c r="J67" s="58"/>
      <c r="K67" s="8">
        <v>3</v>
      </c>
      <c r="L67" s="3" t="s">
        <v>1</v>
      </c>
      <c r="M67" s="7">
        <v>0</v>
      </c>
      <c r="N67" s="83"/>
      <c r="O67" s="21"/>
      <c r="P67" s="21"/>
      <c r="Q67" s="21"/>
    </row>
    <row r="68" spans="1:17" x14ac:dyDescent="0.25">
      <c r="A68" s="8">
        <v>4</v>
      </c>
      <c r="B68" s="3" t="s">
        <v>1</v>
      </c>
      <c r="C68" s="7">
        <v>200</v>
      </c>
      <c r="D68" s="83"/>
      <c r="E68" s="58"/>
      <c r="F68" s="8">
        <v>4</v>
      </c>
      <c r="G68" s="3" t="s">
        <v>227</v>
      </c>
      <c r="H68" s="83">
        <v>0</v>
      </c>
      <c r="I68" s="83"/>
      <c r="J68" s="58"/>
      <c r="K68" s="8">
        <v>4</v>
      </c>
      <c r="L68" s="3" t="s">
        <v>227</v>
      </c>
      <c r="M68" s="7">
        <v>0</v>
      </c>
      <c r="N68" s="83"/>
      <c r="O68" s="21"/>
      <c r="P68" s="21"/>
      <c r="Q68" s="21"/>
    </row>
    <row r="69" spans="1:1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 ht="25.5" customHeight="1" x14ac:dyDescent="0.25">
      <c r="A70" s="47" t="s">
        <v>50</v>
      </c>
      <c r="B70" s="47" t="s">
        <v>6</v>
      </c>
      <c r="C70" s="47" t="s">
        <v>77</v>
      </c>
      <c r="D70" s="47" t="s">
        <v>69</v>
      </c>
      <c r="E70" s="58"/>
      <c r="F70" s="47" t="s">
        <v>50</v>
      </c>
      <c r="G70" s="47" t="s">
        <v>6</v>
      </c>
      <c r="H70" s="47" t="s">
        <v>85</v>
      </c>
      <c r="I70" s="47" t="s">
        <v>69</v>
      </c>
      <c r="J70" s="58"/>
      <c r="K70" s="99" t="s">
        <v>141</v>
      </c>
      <c r="L70" s="100"/>
      <c r="M70" s="100"/>
      <c r="N70" s="101"/>
      <c r="O70" s="21"/>
      <c r="P70" s="21"/>
      <c r="Q70" s="21"/>
    </row>
    <row r="71" spans="1:17" x14ac:dyDescent="0.25">
      <c r="A71" s="8">
        <v>1</v>
      </c>
      <c r="B71" s="3" t="s">
        <v>1</v>
      </c>
      <c r="C71" s="83">
        <v>0</v>
      </c>
      <c r="D71" s="83"/>
      <c r="E71" s="58"/>
      <c r="F71" s="8">
        <v>1</v>
      </c>
      <c r="G71" s="3" t="s">
        <v>1</v>
      </c>
      <c r="H71" s="7">
        <v>0</v>
      </c>
      <c r="I71" s="83"/>
      <c r="J71" s="58"/>
      <c r="K71" s="94" t="s">
        <v>143</v>
      </c>
      <c r="L71" s="94" t="s">
        <v>142</v>
      </c>
      <c r="M71" s="94"/>
      <c r="N71" s="94"/>
      <c r="O71" s="21"/>
      <c r="P71" s="21"/>
      <c r="Q71" s="21"/>
    </row>
    <row r="72" spans="1:17" x14ac:dyDescent="0.25">
      <c r="A72" s="8">
        <v>2</v>
      </c>
      <c r="B72" s="3" t="s">
        <v>227</v>
      </c>
      <c r="C72" s="83">
        <v>0</v>
      </c>
      <c r="D72" s="83"/>
      <c r="E72" s="58"/>
      <c r="F72" s="8">
        <v>2</v>
      </c>
      <c r="G72" s="3" t="s">
        <v>227</v>
      </c>
      <c r="H72" s="7">
        <v>0</v>
      </c>
      <c r="I72" s="83"/>
      <c r="J72" s="58"/>
      <c r="K72" s="94"/>
      <c r="L72" s="94" t="s">
        <v>144</v>
      </c>
      <c r="M72" s="94"/>
      <c r="N72" s="94"/>
      <c r="O72" s="21"/>
      <c r="P72" s="21"/>
      <c r="Q72" s="21"/>
    </row>
    <row r="73" spans="1:17" x14ac:dyDescent="0.25">
      <c r="A73" s="8">
        <v>3</v>
      </c>
      <c r="B73" s="3" t="s">
        <v>227</v>
      </c>
      <c r="C73" s="83">
        <v>0</v>
      </c>
      <c r="D73" s="83"/>
      <c r="E73" s="58"/>
      <c r="F73" s="8">
        <v>3</v>
      </c>
      <c r="G73" s="3" t="s">
        <v>227</v>
      </c>
      <c r="H73" s="7">
        <v>0</v>
      </c>
      <c r="I73" s="83"/>
      <c r="J73" s="58"/>
      <c r="K73" s="94"/>
      <c r="L73" s="94" t="s">
        <v>145</v>
      </c>
      <c r="M73" s="94"/>
      <c r="N73" s="94"/>
      <c r="O73" s="21"/>
      <c r="P73" s="21"/>
      <c r="Q73" s="21"/>
    </row>
    <row r="74" spans="1:17" x14ac:dyDescent="0.25">
      <c r="A74" s="8">
        <v>4</v>
      </c>
      <c r="B74" s="3" t="s">
        <v>227</v>
      </c>
      <c r="C74" s="83">
        <v>0</v>
      </c>
      <c r="D74" s="83"/>
      <c r="E74" s="58"/>
      <c r="F74" s="8">
        <v>4</v>
      </c>
      <c r="G74" s="3" t="s">
        <v>227</v>
      </c>
      <c r="H74" s="7">
        <v>0</v>
      </c>
      <c r="I74" s="83"/>
      <c r="J74" s="58"/>
      <c r="K74" s="94"/>
      <c r="L74" s="94" t="s">
        <v>146</v>
      </c>
      <c r="M74" s="94"/>
      <c r="N74" s="94"/>
      <c r="O74" s="21"/>
      <c r="P74" s="21"/>
      <c r="Q74" s="21"/>
    </row>
    <row r="75" spans="1:1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25">
      <c r="A76" s="72" t="s">
        <v>61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4"/>
      <c r="N76" s="74"/>
      <c r="O76" s="23"/>
      <c r="P76" s="21"/>
      <c r="Q76" s="21"/>
    </row>
    <row r="77" spans="1:17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1"/>
      <c r="P77" s="21"/>
      <c r="Q77" s="21"/>
    </row>
    <row r="78" spans="1:17" ht="25.5" x14ac:dyDescent="0.25">
      <c r="A78" s="47" t="s">
        <v>50</v>
      </c>
      <c r="B78" s="47" t="s">
        <v>6</v>
      </c>
      <c r="C78" s="47" t="s">
        <v>60</v>
      </c>
      <c r="D78" s="47" t="s">
        <v>69</v>
      </c>
      <c r="E78" s="58"/>
      <c r="F78" s="47" t="s">
        <v>50</v>
      </c>
      <c r="G78" s="47" t="s">
        <v>6</v>
      </c>
      <c r="H78" s="47" t="s">
        <v>62</v>
      </c>
      <c r="I78" s="47" t="s">
        <v>69</v>
      </c>
      <c r="J78" s="58"/>
      <c r="K78" s="47" t="s">
        <v>50</v>
      </c>
      <c r="L78" s="47" t="s">
        <v>6</v>
      </c>
      <c r="M78" s="47" t="s">
        <v>48</v>
      </c>
      <c r="N78" s="47" t="s">
        <v>69</v>
      </c>
      <c r="O78" s="21"/>
      <c r="P78" s="21"/>
      <c r="Q78" s="21"/>
    </row>
    <row r="79" spans="1:17" x14ac:dyDescent="0.25">
      <c r="A79" s="8">
        <v>1</v>
      </c>
      <c r="B79" s="3" t="s">
        <v>3</v>
      </c>
      <c r="C79" s="7">
        <v>2</v>
      </c>
      <c r="D79" s="83">
        <v>1</v>
      </c>
      <c r="E79" s="58"/>
      <c r="F79" s="8">
        <v>1</v>
      </c>
      <c r="G79" s="3" t="s">
        <v>1</v>
      </c>
      <c r="H79" s="7">
        <v>2</v>
      </c>
      <c r="I79" s="83">
        <v>1</v>
      </c>
      <c r="J79" s="58"/>
      <c r="K79" s="8">
        <v>1</v>
      </c>
      <c r="L79" s="3" t="s">
        <v>3</v>
      </c>
      <c r="M79" s="7">
        <v>0</v>
      </c>
      <c r="N79" s="83">
        <v>1</v>
      </c>
      <c r="O79" s="21"/>
      <c r="P79" s="21"/>
      <c r="Q79" s="21"/>
    </row>
    <row r="80" spans="1:17" x14ac:dyDescent="0.25">
      <c r="A80" s="8">
        <v>2</v>
      </c>
      <c r="B80" s="3" t="s">
        <v>4</v>
      </c>
      <c r="C80" s="7">
        <v>0</v>
      </c>
      <c r="D80" s="83">
        <v>1</v>
      </c>
      <c r="E80" s="58"/>
      <c r="F80" s="8">
        <v>2</v>
      </c>
      <c r="G80" s="3" t="s">
        <v>3</v>
      </c>
      <c r="H80" s="7">
        <v>0</v>
      </c>
      <c r="I80" s="83">
        <v>1</v>
      </c>
      <c r="J80" s="58"/>
      <c r="K80" s="8">
        <v>2</v>
      </c>
      <c r="L80" s="3" t="s">
        <v>4</v>
      </c>
      <c r="M80" s="7">
        <v>0</v>
      </c>
      <c r="N80" s="83">
        <v>1</v>
      </c>
      <c r="O80" s="21"/>
      <c r="P80" s="21"/>
      <c r="Q80" s="21"/>
    </row>
    <row r="81" spans="1:17" x14ac:dyDescent="0.25">
      <c r="A81" s="8">
        <v>3</v>
      </c>
      <c r="B81" s="3" t="s">
        <v>1</v>
      </c>
      <c r="C81" s="7">
        <v>0</v>
      </c>
      <c r="D81" s="83"/>
      <c r="E81" s="58"/>
      <c r="F81" s="8">
        <v>3</v>
      </c>
      <c r="G81" s="3" t="s">
        <v>4</v>
      </c>
      <c r="H81" s="7">
        <v>0</v>
      </c>
      <c r="I81" s="83">
        <v>1</v>
      </c>
      <c r="J81" s="58"/>
      <c r="K81" s="8">
        <v>3</v>
      </c>
      <c r="L81" s="3" t="s">
        <v>1</v>
      </c>
      <c r="M81" s="7">
        <v>70</v>
      </c>
      <c r="N81" s="83"/>
      <c r="O81" s="21"/>
      <c r="P81" s="21"/>
      <c r="Q81" s="21"/>
    </row>
    <row r="82" spans="1:17" x14ac:dyDescent="0.25">
      <c r="A82" s="8">
        <v>4</v>
      </c>
      <c r="B82" s="3" t="s">
        <v>227</v>
      </c>
      <c r="C82" s="7">
        <v>0</v>
      </c>
      <c r="D82" s="83"/>
      <c r="E82" s="58"/>
      <c r="F82" s="8">
        <v>4</v>
      </c>
      <c r="G82" s="3" t="s">
        <v>2</v>
      </c>
      <c r="H82" s="7">
        <v>0</v>
      </c>
      <c r="I82" s="83">
        <v>1</v>
      </c>
      <c r="J82" s="58"/>
      <c r="K82" s="8">
        <v>4</v>
      </c>
      <c r="L82" s="3" t="s">
        <v>227</v>
      </c>
      <c r="M82" s="7">
        <v>0</v>
      </c>
      <c r="N82" s="83"/>
      <c r="O82" s="21"/>
      <c r="P82" s="21"/>
      <c r="Q82" s="21"/>
    </row>
    <row r="83" spans="1:17" x14ac:dyDescent="0.25">
      <c r="A83" s="27"/>
      <c r="B83" s="27"/>
      <c r="C83" s="27"/>
      <c r="D83" s="27"/>
      <c r="E83" s="21"/>
      <c r="F83" s="27"/>
      <c r="G83" s="27"/>
      <c r="H83" s="27"/>
      <c r="I83" s="27"/>
      <c r="J83" s="21"/>
      <c r="K83" s="27"/>
      <c r="L83" s="27"/>
      <c r="M83" s="27"/>
      <c r="N83" s="27"/>
      <c r="O83" s="21"/>
      <c r="P83" s="21"/>
      <c r="Q83" s="21"/>
    </row>
    <row r="84" spans="1:17" ht="25.5" customHeight="1" x14ac:dyDescent="0.25">
      <c r="A84" s="47" t="s">
        <v>50</v>
      </c>
      <c r="B84" s="47" t="s">
        <v>6</v>
      </c>
      <c r="C84" s="47" t="s">
        <v>59</v>
      </c>
      <c r="D84" s="47" t="s">
        <v>69</v>
      </c>
      <c r="E84" s="21"/>
      <c r="F84" s="47" t="s">
        <v>50</v>
      </c>
      <c r="G84" s="47" t="s">
        <v>6</v>
      </c>
      <c r="H84" s="47" t="s">
        <v>181</v>
      </c>
      <c r="I84" s="47" t="s">
        <v>69</v>
      </c>
      <c r="J84" s="21"/>
      <c r="K84" s="47" t="s">
        <v>50</v>
      </c>
      <c r="L84" s="47" t="s">
        <v>6</v>
      </c>
      <c r="M84" s="47" t="s">
        <v>204</v>
      </c>
      <c r="N84" s="47" t="s">
        <v>69</v>
      </c>
      <c r="O84" s="21"/>
      <c r="P84" s="21"/>
      <c r="Q84" s="21"/>
    </row>
    <row r="85" spans="1:17" x14ac:dyDescent="0.25">
      <c r="A85" s="8">
        <v>1</v>
      </c>
      <c r="B85" s="3" t="s">
        <v>3</v>
      </c>
      <c r="C85" s="87">
        <v>0</v>
      </c>
      <c r="D85" s="83">
        <v>1</v>
      </c>
      <c r="E85" s="58"/>
      <c r="F85" s="8">
        <v>1</v>
      </c>
      <c r="G85" s="3" t="s">
        <v>3</v>
      </c>
      <c r="H85" s="7">
        <v>5</v>
      </c>
      <c r="I85" s="83">
        <v>1</v>
      </c>
      <c r="J85" s="21"/>
      <c r="K85" s="8">
        <v>1</v>
      </c>
      <c r="L85" s="3" t="s">
        <v>1</v>
      </c>
      <c r="M85" s="7">
        <v>0</v>
      </c>
      <c r="N85" s="83">
        <v>1</v>
      </c>
      <c r="O85" s="21"/>
      <c r="P85" s="21"/>
      <c r="Q85" s="132"/>
    </row>
    <row r="86" spans="1:17" x14ac:dyDescent="0.25">
      <c r="A86" s="8">
        <v>2</v>
      </c>
      <c r="B86" s="3" t="s">
        <v>4</v>
      </c>
      <c r="C86" s="87">
        <v>0</v>
      </c>
      <c r="D86" s="83">
        <v>1</v>
      </c>
      <c r="E86" s="58"/>
      <c r="F86" s="8">
        <v>2</v>
      </c>
      <c r="G86" s="3" t="s">
        <v>4</v>
      </c>
      <c r="H86" s="7">
        <v>0</v>
      </c>
      <c r="I86" s="83">
        <v>1</v>
      </c>
      <c r="J86" s="21"/>
      <c r="K86" s="8">
        <v>2</v>
      </c>
      <c r="L86" s="3" t="s">
        <v>2</v>
      </c>
      <c r="M86" s="7">
        <v>1</v>
      </c>
      <c r="N86" s="83"/>
      <c r="O86" s="21"/>
      <c r="P86" s="21"/>
      <c r="Q86" s="132"/>
    </row>
    <row r="87" spans="1:17" x14ac:dyDescent="0.25">
      <c r="A87" s="8">
        <v>3</v>
      </c>
      <c r="B87" s="3" t="s">
        <v>1</v>
      </c>
      <c r="C87" s="87">
        <v>35</v>
      </c>
      <c r="D87" s="83"/>
      <c r="E87" s="58"/>
      <c r="F87" s="8">
        <v>3</v>
      </c>
      <c r="G87" s="3" t="s">
        <v>1</v>
      </c>
      <c r="H87" s="7">
        <v>4</v>
      </c>
      <c r="I87" s="83"/>
      <c r="J87" s="21"/>
      <c r="K87" s="8">
        <v>3</v>
      </c>
      <c r="L87" s="3" t="s">
        <v>227</v>
      </c>
      <c r="M87" s="7">
        <v>0</v>
      </c>
      <c r="N87" s="83"/>
      <c r="O87" s="21"/>
      <c r="P87" s="21"/>
      <c r="Q87" s="132"/>
    </row>
    <row r="88" spans="1:17" x14ac:dyDescent="0.25">
      <c r="A88" s="8">
        <v>4</v>
      </c>
      <c r="B88" s="3" t="s">
        <v>227</v>
      </c>
      <c r="C88" s="87">
        <v>0</v>
      </c>
      <c r="D88" s="83"/>
      <c r="E88" s="58"/>
      <c r="F88" s="8">
        <v>4</v>
      </c>
      <c r="G88" s="3" t="s">
        <v>227</v>
      </c>
      <c r="H88" s="7">
        <v>0</v>
      </c>
      <c r="I88" s="83"/>
      <c r="J88" s="21"/>
      <c r="K88" s="8">
        <v>4</v>
      </c>
      <c r="L88" s="3" t="s">
        <v>3</v>
      </c>
      <c r="M88" s="7">
        <v>3</v>
      </c>
      <c r="N88" s="83"/>
      <c r="O88" s="21"/>
      <c r="P88" s="21"/>
      <c r="Q88" s="132"/>
    </row>
    <row r="89" spans="1:17" x14ac:dyDescent="0.25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21"/>
      <c r="L89" s="21"/>
      <c r="M89" s="21"/>
      <c r="N89" s="21"/>
      <c r="O89" s="21"/>
      <c r="P89" s="21"/>
      <c r="Q89" s="132"/>
    </row>
    <row r="90" spans="1:17" x14ac:dyDescent="0.25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21"/>
      <c r="L90" s="21"/>
      <c r="M90" s="21"/>
      <c r="N90" s="21"/>
      <c r="O90" s="21"/>
      <c r="P90" s="21"/>
      <c r="Q90" s="132"/>
    </row>
    <row r="91" spans="1:17" x14ac:dyDescent="0.25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21"/>
      <c r="L91" s="21"/>
      <c r="M91" s="21"/>
      <c r="N91" s="21"/>
      <c r="O91" s="21"/>
      <c r="P91" s="21"/>
      <c r="Q91" s="132"/>
    </row>
    <row r="92" spans="1:1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132"/>
    </row>
    <row r="93" spans="1:17" x14ac:dyDescent="0.25">
      <c r="A93" s="20" t="s">
        <v>208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132"/>
    </row>
    <row r="94" spans="1:17" ht="30" x14ac:dyDescent="0.25">
      <c r="A94" s="24"/>
      <c r="B94" s="21"/>
      <c r="C94" s="21"/>
      <c r="D94" s="21"/>
      <c r="E94" s="21"/>
      <c r="F94" s="21"/>
      <c r="G94" s="21"/>
      <c r="H94" s="21"/>
      <c r="I94" s="21"/>
      <c r="J94" s="21"/>
      <c r="K94" s="129" t="s">
        <v>163</v>
      </c>
      <c r="L94" s="129"/>
      <c r="M94" s="131" t="s">
        <v>175</v>
      </c>
      <c r="N94" s="131" t="s">
        <v>185</v>
      </c>
      <c r="O94" s="131" t="s">
        <v>174</v>
      </c>
      <c r="P94" s="131" t="s">
        <v>197</v>
      </c>
      <c r="Q94" s="132"/>
    </row>
    <row r="95" spans="1:1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3" t="s">
        <v>1</v>
      </c>
      <c r="L95" s="3" t="s">
        <v>4</v>
      </c>
      <c r="M95" s="134" t="str">
        <f>IF((COUNTIF(Rohdaten!E:E,K95&amp;L95)+COUNTIF(Rohdaten!E:E,L95&amp;K95))/Rohdaten!$R$141=0,"",(COUNTIF(Rohdaten!E:E,K95&amp;L95)+COUNTIF(Rohdaten!E:E,L95&amp;K95))/Rohdaten!$R$141)</f>
        <v/>
      </c>
      <c r="N95" s="165">
        <f>((COUNTIF(Rohdaten!E:E,K95&amp;L95)+COUNTIF(Rohdaten!E:E,L95&amp;K95)))</f>
        <v>0</v>
      </c>
      <c r="O95" s="134" t="str">
        <f>IFERROR((SUMIFS(Rohdaten!$F$154:$F$176,Rohdaten!$D$154:$D$176,'Gesamtranking Print'!K95&amp;'Gesamtranking Print'!L95)+SUMIFS(Rohdaten!$F$154:$F$176,Rohdaten!$D$154:$D$176,'Gesamtranking Print'!L95&amp;'Gesamtranking Print'!K95))/(SUMIFS(Rohdaten!$E$154:$E$176,Rohdaten!$D$154:$D$176,'Gesamtranking Print'!K95&amp;'Gesamtranking Print'!L95)+SUMIFS(Rohdaten!$E$154:$E$176,Rohdaten!$D$154:$D$176,'Gesamtranking Print'!L95&amp;'Gesamtranking Print'!K95)),"")</f>
        <v/>
      </c>
      <c r="P95" s="134" t="str">
        <f t="shared" ref="P95:P106" si="0">IFERROR(M95*O95,"")</f>
        <v/>
      </c>
      <c r="Q95" s="132"/>
    </row>
    <row r="96" spans="1:17" x14ac:dyDescent="0.25">
      <c r="A96" s="133" t="s">
        <v>1</v>
      </c>
      <c r="B96" s="21"/>
      <c r="C96" s="21"/>
      <c r="D96" s="21"/>
      <c r="E96" s="21"/>
      <c r="F96" s="21"/>
      <c r="G96" s="21"/>
      <c r="H96" s="21"/>
      <c r="I96" s="21"/>
      <c r="J96" s="21"/>
      <c r="K96" s="3" t="s">
        <v>1</v>
      </c>
      <c r="L96" s="3" t="s">
        <v>2</v>
      </c>
      <c r="M96" s="109">
        <f>IF((COUNTIF(Rohdaten!E:E,K96&amp;L96)+COUNTIF(Rohdaten!E:E,L96&amp;K96))/Rohdaten!$R$141=0,"",(COUNTIF(Rohdaten!E:E,K96&amp;L96)+COUNTIF(Rohdaten!E:E,L96&amp;K96))/Rohdaten!$R$141)</f>
        <v>1</v>
      </c>
      <c r="N96" s="138">
        <f>((COUNTIF(Rohdaten!E:E,K96&amp;L96)+COUNTIF(Rohdaten!E:E,L96&amp;K96)))</f>
        <v>2</v>
      </c>
      <c r="O96" s="134">
        <f>IFERROR((SUMIFS(Rohdaten!$F$154:$F$176,Rohdaten!$D$154:$D$176,'Gesamtranking Print'!K96&amp;'Gesamtranking Print'!L96)+SUMIFS(Rohdaten!$F$154:$F$176,Rohdaten!$D$154:$D$176,'Gesamtranking Print'!L96&amp;'Gesamtranking Print'!K96))/(SUMIFS(Rohdaten!$E$154:$E$176,Rohdaten!$D$154:$D$176,'Gesamtranking Print'!K96&amp;'Gesamtranking Print'!L96)+SUMIFS(Rohdaten!$E$154:$E$176,Rohdaten!$D$154:$D$176,'Gesamtranking Print'!L96&amp;'Gesamtranking Print'!K96)),"")</f>
        <v>0</v>
      </c>
      <c r="P96" s="109">
        <f t="shared" si="0"/>
        <v>0</v>
      </c>
      <c r="Q96" s="132"/>
    </row>
    <row r="97" spans="1:19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3" t="s">
        <v>1</v>
      </c>
      <c r="L97" s="3" t="s">
        <v>156</v>
      </c>
      <c r="M97" s="109" t="str">
        <f>IF((COUNTIF(Rohdaten!E:E,K97&amp;L97)+COUNTIF(Rohdaten!E:E,L97&amp;K97))/Rohdaten!$R$141=0,"",(COUNTIF(Rohdaten!E:E,K97&amp;L97)+COUNTIF(Rohdaten!E:E,L97&amp;K97))/Rohdaten!$R$141)</f>
        <v/>
      </c>
      <c r="N97" s="138">
        <f>((COUNTIF(Rohdaten!E:E,K97&amp;L97)+COUNTIF(Rohdaten!E:E,L97&amp;K97)))</f>
        <v>0</v>
      </c>
      <c r="O97" s="134" t="str">
        <f>IFERROR((SUMIFS(Rohdaten!$F$154:$F$176,Rohdaten!$D$154:$D$176,'Gesamtranking Print'!K97&amp;'Gesamtranking Print'!L97)+SUMIFS(Rohdaten!$F$154:$F$176,Rohdaten!$D$154:$D$176,'Gesamtranking Print'!L97&amp;'Gesamtranking Print'!K97))/(SUMIFS(Rohdaten!$E$154:$E$176,Rohdaten!$D$154:$D$176,'Gesamtranking Print'!K97&amp;'Gesamtranking Print'!L97)+SUMIFS(Rohdaten!$E$154:$E$176,Rohdaten!$D$154:$D$176,'Gesamtranking Print'!L97&amp;'Gesamtranking Print'!K97)),"")</f>
        <v/>
      </c>
      <c r="P97" s="109" t="str">
        <f t="shared" si="0"/>
        <v/>
      </c>
      <c r="Q97" s="132"/>
    </row>
    <row r="98" spans="1:19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3" t="s">
        <v>1</v>
      </c>
      <c r="L98" s="3" t="s">
        <v>3</v>
      </c>
      <c r="M98" s="109" t="str">
        <f>IF((COUNTIF(Rohdaten!E:E,K98&amp;L98)+COUNTIF(Rohdaten!E:E,L98&amp;K98))/Rohdaten!$R$141=0,"",(COUNTIF(Rohdaten!E:E,K98&amp;L98)+COUNTIF(Rohdaten!E:E,L98&amp;K98))/Rohdaten!$R$141)</f>
        <v/>
      </c>
      <c r="N98" s="138">
        <f>((COUNTIF(Rohdaten!E:E,K98&amp;L98)+COUNTIF(Rohdaten!E:E,L98&amp;K98)))</f>
        <v>0</v>
      </c>
      <c r="O98" s="134" t="str">
        <f>IFERROR((SUMIFS(Rohdaten!$F$154:$F$176,Rohdaten!$D$154:$D$176,'Gesamtranking Print'!K98&amp;'Gesamtranking Print'!L98)+SUMIFS(Rohdaten!$F$154:$F$176,Rohdaten!$D$154:$D$176,'Gesamtranking Print'!L98&amp;'Gesamtranking Print'!K98))/(SUMIFS(Rohdaten!$E$154:$E$176,Rohdaten!$D$154:$D$176,'Gesamtranking Print'!K98&amp;'Gesamtranking Print'!L98)+SUMIFS(Rohdaten!$E$154:$E$176,Rohdaten!$D$154:$D$176,'Gesamtranking Print'!L98&amp;'Gesamtranking Print'!K98)),"")</f>
        <v/>
      </c>
      <c r="P98" s="109" t="str">
        <f t="shared" si="0"/>
        <v/>
      </c>
      <c r="Q98" s="132"/>
    </row>
    <row r="99" spans="1:19" x14ac:dyDescent="0.25">
      <c r="A99" s="133" t="s">
        <v>2</v>
      </c>
      <c r="B99" s="21"/>
      <c r="C99" s="21"/>
      <c r="D99" s="21"/>
      <c r="E99" s="21"/>
      <c r="F99" s="21"/>
      <c r="G99" s="21"/>
      <c r="H99" s="21"/>
      <c r="I99" s="21"/>
      <c r="J99" s="21"/>
      <c r="K99" s="3" t="s">
        <v>1</v>
      </c>
      <c r="L99" s="3" t="s">
        <v>201</v>
      </c>
      <c r="M99" s="109" t="str">
        <f>IF((COUNTIF(Rohdaten!E:E,K99&amp;L99)+COUNTIF(Rohdaten!E:E,L99&amp;K99))/Rohdaten!$R$141=0,"",(COUNTIF(Rohdaten!E:E,K99&amp;L99)+COUNTIF(Rohdaten!E:E,L99&amp;K99))/Rohdaten!$R$141)</f>
        <v/>
      </c>
      <c r="N99" s="138">
        <f>((COUNTIF(Rohdaten!E:E,K99&amp;L99)+COUNTIF(Rohdaten!E:E,L99&amp;K99)))</f>
        <v>0</v>
      </c>
      <c r="O99" s="134" t="str">
        <f>IFERROR((SUMIFS(Rohdaten!$F$154:$F$176,Rohdaten!$D$154:$D$176,'Gesamtranking Print'!K99&amp;'Gesamtranking Print'!L99)+SUMIFS(Rohdaten!$F$154:$F$176,Rohdaten!$D$154:$D$176,'Gesamtranking Print'!L99&amp;'Gesamtranking Print'!K99))/(SUMIFS(Rohdaten!$E$154:$E$176,Rohdaten!$D$154:$D$176,'Gesamtranking Print'!K99&amp;'Gesamtranking Print'!L99)+SUMIFS(Rohdaten!$E$154:$E$176,Rohdaten!$D$154:$D$176,'Gesamtranking Print'!L99&amp;'Gesamtranking Print'!K99)),"")</f>
        <v/>
      </c>
      <c r="P99" s="109" t="str">
        <f t="shared" si="0"/>
        <v/>
      </c>
      <c r="Q99" s="132"/>
    </row>
    <row r="100" spans="1:19" x14ac:dyDescent="0.25">
      <c r="A100" s="133"/>
      <c r="B100" s="21"/>
      <c r="C100" s="21"/>
      <c r="D100" s="21"/>
      <c r="E100" s="21"/>
      <c r="F100" s="21"/>
      <c r="G100" s="21"/>
      <c r="H100" s="21"/>
      <c r="I100" s="21"/>
      <c r="J100" s="21"/>
      <c r="K100" s="3" t="s">
        <v>1</v>
      </c>
      <c r="L100" s="3" t="s">
        <v>210</v>
      </c>
      <c r="M100" s="109" t="str">
        <f>IF((COUNTIF(Rohdaten!E:E,K100&amp;L100)+COUNTIF(Rohdaten!E:E,L100&amp;K100))/Rohdaten!$R$141=0,"",(COUNTIF(Rohdaten!E:E,K100&amp;L100)+COUNTIF(Rohdaten!E:E,L100&amp;K100))/Rohdaten!$R$141)</f>
        <v/>
      </c>
      <c r="N100" s="138">
        <f>((COUNTIF(Rohdaten!E:E,K100&amp;L100)+COUNTIF(Rohdaten!E:E,L100&amp;K100)))</f>
        <v>0</v>
      </c>
      <c r="O100" s="134" t="str">
        <f>IFERROR((SUMIFS(Rohdaten!$F$154:$F$176,Rohdaten!$D$154:$D$176,'Gesamtranking Print'!K100&amp;'Gesamtranking Print'!L100)+SUMIFS(Rohdaten!$F$154:$F$176,Rohdaten!$D$154:$D$176,'Gesamtranking Print'!L100&amp;'Gesamtranking Print'!K100))/(SUMIFS(Rohdaten!$E$154:$E$176,Rohdaten!$D$154:$D$176,'Gesamtranking Print'!K100&amp;'Gesamtranking Print'!L100)+SUMIFS(Rohdaten!$E$154:$E$176,Rohdaten!$D$154:$D$176,'Gesamtranking Print'!L100&amp;'Gesamtranking Print'!K100)),"")</f>
        <v/>
      </c>
      <c r="P100" s="109" t="str">
        <f t="shared" si="0"/>
        <v/>
      </c>
      <c r="Q100" s="132"/>
    </row>
    <row r="101" spans="1:19" x14ac:dyDescent="0.25">
      <c r="A101" s="133"/>
      <c r="B101" s="21"/>
      <c r="C101" s="21"/>
      <c r="D101" s="21"/>
      <c r="E101" s="21"/>
      <c r="F101" s="21"/>
      <c r="G101" s="21"/>
      <c r="H101" s="21"/>
      <c r="I101" s="21"/>
      <c r="J101" s="21"/>
      <c r="K101" s="3" t="s">
        <v>4</v>
      </c>
      <c r="L101" s="3" t="s">
        <v>2</v>
      </c>
      <c r="M101" s="109" t="str">
        <f>IF((COUNTIF(Rohdaten!E:E,K101&amp;L101)+COUNTIF(Rohdaten!E:E,L101&amp;K101))/Rohdaten!$R$141=0,"",(COUNTIF(Rohdaten!E:E,K101&amp;L101)+COUNTIF(Rohdaten!E:E,L101&amp;K101))/Rohdaten!$R$141)</f>
        <v/>
      </c>
      <c r="N101" s="138">
        <f>((COUNTIF(Rohdaten!E:E,K101&amp;L101)+COUNTIF(Rohdaten!E:E,L101&amp;K101)))</f>
        <v>0</v>
      </c>
      <c r="O101" s="134" t="str">
        <f>IFERROR((SUMIFS(Rohdaten!$F$154:$F$176,Rohdaten!$D$154:$D$176,'Gesamtranking Print'!K101&amp;'Gesamtranking Print'!L101)+SUMIFS(Rohdaten!$F$154:$F$176,Rohdaten!$D$154:$D$176,'Gesamtranking Print'!L101&amp;'Gesamtranking Print'!K101))/(SUMIFS(Rohdaten!$E$154:$E$176,Rohdaten!$D$154:$D$176,'Gesamtranking Print'!K101&amp;'Gesamtranking Print'!L101)+SUMIFS(Rohdaten!$E$154:$E$176,Rohdaten!$D$154:$D$176,'Gesamtranking Print'!L101&amp;'Gesamtranking Print'!K101)),"")</f>
        <v/>
      </c>
      <c r="P101" s="109" t="str">
        <f t="shared" si="0"/>
        <v/>
      </c>
      <c r="Q101" s="132"/>
    </row>
    <row r="102" spans="1:19" x14ac:dyDescent="0.25">
      <c r="A102" s="133" t="s">
        <v>3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3" t="s">
        <v>4</v>
      </c>
      <c r="L102" s="3" t="s">
        <v>201</v>
      </c>
      <c r="M102" s="109" t="str">
        <f>IF((COUNTIF(Rohdaten!E:E,K102&amp;L102)+COUNTIF(Rohdaten!E:E,L102&amp;K102))/Rohdaten!$R$141=0,"",(COUNTIF(Rohdaten!E:E,K102&amp;L102)+COUNTIF(Rohdaten!E:E,L102&amp;K102))/Rohdaten!$R$141)</f>
        <v/>
      </c>
      <c r="N102" s="138">
        <f>((COUNTIF(Rohdaten!E:E,K102&amp;L102)+COUNTIF(Rohdaten!E:E,L102&amp;K102)))</f>
        <v>0</v>
      </c>
      <c r="O102" s="134" t="str">
        <f>IFERROR((SUMIFS(Rohdaten!$F$154:$F$176,Rohdaten!$D$154:$D$176,'Gesamtranking Print'!K102&amp;'Gesamtranking Print'!L102)+SUMIFS(Rohdaten!$F$154:$F$176,Rohdaten!$D$154:$D$176,'Gesamtranking Print'!L102&amp;'Gesamtranking Print'!K102))/(SUMIFS(Rohdaten!$E$154:$E$176,Rohdaten!$D$154:$D$176,'Gesamtranking Print'!K102&amp;'Gesamtranking Print'!L102)+SUMIFS(Rohdaten!$E$154:$E$176,Rohdaten!$D$154:$D$176,'Gesamtranking Print'!L102&amp;'Gesamtranking Print'!K102)),"")</f>
        <v/>
      </c>
      <c r="P102" s="109" t="str">
        <f t="shared" si="0"/>
        <v/>
      </c>
      <c r="Q102" s="132"/>
    </row>
    <row r="103" spans="1:19" x14ac:dyDescent="0.25">
      <c r="A103" s="133"/>
      <c r="B103" s="21"/>
      <c r="C103" s="21"/>
      <c r="D103" s="21"/>
      <c r="E103" s="21"/>
      <c r="F103" s="21"/>
      <c r="G103" s="21"/>
      <c r="H103" s="21"/>
      <c r="I103" s="21"/>
      <c r="J103" s="21"/>
      <c r="K103" s="3" t="s">
        <v>4</v>
      </c>
      <c r="L103" s="3" t="s">
        <v>3</v>
      </c>
      <c r="M103" s="109">
        <f>IF((COUNTIF(Rohdaten!E:E,K103&amp;L103)+COUNTIF(Rohdaten!E:E,L103&amp;K103))/Rohdaten!$R$141=0,"",(COUNTIF(Rohdaten!E:E,K103&amp;L103)+COUNTIF(Rohdaten!E:E,L103&amp;K103))/Rohdaten!$R$141)</f>
        <v>1</v>
      </c>
      <c r="N103" s="138">
        <f>((COUNTIF(Rohdaten!E:E,K103&amp;L103)+COUNTIF(Rohdaten!E:E,L103&amp;K103)))</f>
        <v>2</v>
      </c>
      <c r="O103" s="134">
        <f>IFERROR((SUMIFS(Rohdaten!$F$154:$F$176,Rohdaten!$D$154:$D$176,'Gesamtranking Print'!K103&amp;'Gesamtranking Print'!L103)+SUMIFS(Rohdaten!$F$154:$F$176,Rohdaten!$D$154:$D$176,'Gesamtranking Print'!L103&amp;'Gesamtranking Print'!K103))/(SUMIFS(Rohdaten!$E$154:$E$176,Rohdaten!$D$154:$D$176,'Gesamtranking Print'!K103&amp;'Gesamtranking Print'!L103)+SUMIFS(Rohdaten!$E$154:$E$176,Rohdaten!$D$154:$D$176,'Gesamtranking Print'!L103&amp;'Gesamtranking Print'!K103)),"")</f>
        <v>1</v>
      </c>
      <c r="P103" s="109">
        <f t="shared" si="0"/>
        <v>1</v>
      </c>
      <c r="Q103" s="132"/>
    </row>
    <row r="104" spans="1:19" x14ac:dyDescent="0.25">
      <c r="A104" s="133"/>
      <c r="B104" s="21"/>
      <c r="C104" s="21"/>
      <c r="D104" s="21"/>
      <c r="E104" s="21"/>
      <c r="F104" s="21"/>
      <c r="G104" s="21"/>
      <c r="H104" s="21"/>
      <c r="I104" s="21"/>
      <c r="J104" s="21"/>
      <c r="K104" s="3" t="s">
        <v>4</v>
      </c>
      <c r="L104" s="3" t="s">
        <v>156</v>
      </c>
      <c r="M104" s="109" t="str">
        <f>IF((COUNTIF(Rohdaten!E:E,K104&amp;L104)+COUNTIF(Rohdaten!E:E,L104&amp;K104))/Rohdaten!$R$141=0,"",(COUNTIF(Rohdaten!E:E,K104&amp;L104)+COUNTIF(Rohdaten!E:E,L104&amp;K104))/Rohdaten!$R$141)</f>
        <v/>
      </c>
      <c r="N104" s="138">
        <f>((COUNTIF(Rohdaten!E:E,K104&amp;L104)+COUNTIF(Rohdaten!E:E,L104&amp;K104)))</f>
        <v>0</v>
      </c>
      <c r="O104" s="134" t="str">
        <f>IFERROR((SUMIFS(Rohdaten!$F$154:$F$176,Rohdaten!$D$154:$D$176,'Gesamtranking Print'!K104&amp;'Gesamtranking Print'!L104)+SUMIFS(Rohdaten!$F$154:$F$176,Rohdaten!$D$154:$D$176,'Gesamtranking Print'!L104&amp;'Gesamtranking Print'!K104))/(SUMIFS(Rohdaten!$E$154:$E$176,Rohdaten!$D$154:$D$176,'Gesamtranking Print'!K104&amp;'Gesamtranking Print'!L104)+SUMIFS(Rohdaten!$E$154:$E$176,Rohdaten!$D$154:$D$176,'Gesamtranking Print'!L104&amp;'Gesamtranking Print'!K104)),"")</f>
        <v/>
      </c>
      <c r="P104" s="109" t="str">
        <f t="shared" si="0"/>
        <v/>
      </c>
      <c r="Q104" s="132"/>
    </row>
    <row r="105" spans="1:19" x14ac:dyDescent="0.25">
      <c r="A105" s="133" t="s">
        <v>4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3" t="s">
        <v>2</v>
      </c>
      <c r="L105" s="3" t="s">
        <v>156</v>
      </c>
      <c r="M105" s="109" t="str">
        <f>IF((COUNTIF(Rohdaten!E:E,K105&amp;L105)+COUNTIF(Rohdaten!E:E,L105&amp;K105))/Rohdaten!$R$141=0,"",(COUNTIF(Rohdaten!E:E,K105&amp;L105)+COUNTIF(Rohdaten!E:E,L105&amp;K105))/Rohdaten!$R$141)</f>
        <v/>
      </c>
      <c r="N105" s="138">
        <f>((COUNTIF(Rohdaten!E:E,K105&amp;L105)+COUNTIF(Rohdaten!E:E,L105&amp;K105)))</f>
        <v>0</v>
      </c>
      <c r="O105" s="134" t="str">
        <f>IFERROR((SUMIFS(Rohdaten!$F$154:$F$176,Rohdaten!$D$154:$D$176,'Gesamtranking Print'!K105&amp;'Gesamtranking Print'!L105)+SUMIFS(Rohdaten!$F$154:$F$176,Rohdaten!$D$154:$D$176,'Gesamtranking Print'!L105&amp;'Gesamtranking Print'!K105))/(SUMIFS(Rohdaten!$E$154:$E$176,Rohdaten!$D$154:$D$176,'Gesamtranking Print'!K105&amp;'Gesamtranking Print'!L105)+SUMIFS(Rohdaten!$E$154:$E$176,Rohdaten!$D$154:$D$176,'Gesamtranking Print'!L105&amp;'Gesamtranking Print'!K105)),"")</f>
        <v/>
      </c>
      <c r="P105" s="109" t="str">
        <f t="shared" si="0"/>
        <v/>
      </c>
      <c r="Q105" s="132"/>
    </row>
    <row r="106" spans="1:19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3" t="s">
        <v>2</v>
      </c>
      <c r="L106" s="3" t="s">
        <v>3</v>
      </c>
      <c r="M106" s="109" t="str">
        <f>IF((COUNTIF(Rohdaten!E:E,K106&amp;L106)+COUNTIF(Rohdaten!E:E,L106&amp;K106))/Rohdaten!$R$141=0,"",(COUNTIF(Rohdaten!E:E,K106&amp;L106)+COUNTIF(Rohdaten!E:E,L106&amp;K106))/Rohdaten!$R$141)</f>
        <v/>
      </c>
      <c r="N106" s="138">
        <f>((COUNTIF(Rohdaten!E:E,K106&amp;L106)+COUNTIF(Rohdaten!E:E,L106&amp;K106)))</f>
        <v>0</v>
      </c>
      <c r="O106" s="134" t="str">
        <f>IFERROR((SUMIFS(Rohdaten!$F$154:$F$176,Rohdaten!$D$154:$D$176,'Gesamtranking Print'!K106&amp;'Gesamtranking Print'!L106)+SUMIFS(Rohdaten!$F$154:$F$176,Rohdaten!$D$154:$D$176,'Gesamtranking Print'!L106&amp;'Gesamtranking Print'!K106))/(SUMIFS(Rohdaten!$E$154:$E$176,Rohdaten!$D$154:$D$176,'Gesamtranking Print'!K106&amp;'Gesamtranking Print'!L106)+SUMIFS(Rohdaten!$E$154:$E$176,Rohdaten!$D$154:$D$176,'Gesamtranking Print'!L106&amp;'Gesamtranking Print'!K106)),"")</f>
        <v/>
      </c>
      <c r="P106" s="109" t="str">
        <f t="shared" si="0"/>
        <v/>
      </c>
      <c r="Q106" s="132"/>
    </row>
    <row r="107" spans="1:19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3" t="s">
        <v>2</v>
      </c>
      <c r="L107" s="3" t="s">
        <v>201</v>
      </c>
      <c r="M107" s="109" t="str">
        <f>IF((COUNTIF(Rohdaten!E:E,K107&amp;L107)+COUNTIF(Rohdaten!E:E,L107&amp;K107))/Rohdaten!$R$141=0,"",(COUNTIF(Rohdaten!E:E,K107&amp;L107)+COUNTIF(Rohdaten!E:E,L107&amp;K107))/Rohdaten!$R$141)</f>
        <v/>
      </c>
      <c r="N107" s="138">
        <f>((COUNTIF(Rohdaten!E:E,K107&amp;L107)+COUNTIF(Rohdaten!E:E,L107&amp;K107)))</f>
        <v>0</v>
      </c>
      <c r="O107" s="134" t="str">
        <f>IFERROR((SUMIFS(Rohdaten!$F$154:$F$176,Rohdaten!$D$154:$D$176,'Gesamtranking Print'!K107&amp;'Gesamtranking Print'!L107)+SUMIFS(Rohdaten!$F$154:$F$176,Rohdaten!$D$154:$D$176,'Gesamtranking Print'!L107&amp;'Gesamtranking Print'!K107))/(SUMIFS(Rohdaten!$E$154:$E$176,Rohdaten!$D$154:$D$176,'Gesamtranking Print'!K107&amp;'Gesamtranking Print'!L107)+SUMIFS(Rohdaten!$E$154:$E$176,Rohdaten!$D$154:$D$176,'Gesamtranking Print'!L107&amp;'Gesamtranking Print'!K107)),"")</f>
        <v/>
      </c>
      <c r="P107" s="109" t="str">
        <f t="shared" ref="P107" si="1">IFERROR(M107*O107,"")</f>
        <v/>
      </c>
      <c r="Q107" s="132"/>
    </row>
    <row r="108" spans="1:19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3" t="s">
        <v>2</v>
      </c>
      <c r="L108" s="3" t="s">
        <v>210</v>
      </c>
      <c r="M108" s="109" t="str">
        <f>IF((COUNTIF(Rohdaten!E:E,K108&amp;L108)+COUNTIF(Rohdaten!E:E,L108&amp;K108))/Rohdaten!$R$141=0,"",(COUNTIF(Rohdaten!E:E,K108&amp;L108)+COUNTIF(Rohdaten!E:E,L108&amp;K108))/Rohdaten!$R$141)</f>
        <v/>
      </c>
      <c r="N108" s="138">
        <f>((COUNTIF(Rohdaten!E:E,K108&amp;L108)+COUNTIF(Rohdaten!E:E,L108&amp;K108)))</f>
        <v>0</v>
      </c>
      <c r="O108" s="134" t="str">
        <f>IFERROR((SUMIFS(Rohdaten!$F$154:$F$176,Rohdaten!$D$154:$D$176,'Gesamtranking Print'!K108&amp;'Gesamtranking Print'!L108)+SUMIFS(Rohdaten!$F$154:$F$176,Rohdaten!$D$154:$D$176,'Gesamtranking Print'!L108&amp;'Gesamtranking Print'!K108))/(SUMIFS(Rohdaten!$E$154:$E$176,Rohdaten!$D$154:$D$176,'Gesamtranking Print'!K108&amp;'Gesamtranking Print'!L108)+SUMIFS(Rohdaten!$E$154:$E$176,Rohdaten!$D$154:$D$176,'Gesamtranking Print'!L108&amp;'Gesamtranking Print'!K108)),"")</f>
        <v/>
      </c>
      <c r="P108" s="109" t="str">
        <f t="shared" ref="P108" si="2">IFERROR(M108*O108,"")</f>
        <v/>
      </c>
      <c r="Q108" s="21"/>
    </row>
    <row r="109" spans="1:19" ht="15.75" thickBot="1" x14ac:dyDescent="0.3">
      <c r="D109" s="21"/>
      <c r="E109" s="21"/>
      <c r="F109" s="24"/>
      <c r="G109" s="24"/>
      <c r="H109" s="24"/>
      <c r="I109" s="24"/>
      <c r="J109" s="24"/>
      <c r="K109" s="21"/>
      <c r="L109" s="21"/>
      <c r="M109" s="21"/>
      <c r="N109" s="21"/>
      <c r="O109" s="21"/>
      <c r="P109" s="21"/>
      <c r="Q109" s="132"/>
    </row>
    <row r="110" spans="1:19" s="92" customFormat="1" x14ac:dyDescent="0.25">
      <c r="A110" s="88" t="s">
        <v>50</v>
      </c>
      <c r="B110" s="50" t="s">
        <v>6</v>
      </c>
      <c r="C110" s="51" t="s">
        <v>52</v>
      </c>
      <c r="K110" s="21"/>
      <c r="L110" s="21"/>
      <c r="M110" s="21" t="s">
        <v>198</v>
      </c>
      <c r="N110" s="21"/>
      <c r="O110" s="21"/>
      <c r="P110" s="21"/>
      <c r="Q110" s="132"/>
      <c r="S110"/>
    </row>
    <row r="111" spans="1:19" x14ac:dyDescent="0.25">
      <c r="A111" s="89">
        <f t="shared" ref="A111:A114" si="3">_xlfn.RANK.EQ(C111,$C$111:$C$118,0)</f>
        <v>3</v>
      </c>
      <c r="B111" s="3" t="s">
        <v>1</v>
      </c>
      <c r="C111" s="53">
        <f>SUMIFS($D$17:$D$91,$B$17:$B$91,B111)+SUMIFS($I$17:$I$91,$G$17:$G$91,B111)+SUMIFS($N$17:$N$91,$L$17:$L$91,B111)</f>
        <v>2</v>
      </c>
      <c r="K111" s="21"/>
      <c r="L111" s="21"/>
      <c r="M111" s="21"/>
      <c r="N111" s="21"/>
      <c r="O111" s="21"/>
      <c r="P111" s="21"/>
      <c r="Q111" s="132"/>
    </row>
    <row r="112" spans="1:19" x14ac:dyDescent="0.25">
      <c r="A112" s="89">
        <f t="shared" si="3"/>
        <v>4</v>
      </c>
      <c r="B112" s="3" t="s">
        <v>2</v>
      </c>
      <c r="C112" s="53">
        <f>SUMIFS($D$17:$D$91,$B$17:$B$91,B112)+SUMIFS($I$17:$I$91,$G$17:$G$91,B112)+SUMIFS($N$17:$N$91,$L$17:$L$91,B112)</f>
        <v>1</v>
      </c>
      <c r="L112" s="183" t="s">
        <v>184</v>
      </c>
      <c r="M112" s="184">
        <f>2-SUM(M95:M107)</f>
        <v>0</v>
      </c>
      <c r="N112" s="184"/>
      <c r="O112" s="185">
        <f>1-SUM(P95:P107)</f>
        <v>0</v>
      </c>
      <c r="Q112" s="132"/>
    </row>
    <row r="113" spans="1:34" x14ac:dyDescent="0.25">
      <c r="A113" s="89">
        <f t="shared" si="3"/>
        <v>2</v>
      </c>
      <c r="B113" s="3" t="s">
        <v>3</v>
      </c>
      <c r="C113" s="53">
        <f>SUMIFS($D$17:$D$91,$B$17:$B$91,B113)+SUMIFS($I$17:$I$91,$G$17:$G$91,B113)+SUMIFS($N$17:$N$91,$L$17:$L$91,B113)</f>
        <v>16</v>
      </c>
    </row>
    <row r="114" spans="1:34" x14ac:dyDescent="0.25">
      <c r="A114" s="89">
        <f t="shared" si="3"/>
        <v>1</v>
      </c>
      <c r="B114" s="3" t="s">
        <v>4</v>
      </c>
      <c r="C114" s="53">
        <f>SUMIFS($D$17:$D$91,$B$17:$B$91,B114)+SUMIFS($I$17:$I$91,$G$17:$G$91,B114)+SUMIFS($N$17:$N$91,$L$17:$L$91,B114)</f>
        <v>25</v>
      </c>
    </row>
    <row r="115" spans="1:34" x14ac:dyDescent="0.25">
      <c r="A115" s="89"/>
      <c r="B115" s="3"/>
      <c r="C115" s="53"/>
    </row>
    <row r="116" spans="1:34" x14ac:dyDescent="0.25">
      <c r="A116" s="89"/>
      <c r="B116" s="3"/>
      <c r="C116" s="53"/>
    </row>
    <row r="117" spans="1:34" x14ac:dyDescent="0.25">
      <c r="A117" s="89"/>
      <c r="B117" s="3"/>
      <c r="C117" s="53"/>
    </row>
    <row r="118" spans="1:34" ht="15.75" thickBot="1" x14ac:dyDescent="0.3">
      <c r="A118" s="115"/>
      <c r="B118" s="111"/>
      <c r="C118" s="116"/>
    </row>
    <row r="120" spans="1:34" x14ac:dyDescent="0.25">
      <c r="A120" s="1" t="s">
        <v>177</v>
      </c>
    </row>
    <row r="122" spans="1:34" x14ac:dyDescent="0.25">
      <c r="A122" s="92"/>
      <c r="B122" s="5">
        <v>1</v>
      </c>
      <c r="C122" s="5">
        <v>2</v>
      </c>
      <c r="D122" s="5">
        <v>3</v>
      </c>
      <c r="E122" s="5">
        <v>4</v>
      </c>
      <c r="F122" s="5">
        <v>5</v>
      </c>
      <c r="G122" s="5">
        <v>6</v>
      </c>
      <c r="H122" s="5">
        <v>7</v>
      </c>
      <c r="I122" s="5">
        <v>8</v>
      </c>
      <c r="J122" s="5">
        <v>9</v>
      </c>
      <c r="K122" s="5">
        <v>10</v>
      </c>
      <c r="L122" s="5">
        <v>11</v>
      </c>
      <c r="M122" s="5">
        <v>12</v>
      </c>
      <c r="N122" s="5">
        <v>13</v>
      </c>
      <c r="O122" s="5">
        <v>14</v>
      </c>
      <c r="P122" s="5">
        <v>15</v>
      </c>
      <c r="Q122" s="5">
        <v>16</v>
      </c>
      <c r="R122" s="5">
        <v>17</v>
      </c>
      <c r="S122" s="5">
        <v>18</v>
      </c>
      <c r="T122" s="5">
        <v>19</v>
      </c>
      <c r="U122" s="5">
        <v>20</v>
      </c>
      <c r="V122" s="5">
        <v>21</v>
      </c>
      <c r="W122" s="5">
        <v>22</v>
      </c>
      <c r="X122" s="5">
        <v>23</v>
      </c>
      <c r="Y122" s="5">
        <v>24</v>
      </c>
      <c r="Z122" s="5">
        <v>25</v>
      </c>
      <c r="AA122" s="5">
        <v>26</v>
      </c>
      <c r="AB122" s="5">
        <v>27</v>
      </c>
      <c r="AC122" s="5">
        <v>28</v>
      </c>
      <c r="AD122" s="5">
        <v>29</v>
      </c>
      <c r="AE122" s="5">
        <v>30</v>
      </c>
      <c r="AF122" s="5">
        <v>31</v>
      </c>
      <c r="AG122" s="5">
        <v>32</v>
      </c>
      <c r="AH122" s="5">
        <v>33</v>
      </c>
    </row>
    <row r="123" spans="1:34" x14ac:dyDescent="0.25">
      <c r="A123" s="3" t="s">
        <v>1</v>
      </c>
      <c r="B123" s="8">
        <v>-1</v>
      </c>
      <c r="C123" s="8">
        <v>-1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x14ac:dyDescent="0.25">
      <c r="A124" s="3" t="s">
        <v>2</v>
      </c>
      <c r="B124" s="8">
        <v>-1</v>
      </c>
      <c r="C124" s="8">
        <v>-1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 x14ac:dyDescent="0.25">
      <c r="A125" s="3" t="s">
        <v>3</v>
      </c>
      <c r="B125" s="8">
        <v>1</v>
      </c>
      <c r="C125" s="8">
        <v>1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1:34" x14ac:dyDescent="0.25">
      <c r="A126" s="3" t="s">
        <v>4</v>
      </c>
      <c r="B126" s="8">
        <v>1</v>
      </c>
      <c r="C126" s="8">
        <v>1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9" spans="1:34" x14ac:dyDescent="0.25">
      <c r="A129" s="90" t="s">
        <v>140</v>
      </c>
    </row>
    <row r="131" spans="1:34" s="92" customFormat="1" x14ac:dyDescent="0.25">
      <c r="B131" s="117" t="s">
        <v>225</v>
      </c>
      <c r="C131" s="117" t="s">
        <v>229</v>
      </c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93"/>
      <c r="U131" s="93"/>
      <c r="V131" s="93"/>
      <c r="W131" s="93"/>
      <c r="X131" s="93"/>
      <c r="Y131" s="117"/>
      <c r="Z131" s="117"/>
      <c r="AA131" s="93"/>
      <c r="AB131" s="93"/>
      <c r="AC131" s="93"/>
      <c r="AD131" s="93"/>
      <c r="AE131" s="93"/>
      <c r="AF131" s="93"/>
      <c r="AG131" s="93"/>
      <c r="AH131" s="93"/>
    </row>
    <row r="132" spans="1:34" x14ac:dyDescent="0.25">
      <c r="A132" s="91" t="s">
        <v>1</v>
      </c>
      <c r="B132" s="8">
        <v>3</v>
      </c>
      <c r="C132" s="8">
        <v>2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159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1:34" x14ac:dyDescent="0.25">
      <c r="A133" s="91" t="s">
        <v>2</v>
      </c>
      <c r="B133" s="8">
        <v>3</v>
      </c>
      <c r="C133" s="8">
        <v>1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159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1:34" x14ac:dyDescent="0.25">
      <c r="A134" s="91" t="s">
        <v>3</v>
      </c>
      <c r="B134" s="8">
        <v>14</v>
      </c>
      <c r="C134" s="8">
        <v>16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159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1:34" x14ac:dyDescent="0.25">
      <c r="A135" s="91" t="s">
        <v>4</v>
      </c>
      <c r="B135" s="8">
        <v>22</v>
      </c>
      <c r="C135" s="8">
        <v>25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159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1:34" x14ac:dyDescent="0.25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159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1:34" x14ac:dyDescent="0.25">
      <c r="A137" s="9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159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1:34" x14ac:dyDescent="0.25">
      <c r="A138" s="9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1:34" x14ac:dyDescent="0.25">
      <c r="A139" s="9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</sheetData>
  <conditionalFormatting sqref="A132:A139">
    <cfRule type="containsText" dxfId="68" priority="1117" operator="containsText" text="DOPPEL">
      <formula>NOT(ISERROR(SEARCH("DOPPEL",A132)))</formula>
    </cfRule>
  </conditionalFormatting>
  <conditionalFormatting sqref="A110:C118">
    <cfRule type="containsText" dxfId="67" priority="1076" operator="containsText" text="DOPPEL">
      <formula>NOT(ISERROR(SEARCH("DOPPEL",A110)))</formula>
    </cfRule>
  </conditionalFormatting>
  <conditionalFormatting sqref="A16:D20">
    <cfRule type="containsText" dxfId="66" priority="27" operator="containsText" text="DOPPEL">
      <formula>NOT(ISERROR(SEARCH("DOPPEL",A16)))</formula>
    </cfRule>
  </conditionalFormatting>
  <conditionalFormatting sqref="A22:D27">
    <cfRule type="containsText" dxfId="65" priority="14" operator="containsText" text="DOPPEL">
      <formula>NOT(ISERROR(SEARCH("DOPPEL",A22)))</formula>
    </cfRule>
  </conditionalFormatting>
  <conditionalFormatting sqref="A30:D34">
    <cfRule type="containsText" dxfId="64" priority="13" operator="containsText" text="DOPPEL">
      <formula>NOT(ISERROR(SEARCH("DOPPEL",A30)))</formula>
    </cfRule>
  </conditionalFormatting>
  <conditionalFormatting sqref="A38:D42">
    <cfRule type="containsText" dxfId="63" priority="10" operator="containsText" text="DOPPEL">
      <formula>NOT(ISERROR(SEARCH("DOPPEL",A38)))</formula>
    </cfRule>
  </conditionalFormatting>
  <conditionalFormatting sqref="A44:D48">
    <cfRule type="containsText" dxfId="62" priority="8" operator="containsText" text="DOPPEL">
      <formula>NOT(ISERROR(SEARCH("DOPPEL",A44)))</formula>
    </cfRule>
  </conditionalFormatting>
  <conditionalFormatting sqref="A52:D56">
    <cfRule type="containsText" dxfId="61" priority="331" operator="containsText" text="DOPPEL">
      <formula>NOT(ISERROR(SEARCH("DOPPEL",A52)))</formula>
    </cfRule>
  </conditionalFormatting>
  <conditionalFormatting sqref="A58:D62">
    <cfRule type="containsText" dxfId="60" priority="40" operator="containsText" text="DOPPEL">
      <formula>NOT(ISERROR(SEARCH("DOPPEL",A58)))</formula>
    </cfRule>
  </conditionalFormatting>
  <conditionalFormatting sqref="A64:D68">
    <cfRule type="containsText" dxfId="59" priority="38" operator="containsText" text="DOPPEL">
      <formula>NOT(ISERROR(SEARCH("DOPPEL",A64)))</formula>
    </cfRule>
  </conditionalFormatting>
  <conditionalFormatting sqref="A70:D74">
    <cfRule type="containsText" dxfId="58" priority="61" operator="containsText" text="DOPPEL">
      <formula>NOT(ISERROR(SEARCH("DOPPEL",A70)))</formula>
    </cfRule>
  </conditionalFormatting>
  <conditionalFormatting sqref="A78:D82">
    <cfRule type="containsText" dxfId="57" priority="6" operator="containsText" text="DOPPEL">
      <formula>NOT(ISERROR(SEARCH("DOPPEL",A78)))</formula>
    </cfRule>
  </conditionalFormatting>
  <conditionalFormatting sqref="A84:D88">
    <cfRule type="containsText" dxfId="56" priority="4" operator="containsText" text="DOPPEL">
      <formula>NOT(ISERROR(SEARCH("DOPPEL",A84)))</formula>
    </cfRule>
  </conditionalFormatting>
  <conditionalFormatting sqref="F7:I11">
    <cfRule type="containsText" dxfId="55" priority="149" operator="containsText" text="DOPPEL">
      <formula>NOT(ISERROR(SEARCH("DOPPEL",F7)))</formula>
    </cfRule>
  </conditionalFormatting>
  <conditionalFormatting sqref="F16:I20">
    <cfRule type="containsText" dxfId="54" priority="16" operator="containsText" text="DOPPEL">
      <formula>NOT(ISERROR(SEARCH("DOPPEL",F16)))</formula>
    </cfRule>
  </conditionalFormatting>
  <conditionalFormatting sqref="F22:I26">
    <cfRule type="containsText" dxfId="53" priority="68" operator="containsText" text="DOPPEL">
      <formula>NOT(ISERROR(SEARCH("DOPPEL",F22)))</formula>
    </cfRule>
  </conditionalFormatting>
  <conditionalFormatting sqref="F30:I34">
    <cfRule type="containsText" dxfId="52" priority="12" operator="containsText" text="DOPPEL">
      <formula>NOT(ISERROR(SEARCH("DOPPEL",F30)))</formula>
    </cfRule>
  </conditionalFormatting>
  <conditionalFormatting sqref="F38:I42">
    <cfRule type="containsText" dxfId="51" priority="9" operator="containsText" text="DOPPEL">
      <formula>NOT(ISERROR(SEARCH("DOPPEL",F38)))</formula>
    </cfRule>
  </conditionalFormatting>
  <conditionalFormatting sqref="F44:I48">
    <cfRule type="containsText" dxfId="50" priority="7" operator="containsText" text="DOPPEL">
      <formula>NOT(ISERROR(SEARCH("DOPPEL",F44)))</formula>
    </cfRule>
  </conditionalFormatting>
  <conditionalFormatting sqref="F52:I56">
    <cfRule type="containsText" dxfId="49" priority="329" operator="containsText" text="DOPPEL">
      <formula>NOT(ISERROR(SEARCH("DOPPEL",F52)))</formula>
    </cfRule>
  </conditionalFormatting>
  <conditionalFormatting sqref="F58:I62">
    <cfRule type="containsText" dxfId="48" priority="78" operator="containsText" text="DOPPEL">
      <formula>NOT(ISERROR(SEARCH("DOPPEL",F58)))</formula>
    </cfRule>
  </conditionalFormatting>
  <conditionalFormatting sqref="F64:I68">
    <cfRule type="containsText" dxfId="47" priority="37" operator="containsText" text="DOPPEL">
      <formula>NOT(ISERROR(SEARCH("DOPPEL",F64)))</formula>
    </cfRule>
  </conditionalFormatting>
  <conditionalFormatting sqref="F70:I74">
    <cfRule type="containsText" dxfId="46" priority="60" operator="containsText" text="DOPPEL">
      <formula>NOT(ISERROR(SEARCH("DOPPEL",F70)))</formula>
    </cfRule>
  </conditionalFormatting>
  <conditionalFormatting sqref="F78:I82">
    <cfRule type="containsText" dxfId="45" priority="1" operator="containsText" text="DOPPEL">
      <formula>NOT(ISERROR(SEARCH("DOPPEL",F78)))</formula>
    </cfRule>
  </conditionalFormatting>
  <conditionalFormatting sqref="F84:I88">
    <cfRule type="containsText" dxfId="44" priority="3" operator="containsText" text="DOPPEL">
      <formula>NOT(ISERROR(SEARCH("DOPPEL",F84)))</formula>
    </cfRule>
  </conditionalFormatting>
  <conditionalFormatting sqref="K16:N20">
    <cfRule type="containsText" dxfId="43" priority="15" operator="containsText" text="DOPPEL">
      <formula>NOT(ISERROR(SEARCH("DOPPEL",K16)))</formula>
    </cfRule>
  </conditionalFormatting>
  <conditionalFormatting sqref="K22:N26">
    <cfRule type="containsText" dxfId="42" priority="270" operator="containsText" text="DOPPEL">
      <formula>NOT(ISERROR(SEARCH("DOPPEL",K22)))</formula>
    </cfRule>
  </conditionalFormatting>
  <conditionalFormatting sqref="K30:N34">
    <cfRule type="containsText" dxfId="41" priority="11" operator="containsText" text="DOPPEL">
      <formula>NOT(ISERROR(SEARCH("DOPPEL",K30)))</formula>
    </cfRule>
  </conditionalFormatting>
  <conditionalFormatting sqref="K38:N42">
    <cfRule type="containsText" dxfId="40" priority="84" operator="containsText" text="DOPPEL">
      <formula>NOT(ISERROR(SEARCH("DOPPEL",K38)))</formula>
    </cfRule>
  </conditionalFormatting>
  <conditionalFormatting sqref="K44:N48">
    <cfRule type="containsText" dxfId="39" priority="174" operator="containsText" text="DOPPEL">
      <formula>NOT(ISERROR(SEARCH("DOPPEL",K44)))</formula>
    </cfRule>
  </conditionalFormatting>
  <conditionalFormatting sqref="K52:N56">
    <cfRule type="containsText" dxfId="38" priority="319" operator="containsText" text="DOPPEL">
      <formula>NOT(ISERROR(SEARCH("DOPPEL",K52)))</formula>
    </cfRule>
  </conditionalFormatting>
  <conditionalFormatting sqref="K58:N62">
    <cfRule type="containsText" dxfId="37" priority="39" operator="containsText" text="DOPPEL">
      <formula>NOT(ISERROR(SEARCH("DOPPEL",K58)))</formula>
    </cfRule>
  </conditionalFormatting>
  <conditionalFormatting sqref="K64:N68">
    <cfRule type="containsText" dxfId="36" priority="36" operator="containsText" text="DOPPEL">
      <formula>NOT(ISERROR(SEARCH("DOPPEL",K64)))</formula>
    </cfRule>
  </conditionalFormatting>
  <conditionalFormatting sqref="K78:N82">
    <cfRule type="containsText" dxfId="35" priority="5" operator="containsText" text="DOPPEL">
      <formula>NOT(ISERROR(SEARCH("DOPPEL",K78)))</formula>
    </cfRule>
  </conditionalFormatting>
  <conditionalFormatting sqref="K84:N88">
    <cfRule type="containsText" dxfId="34" priority="32" operator="containsText" text="DOPPEL">
      <formula>NOT(ISERROR(SEARCH("DOPPEL",K84)))</formula>
    </cfRule>
  </conditionalFormatting>
  <pageMargins left="0.23622047244094491" right="0.23622047244094491" top="0.74803149606299213" bottom="0.74803149606299213" header="0.31496062992125984" footer="0.31496062992125984"/>
  <pageSetup scale="50" orientation="portrait" horizontalDpi="360" verticalDpi="360" r:id="rId1"/>
  <rowBreaks count="1" manualBreakCount="1">
    <brk id="75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38AF-D3C5-45FC-9D85-97081A409F64}">
  <dimension ref="A1:Q95"/>
  <sheetViews>
    <sheetView topLeftCell="A61" workbookViewId="0">
      <selection activeCell="A12" sqref="A12:N86"/>
    </sheetView>
  </sheetViews>
  <sheetFormatPr baseColWidth="10" defaultRowHeight="15" x14ac:dyDescent="0.25"/>
  <cols>
    <col min="1" max="3" width="14.28515625" customWidth="1"/>
    <col min="4" max="4" width="7.85546875" customWidth="1"/>
    <col min="5" max="5" width="7.7109375" customWidth="1"/>
    <col min="6" max="8" width="14.28515625" customWidth="1"/>
    <col min="9" max="9" width="7.85546875" customWidth="1"/>
    <col min="10" max="10" width="7.7109375" customWidth="1"/>
    <col min="11" max="13" width="14.28515625" customWidth="1"/>
    <col min="14" max="14" width="7.85546875" customWidth="1"/>
  </cols>
  <sheetData>
    <row r="1" spans="1:17" ht="21" x14ac:dyDescent="0.35">
      <c r="A1" s="85" t="s">
        <v>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5.75" x14ac:dyDescent="0.25">
      <c r="A3" s="21"/>
      <c r="B3" s="21"/>
      <c r="C3" s="21"/>
      <c r="D3" s="21"/>
      <c r="E3" s="21"/>
      <c r="F3" s="56" t="s">
        <v>51</v>
      </c>
      <c r="G3" s="56"/>
      <c r="H3" s="56"/>
      <c r="I3" s="56"/>
      <c r="J3" s="21"/>
      <c r="K3" s="21"/>
      <c r="L3" s="21"/>
      <c r="M3" s="21"/>
      <c r="N3" s="21"/>
      <c r="O3" s="21"/>
      <c r="P3" s="21"/>
      <c r="Q3" s="21"/>
    </row>
    <row r="4" spans="1:17" ht="15.75" thickBot="1" x14ac:dyDescent="0.3">
      <c r="A4" s="21"/>
      <c r="B4" s="21"/>
      <c r="C4" s="21"/>
      <c r="D4" s="21"/>
      <c r="E4" s="21"/>
      <c r="F4" s="24"/>
      <c r="G4" s="24"/>
      <c r="H4" s="24"/>
      <c r="I4" s="24"/>
      <c r="J4" s="21"/>
      <c r="K4" s="21"/>
      <c r="L4" s="21"/>
      <c r="M4" s="21"/>
      <c r="N4" s="21"/>
      <c r="O4" s="21"/>
      <c r="P4" s="21"/>
      <c r="Q4" s="21"/>
    </row>
    <row r="5" spans="1:17" x14ac:dyDescent="0.25">
      <c r="A5" s="21"/>
      <c r="B5" s="21"/>
      <c r="C5" s="21"/>
      <c r="D5" s="28"/>
      <c r="E5" s="28"/>
      <c r="F5" s="49" t="s">
        <v>50</v>
      </c>
      <c r="G5" s="50" t="s">
        <v>6</v>
      </c>
      <c r="H5" s="51" t="s">
        <v>52</v>
      </c>
      <c r="I5" s="24"/>
      <c r="J5" s="23"/>
      <c r="K5" s="21"/>
      <c r="L5" s="21"/>
      <c r="M5" s="21"/>
      <c r="N5" s="21"/>
      <c r="O5" s="21"/>
      <c r="P5" s="21"/>
      <c r="Q5" s="21"/>
    </row>
    <row r="6" spans="1:17" x14ac:dyDescent="0.25">
      <c r="A6" s="21"/>
      <c r="B6" s="21"/>
      <c r="C6" s="21"/>
      <c r="D6" s="28"/>
      <c r="E6" s="28"/>
      <c r="F6" s="52">
        <v>1</v>
      </c>
      <c r="G6" s="3" t="str">
        <f>IFERROR(VLOOKUP(F6,[1]Detail!X:AQ,20,0),"DOPPEL")</f>
        <v>Chäli</v>
      </c>
      <c r="H6" s="53" t="e">
        <f>SUMIFS([1]Detail!$S$99:$S$107,[1]Detail!$C$99:$C$107,[1]Übersicht!$B6)</f>
        <v>#VALUE!</v>
      </c>
      <c r="I6" s="24"/>
      <c r="J6" s="23"/>
      <c r="K6" s="21"/>
      <c r="L6" s="21"/>
      <c r="M6" s="21"/>
      <c r="N6" s="21"/>
      <c r="O6" s="21"/>
      <c r="P6" s="21"/>
      <c r="Q6" s="21"/>
    </row>
    <row r="7" spans="1:17" x14ac:dyDescent="0.25">
      <c r="A7" s="21"/>
      <c r="B7" s="21"/>
      <c r="C7" s="21"/>
      <c r="D7" s="28"/>
      <c r="E7" s="28"/>
      <c r="F7" s="52">
        <v>2</v>
      </c>
      <c r="G7" s="3" t="str">
        <f>IFERROR(VLOOKUP(F7,[1]Detail!X:AQ,20,0),"DOPPEL")</f>
        <v>Berg</v>
      </c>
      <c r="H7" s="53" t="e">
        <f>SUMIFS([1]Detail!$S$99:$S$107,[1]Detail!$C$99:$C$107,[1]Übersicht!$B7)</f>
        <v>#VALUE!</v>
      </c>
      <c r="I7" s="24"/>
      <c r="J7" s="23"/>
      <c r="K7" s="21"/>
      <c r="L7" s="21"/>
      <c r="M7" s="21"/>
      <c r="N7" s="21"/>
      <c r="O7" s="21"/>
      <c r="P7" s="21"/>
      <c r="Q7" s="21"/>
    </row>
    <row r="8" spans="1:17" x14ac:dyDescent="0.25">
      <c r="A8" s="21"/>
      <c r="B8" s="21"/>
      <c r="C8" s="21"/>
      <c r="D8" s="28"/>
      <c r="E8" s="28"/>
      <c r="F8" s="52">
        <v>3</v>
      </c>
      <c r="G8" s="3" t="str">
        <f>IFERROR(VLOOKUP(F8,[1]Detail!X:AQ,20,0),"DOPPEL")</f>
        <v>Rogerio</v>
      </c>
      <c r="H8" s="53" t="e">
        <f>SUMIFS([1]Detail!$S$99:$S$107,[1]Detail!$C$99:$C$107,[1]Übersicht!$B8)</f>
        <v>#VALUE!</v>
      </c>
      <c r="I8" s="24"/>
      <c r="J8" s="23"/>
      <c r="K8" s="21"/>
      <c r="L8" s="21"/>
      <c r="M8" s="21"/>
      <c r="N8" s="21"/>
      <c r="O8" s="21"/>
      <c r="P8" s="21"/>
      <c r="Q8" s="21"/>
    </row>
    <row r="9" spans="1:17" ht="15.75" thickBot="1" x14ac:dyDescent="0.3">
      <c r="A9" s="21"/>
      <c r="B9" s="21"/>
      <c r="C9" s="21"/>
      <c r="D9" s="28"/>
      <c r="E9" s="28"/>
      <c r="F9" s="54">
        <v>4</v>
      </c>
      <c r="G9" s="14" t="str">
        <f>IFERROR(VLOOKUP(F9,[1]Detail!X:AQ,20,0),"DOPPEL")</f>
        <v>Fisi</v>
      </c>
      <c r="H9" s="55" t="e">
        <f>SUMIFS([1]Detail!$S$99:$S$107,[1]Detail!$C$99:$C$107,[1]Übersicht!$B9)</f>
        <v>#VALUE!</v>
      </c>
      <c r="I9" s="84"/>
      <c r="J9" s="23"/>
      <c r="K9" s="21"/>
      <c r="L9" s="21"/>
      <c r="M9" s="21"/>
      <c r="N9" s="21"/>
      <c r="O9" s="21"/>
      <c r="P9" s="21"/>
      <c r="Q9" s="21"/>
    </row>
    <row r="10" spans="1:17" x14ac:dyDescent="0.25">
      <c r="A10" s="21"/>
      <c r="B10" s="21"/>
      <c r="C10" s="21"/>
      <c r="D10" s="21"/>
      <c r="E10" s="21"/>
      <c r="F10" s="27"/>
      <c r="G10" s="27"/>
      <c r="H10" s="27"/>
      <c r="I10" s="27"/>
      <c r="J10" s="21"/>
      <c r="K10" s="21"/>
      <c r="L10" s="21"/>
      <c r="M10" s="21"/>
      <c r="N10" s="21"/>
      <c r="O10" s="21"/>
      <c r="P10" s="21"/>
      <c r="Q10" s="21"/>
    </row>
    <row r="11" spans="1:17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1"/>
      <c r="P11" s="21"/>
      <c r="Q11" s="21"/>
    </row>
    <row r="12" spans="1:17" x14ac:dyDescent="0.25">
      <c r="A12" s="59" t="s">
        <v>65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1"/>
      <c r="N12" s="61"/>
      <c r="O12" s="23"/>
      <c r="P12" s="21"/>
      <c r="Q12" s="21"/>
    </row>
    <row r="13" spans="1:17" x14ac:dyDescent="0.25">
      <c r="A13" s="30"/>
      <c r="B13" s="30"/>
      <c r="C13" s="30"/>
      <c r="D13" s="30"/>
      <c r="E13" s="27"/>
      <c r="F13" s="30"/>
      <c r="G13" s="30"/>
      <c r="H13" s="30"/>
      <c r="I13" s="30"/>
      <c r="J13" s="27"/>
      <c r="K13" s="30"/>
      <c r="L13" s="30"/>
      <c r="M13" s="30"/>
      <c r="N13" s="30"/>
      <c r="O13" s="21"/>
      <c r="P13" s="21"/>
      <c r="Q13" s="21"/>
    </row>
    <row r="14" spans="1:17" ht="25.5" x14ac:dyDescent="0.25">
      <c r="A14" s="47" t="s">
        <v>50</v>
      </c>
      <c r="B14" s="47" t="s">
        <v>6</v>
      </c>
      <c r="C14" s="47" t="s">
        <v>54</v>
      </c>
      <c r="D14" s="47" t="s">
        <v>69</v>
      </c>
      <c r="E14" s="58"/>
      <c r="F14" s="47" t="s">
        <v>50</v>
      </c>
      <c r="G14" s="47" t="s">
        <v>6</v>
      </c>
      <c r="H14" s="47" t="s">
        <v>57</v>
      </c>
      <c r="I14" s="47" t="s">
        <v>69</v>
      </c>
      <c r="J14" s="58"/>
      <c r="K14" s="47" t="s">
        <v>50</v>
      </c>
      <c r="L14" s="47" t="s">
        <v>6</v>
      </c>
      <c r="M14" s="47" t="s">
        <v>53</v>
      </c>
      <c r="N14" s="47" t="s">
        <v>69</v>
      </c>
      <c r="O14" s="23"/>
      <c r="P14" s="21"/>
      <c r="Q14" s="21"/>
    </row>
    <row r="15" spans="1:17" x14ac:dyDescent="0.25">
      <c r="A15" s="8">
        <v>1</v>
      </c>
      <c r="B15" s="3" t="str">
        <f>IFERROR(VLOOKUP(A15,Rohdaten!CQ:EL,48,0),"DOPPEL")</f>
        <v>Goonse</v>
      </c>
      <c r="C15" s="83">
        <f>SUMIFS(Rohdaten!$AQ$143:$AQ$150,Rohdaten!$D$143:$D$150,Gesamtranking!B15)</f>
        <v>18</v>
      </c>
      <c r="D15" s="83"/>
      <c r="E15" s="58"/>
      <c r="F15" s="8">
        <v>1</v>
      </c>
      <c r="G15" s="3" t="str">
        <f>IFERROR(VLOOKUP(F15,Rohdaten!CR:EL,47,0),"Doppel")</f>
        <v>Goonse</v>
      </c>
      <c r="H15" s="83">
        <f>SUMIFS(Rohdaten!$AP$143:$AP$150,Rohdaten!$D$143:$D$150,Gesamtranking!G15)</f>
        <v>6</v>
      </c>
      <c r="I15" s="83"/>
      <c r="J15" s="58"/>
      <c r="K15" s="8">
        <v>1</v>
      </c>
      <c r="L15" s="3" t="str">
        <f>IFERROR(VLOOKUP(K15,Rohdaten!CT:EL,45,0),"DOPPEL")</f>
        <v>Goonse</v>
      </c>
      <c r="M15" s="48">
        <f>SUMIFS(Rohdaten!$CS$143:$CS$150,Rohdaten!$D$143:$D$150,Gesamtranking!L15)</f>
        <v>9</v>
      </c>
      <c r="N15" s="83"/>
      <c r="O15" s="23"/>
      <c r="P15" s="21"/>
      <c r="Q15" s="21"/>
    </row>
    <row r="16" spans="1:17" x14ac:dyDescent="0.25">
      <c r="A16" s="8">
        <v>2</v>
      </c>
      <c r="B16" s="3" t="str">
        <f>IFERROR(VLOOKUP(A16,Rohdaten!CQ:EL,48,0),"DOPPEL")</f>
        <v>DOPPEL</v>
      </c>
      <c r="C16" s="83">
        <f>SUMIFS(Rohdaten!$AQ$143:$AQ$150,Rohdaten!$D$143:$D$150,Gesamtranking!B16)</f>
        <v>0</v>
      </c>
      <c r="D16" s="83"/>
      <c r="E16" s="58"/>
      <c r="F16" s="8">
        <v>2</v>
      </c>
      <c r="G16" s="3" t="str">
        <f>IFERROR(VLOOKUP(F16,Rohdaten!CR:EL,47,0),"Doppel")</f>
        <v>Doppel</v>
      </c>
      <c r="H16" s="83">
        <f>SUMIFS(Rohdaten!$AP$143:$AP$150,Rohdaten!$D$143:$D$150,Gesamtranking!G16)</f>
        <v>0</v>
      </c>
      <c r="I16" s="83"/>
      <c r="J16" s="58"/>
      <c r="K16" s="8">
        <v>2</v>
      </c>
      <c r="L16" s="3" t="str">
        <f>IFERROR(VLOOKUP(K16,Rohdaten!CT:EL,45,0),"DOPPEL")</f>
        <v>DOPPEL</v>
      </c>
      <c r="M16" s="48">
        <f>SUMIFS(Rohdaten!$CS$143:$CS$150,Rohdaten!$D$143:$D$150,Gesamtranking!L16)</f>
        <v>0</v>
      </c>
      <c r="N16" s="83"/>
      <c r="O16" s="23"/>
      <c r="P16" s="21"/>
      <c r="Q16" s="21"/>
    </row>
    <row r="17" spans="1:17" x14ac:dyDescent="0.25">
      <c r="A17" s="8">
        <v>3</v>
      </c>
      <c r="B17" s="3" t="str">
        <f>IFERROR(VLOOKUP(A17,Rohdaten!CQ:EL,48,0),"DOPPEL")</f>
        <v>Fuchs</v>
      </c>
      <c r="C17" s="83">
        <f>SUMIFS(Rohdaten!$AQ$143:$AQ$150,Rohdaten!$D$143:$D$150,Gesamtranking!B17)</f>
        <v>11</v>
      </c>
      <c r="D17" s="83"/>
      <c r="E17" s="58"/>
      <c r="F17" s="8">
        <v>3</v>
      </c>
      <c r="G17" s="3" t="str">
        <f>IFERROR(VLOOKUP(F17,Rohdaten!CR:EL,47,0),"Doppel")</f>
        <v>Fuchs</v>
      </c>
      <c r="H17" s="83">
        <f>SUMIFS(Rohdaten!$AP$143:$AP$150,Rohdaten!$D$143:$D$150,Gesamtranking!G17)</f>
        <v>3</v>
      </c>
      <c r="I17" s="83"/>
      <c r="J17" s="58"/>
      <c r="K17" s="8">
        <v>3</v>
      </c>
      <c r="L17" s="3" t="str">
        <f>IFERROR(VLOOKUP(K17,Rohdaten!CT:EL,45,0),"DOPPEL")</f>
        <v>Fuchs</v>
      </c>
      <c r="M17" s="48">
        <f>SUMIFS(Rohdaten!$CS$143:$CS$150,Rohdaten!$D$143:$D$150,Gesamtranking!L17)</f>
        <v>5.5</v>
      </c>
      <c r="N17" s="83"/>
      <c r="O17" s="23"/>
      <c r="P17" s="21"/>
      <c r="Q17" s="21"/>
    </row>
    <row r="18" spans="1:17" x14ac:dyDescent="0.25">
      <c r="A18" s="8">
        <v>4</v>
      </c>
      <c r="B18" s="3" t="str">
        <f>IFERROR(VLOOKUP(A18,Rohdaten!CQ:EL,48,0),"DOPPEL")</f>
        <v>DOPPEL</v>
      </c>
      <c r="C18" s="83">
        <f>SUMIFS(Rohdaten!$AQ$143:$AQ$150,Rohdaten!$D$143:$D$150,Gesamtranking!B18)</f>
        <v>0</v>
      </c>
      <c r="D18" s="83"/>
      <c r="E18" s="58"/>
      <c r="F18" s="8">
        <v>4</v>
      </c>
      <c r="G18" s="3" t="str">
        <f>IFERROR(VLOOKUP(F18,Rohdaten!CR:EL,47,0),"Doppel")</f>
        <v>Doppel</v>
      </c>
      <c r="H18" s="83">
        <f>SUMIFS(Rohdaten!$AP$143:$AP$150,Rohdaten!$D$143:$D$150,Gesamtranking!G18)</f>
        <v>0</v>
      </c>
      <c r="I18" s="83"/>
      <c r="J18" s="58"/>
      <c r="K18" s="8">
        <v>4</v>
      </c>
      <c r="L18" s="3" t="str">
        <f>IFERROR(VLOOKUP(K18,Rohdaten!CT:EL,45,0),"DOPPEL")</f>
        <v>DOPPEL</v>
      </c>
      <c r="M18" s="48">
        <f>SUMIFS(Rohdaten!$CS$143:$CS$150,Rohdaten!$D$143:$D$150,Gesamtranking!L18)</f>
        <v>0</v>
      </c>
      <c r="N18" s="83"/>
      <c r="O18" s="23"/>
      <c r="P18" s="21"/>
      <c r="Q18" s="21"/>
    </row>
    <row r="19" spans="1:17" x14ac:dyDescent="0.25">
      <c r="A19" s="27"/>
      <c r="B19" s="27"/>
      <c r="C19" s="27"/>
      <c r="D19" s="27"/>
      <c r="E19" s="21"/>
      <c r="F19" s="27"/>
      <c r="G19" s="27"/>
      <c r="H19" s="27"/>
      <c r="I19" s="27"/>
      <c r="J19" s="21"/>
      <c r="K19" s="27"/>
      <c r="L19" s="27"/>
      <c r="M19" s="27"/>
      <c r="N19" s="27"/>
      <c r="O19" s="21"/>
      <c r="P19" s="21"/>
      <c r="Q19" s="21"/>
    </row>
    <row r="20" spans="1:17" ht="25.5" x14ac:dyDescent="0.25">
      <c r="A20" s="47" t="s">
        <v>50</v>
      </c>
      <c r="B20" s="47" t="s">
        <v>6</v>
      </c>
      <c r="C20" s="47" t="s">
        <v>160</v>
      </c>
      <c r="D20" s="47" t="s">
        <v>69</v>
      </c>
      <c r="E20" s="21"/>
      <c r="F20" s="47" t="s">
        <v>50</v>
      </c>
      <c r="G20" s="47" t="s">
        <v>6</v>
      </c>
      <c r="H20" s="47" t="s">
        <v>58</v>
      </c>
      <c r="I20" s="47" t="s">
        <v>69</v>
      </c>
      <c r="J20" s="21"/>
      <c r="K20" s="47" t="s">
        <v>50</v>
      </c>
      <c r="L20" s="47" t="s">
        <v>6</v>
      </c>
      <c r="M20" s="47" t="s">
        <v>164</v>
      </c>
      <c r="N20" s="47" t="s">
        <v>69</v>
      </c>
      <c r="O20" s="21"/>
      <c r="P20" s="21"/>
      <c r="Q20" s="21"/>
    </row>
    <row r="21" spans="1:17" x14ac:dyDescent="0.25">
      <c r="A21" s="8">
        <v>1</v>
      </c>
      <c r="B21" s="3" t="str">
        <f>IFERROR(VLOOKUP(A21,Rohdaten!DY:EL,14,0),"DOPPEL")</f>
        <v>Goonse</v>
      </c>
      <c r="C21" s="48">
        <f>SUMIFS(Rohdaten!$DX$143:$DX$150,Rohdaten!$D$143:$D$150,Gesamtranking!B21)</f>
        <v>2</v>
      </c>
      <c r="D21" s="83"/>
      <c r="E21" s="58"/>
      <c r="F21" s="8">
        <v>1</v>
      </c>
      <c r="G21" s="3" t="str">
        <f>IFERROR(VLOOKUP(F21,Rohdaten!CU:EL,44,0),"DOPPEL")</f>
        <v>Fuchs</v>
      </c>
      <c r="H21" s="83">
        <f>SUMIFS(Rohdaten!$AR$143:$AR$150,Rohdaten!$D$143:$D$150,Gesamtranking!G21)</f>
        <v>0</v>
      </c>
      <c r="I21" s="83"/>
      <c r="J21" s="21"/>
      <c r="K21" s="8">
        <v>1</v>
      </c>
      <c r="L21" s="3" t="str">
        <f>IFERROR(VLOOKUP(K21,Rohdaten!DZ:EL,13,0),"DOPPEL")</f>
        <v>Fuchs</v>
      </c>
      <c r="M21" s="83">
        <f>SUMIFS(Rohdaten!$AS$143:$AS$150,Rohdaten!$D$143:$D$150,Gesamtranking!L21)</f>
        <v>0</v>
      </c>
      <c r="N21" s="83"/>
      <c r="O21" s="21"/>
      <c r="P21" s="21"/>
      <c r="Q21" s="21"/>
    </row>
    <row r="22" spans="1:17" x14ac:dyDescent="0.25">
      <c r="A22" s="8">
        <v>2</v>
      </c>
      <c r="B22" s="3" t="str">
        <f>IFERROR(VLOOKUP(A22,Rohdaten!DY:EL,14,0),"DOPPEL")</f>
        <v>DOPPEL</v>
      </c>
      <c r="C22" s="48">
        <f>SUMIFS(Rohdaten!$DX$143:$DX$150,Rohdaten!$D$143:$D$150,Gesamtranking!B22)</f>
        <v>0</v>
      </c>
      <c r="D22" s="83"/>
      <c r="E22" s="58"/>
      <c r="F22" s="8">
        <v>2</v>
      </c>
      <c r="G22" s="3" t="str">
        <f>IFERROR(VLOOKUP(F22,Rohdaten!CU:EL,44,0),"DOPPEL")</f>
        <v>DOPPEL</v>
      </c>
      <c r="H22" s="83">
        <f>SUMIFS(Rohdaten!$AR$143:$AR$150,Rohdaten!$D$143:$D$150,Gesamtranking!G22)</f>
        <v>0</v>
      </c>
      <c r="I22" s="83"/>
      <c r="J22" s="21"/>
      <c r="K22" s="8">
        <v>2</v>
      </c>
      <c r="L22" s="3" t="str">
        <f>IFERROR(VLOOKUP(K22,Rohdaten!DZ:EL,13,0),"DOPPEL")</f>
        <v>DOPPEL</v>
      </c>
      <c r="M22" s="83">
        <f>SUMIFS(Rohdaten!$AS$143:$AS$150,Rohdaten!$D$143:$D$150,Gesamtranking!L22)</f>
        <v>0</v>
      </c>
      <c r="N22" s="83"/>
      <c r="O22" s="21"/>
      <c r="P22" s="21"/>
      <c r="Q22" s="21"/>
    </row>
    <row r="23" spans="1:17" x14ac:dyDescent="0.25">
      <c r="A23" s="8">
        <v>3</v>
      </c>
      <c r="B23" s="3" t="str">
        <f>IFERROR(VLOOKUP(A23,Rohdaten!DY:EL,14,0),"DOPPEL")</f>
        <v>Fuchs</v>
      </c>
      <c r="C23" s="48">
        <f>SUMIFS(Rohdaten!$DX$143:$DX$150,Rohdaten!$D$143:$D$150,Gesamtranking!B23)</f>
        <v>1.2222222222222223</v>
      </c>
      <c r="D23" s="83"/>
      <c r="E23" s="58"/>
      <c r="F23" s="8">
        <v>3</v>
      </c>
      <c r="G23" s="3" t="str">
        <f>IFERROR(VLOOKUP(F23,Rohdaten!CU:EL,44,0),"DOPPEL")</f>
        <v>DOPPEL</v>
      </c>
      <c r="H23" s="83">
        <f>SUMIFS(Rohdaten!$AR$143:$AR$150,Rohdaten!$D$143:$D$150,Gesamtranking!G23)</f>
        <v>0</v>
      </c>
      <c r="I23" s="83"/>
      <c r="J23" s="21"/>
      <c r="K23" s="8">
        <v>3</v>
      </c>
      <c r="L23" s="3" t="str">
        <f>IFERROR(VLOOKUP(K23,Rohdaten!DZ:EL,13,0),"DOPPEL")</f>
        <v>DOPPEL</v>
      </c>
      <c r="M23" s="83">
        <f>SUMIFS(Rohdaten!$AS$143:$AS$150,Rohdaten!$D$143:$D$150,Gesamtranking!L23)</f>
        <v>0</v>
      </c>
      <c r="N23" s="83"/>
      <c r="O23" s="21"/>
      <c r="P23" s="21"/>
      <c r="Q23" s="21"/>
    </row>
    <row r="24" spans="1:17" x14ac:dyDescent="0.25">
      <c r="A24" s="8">
        <v>4</v>
      </c>
      <c r="B24" s="3" t="str">
        <f>IFERROR(VLOOKUP(A24,Rohdaten!DY:EL,14,0),"DOPPEL")</f>
        <v>DOPPEL</v>
      </c>
      <c r="C24" s="48">
        <f>SUMIFS(Rohdaten!$DX$143:$DX$150,Rohdaten!$D$143:$D$150,Gesamtranking!B24)</f>
        <v>0</v>
      </c>
      <c r="D24" s="83"/>
      <c r="E24" s="58"/>
      <c r="F24" s="8">
        <v>4</v>
      </c>
      <c r="G24" s="3" t="str">
        <f>IFERROR(VLOOKUP(F24,Rohdaten!CU:EL,44,0),"DOPPEL")</f>
        <v>DOPPEL</v>
      </c>
      <c r="H24" s="83">
        <f>SUMIFS(Rohdaten!$AR$143:$AR$150,Rohdaten!$D$143:$D$150,Gesamtranking!G24)</f>
        <v>0</v>
      </c>
      <c r="I24" s="83"/>
      <c r="J24" s="21"/>
      <c r="K24" s="8">
        <v>4</v>
      </c>
      <c r="L24" s="3" t="str">
        <f>IFERROR(VLOOKUP(K24,Rohdaten!DZ:EL,13,0),"DOPPEL")</f>
        <v>DOPPEL</v>
      </c>
      <c r="M24" s="83">
        <f>SUMIFS(Rohdaten!$AS$143:$AS$150,Rohdaten!$D$143:$D$150,Gesamtranking!L24)</f>
        <v>0</v>
      </c>
      <c r="N24" s="83"/>
      <c r="O24" s="21"/>
      <c r="P24" s="21"/>
      <c r="Q24" s="21"/>
    </row>
    <row r="25" spans="1:17" x14ac:dyDescent="0.25">
      <c r="A25" s="62"/>
      <c r="B25" s="21"/>
      <c r="C25" s="57"/>
      <c r="D25" s="82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63" t="s">
        <v>66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5"/>
      <c r="N26" s="65"/>
      <c r="O26" s="23"/>
      <c r="P26" s="21"/>
      <c r="Q26" s="21"/>
    </row>
    <row r="27" spans="1:17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1"/>
      <c r="P27" s="21"/>
      <c r="Q27" s="21"/>
    </row>
    <row r="28" spans="1:17" ht="25.5" x14ac:dyDescent="0.25">
      <c r="A28" s="47" t="s">
        <v>50</v>
      </c>
      <c r="B28" s="47" t="s">
        <v>6</v>
      </c>
      <c r="C28" s="47" t="s">
        <v>42</v>
      </c>
      <c r="D28" s="47" t="s">
        <v>69</v>
      </c>
      <c r="E28" s="58"/>
      <c r="F28" s="47" t="s">
        <v>50</v>
      </c>
      <c r="G28" s="47" t="s">
        <v>6</v>
      </c>
      <c r="H28" s="47" t="s">
        <v>55</v>
      </c>
      <c r="I28" s="47" t="s">
        <v>69</v>
      </c>
      <c r="J28" s="58"/>
      <c r="K28" s="47" t="s">
        <v>50</v>
      </c>
      <c r="L28" s="47" t="s">
        <v>6</v>
      </c>
      <c r="M28" s="47" t="s">
        <v>158</v>
      </c>
      <c r="N28" s="47" t="s">
        <v>69</v>
      </c>
      <c r="O28" s="21"/>
      <c r="P28" s="21"/>
      <c r="Q28" s="21"/>
    </row>
    <row r="29" spans="1:17" x14ac:dyDescent="0.25">
      <c r="A29" s="8">
        <v>1</v>
      </c>
      <c r="B29" s="3" t="str">
        <f>IFERROR(VLOOKUP(A29,Rohdaten!CV:EL,43,0),"DOPPEL")</f>
        <v>Goonse</v>
      </c>
      <c r="C29" s="7">
        <f>SUMIFS(Rohdaten!$O$143:$O$150,Rohdaten!$D$143:$D$150,Gesamtranking!B29)</f>
        <v>26192</v>
      </c>
      <c r="D29" s="83"/>
      <c r="E29" s="58"/>
      <c r="F29" s="8">
        <v>1</v>
      </c>
      <c r="G29" s="3" t="str">
        <f>IFERROR(VLOOKUP(F29,Rohdaten!CX:EL,41,0),"DOPPEL")</f>
        <v>Goonse</v>
      </c>
      <c r="H29" s="7">
        <f>SUMIFS(Rohdaten!$CW$143:$CW$150,Rohdaten!$D$143:$D$150,Gesamtranking!G29)</f>
        <v>13096</v>
      </c>
      <c r="I29" s="83"/>
      <c r="J29" s="58"/>
      <c r="K29" s="8">
        <v>1</v>
      </c>
      <c r="L29" s="3" t="str">
        <f>IFERROR(VLOOKUP(K29,Rohdaten!DW:EL,16,0),"DOPPEL")</f>
        <v>Goonse</v>
      </c>
      <c r="M29" s="7">
        <f>SUMIFS(Rohdaten!$DV$143:$DV$150,Rohdaten!$D$143:$D$150,Gesamtranking!L29)</f>
        <v>2910.2222222222222</v>
      </c>
      <c r="N29" s="83"/>
      <c r="O29" s="21"/>
      <c r="P29" s="21"/>
      <c r="Q29" s="21"/>
    </row>
    <row r="30" spans="1:17" x14ac:dyDescent="0.25">
      <c r="A30" s="8">
        <v>2</v>
      </c>
      <c r="B30" s="3" t="str">
        <f>IFERROR(VLOOKUP(A30,Rohdaten!CV:EL,43,0),"DOPPEL")</f>
        <v>DOPPEL</v>
      </c>
      <c r="C30" s="7">
        <f>SUMIFS(Rohdaten!$O$143:$O$150,Rohdaten!$D$143:$D$150,Gesamtranking!B30)</f>
        <v>0</v>
      </c>
      <c r="D30" s="83"/>
      <c r="E30" s="58"/>
      <c r="F30" s="8">
        <v>2</v>
      </c>
      <c r="G30" s="3" t="str">
        <f>IFERROR(VLOOKUP(F30,Rohdaten!CX:EL,41,0),"DOPPEL")</f>
        <v>DOPPEL</v>
      </c>
      <c r="H30" s="7">
        <f>SUMIFS(Rohdaten!$CW$143:$CW$150,Rohdaten!$D$143:$D$150,Gesamtranking!G30)</f>
        <v>0</v>
      </c>
      <c r="I30" s="83"/>
      <c r="J30" s="58"/>
      <c r="K30" s="8">
        <v>2</v>
      </c>
      <c r="L30" s="3" t="str">
        <f>IFERROR(VLOOKUP(K30,Rohdaten!DW:EL,16,0),"DOPPEL")</f>
        <v>DOPPEL</v>
      </c>
      <c r="M30" s="7">
        <f>SUMIFS(Rohdaten!$DV$143:$DV$150,Rohdaten!$D$143:$D$150,Gesamtranking!L30)</f>
        <v>0</v>
      </c>
      <c r="N30" s="83"/>
      <c r="O30" s="21"/>
      <c r="P30" s="21"/>
      <c r="Q30" s="21"/>
    </row>
    <row r="31" spans="1:17" x14ac:dyDescent="0.25">
      <c r="A31" s="8">
        <v>3</v>
      </c>
      <c r="B31" s="3" t="str">
        <f>IFERROR(VLOOKUP(A31,Rohdaten!CV:EL,43,0),"DOPPEL")</f>
        <v>Fuchs</v>
      </c>
      <c r="C31" s="7">
        <f>SUMIFS(Rohdaten!$O$143:$O$150,Rohdaten!$D$143:$D$150,Gesamtranking!B31)</f>
        <v>25299</v>
      </c>
      <c r="D31" s="83"/>
      <c r="E31" s="58"/>
      <c r="F31" s="8">
        <v>3</v>
      </c>
      <c r="G31" s="3" t="str">
        <f>IFERROR(VLOOKUP(F31,Rohdaten!CX:EL,41,0),"DOPPEL")</f>
        <v>Fuchs</v>
      </c>
      <c r="H31" s="7">
        <f>SUMIFS(Rohdaten!$CW$143:$CW$150,Rohdaten!$D$143:$D$150,Gesamtranking!G31)</f>
        <v>12649.5</v>
      </c>
      <c r="I31" s="83"/>
      <c r="J31" s="58"/>
      <c r="K31" s="8">
        <v>3</v>
      </c>
      <c r="L31" s="3" t="str">
        <f>IFERROR(VLOOKUP(K31,Rohdaten!DW:EL,16,0),"DOPPEL")</f>
        <v>Fuchs</v>
      </c>
      <c r="M31" s="7">
        <f>SUMIFS(Rohdaten!$DV$143:$DV$150,Rohdaten!$D$143:$D$150,Gesamtranking!L31)</f>
        <v>2811</v>
      </c>
      <c r="N31" s="83"/>
      <c r="O31" s="21"/>
      <c r="P31" s="21"/>
      <c r="Q31" s="21"/>
    </row>
    <row r="32" spans="1:17" x14ac:dyDescent="0.25">
      <c r="A32" s="8">
        <v>4</v>
      </c>
      <c r="B32" s="3" t="str">
        <f>IFERROR(VLOOKUP(A32,Rohdaten!CV:EL,43,0),"DOPPEL")</f>
        <v>DOPPEL</v>
      </c>
      <c r="C32" s="7">
        <f>SUMIFS(Rohdaten!$O$143:$O$150,Rohdaten!$D$143:$D$150,Gesamtranking!B32)</f>
        <v>0</v>
      </c>
      <c r="D32" s="83"/>
      <c r="E32" s="58"/>
      <c r="F32" s="8">
        <v>4</v>
      </c>
      <c r="G32" s="3" t="str">
        <f>IFERROR(VLOOKUP(F32,Rohdaten!CX:EL,41,0),"DOPPEL")</f>
        <v>DOPPEL</v>
      </c>
      <c r="H32" s="7">
        <f>SUMIFS(Rohdaten!$CW$143:$CW$150,Rohdaten!$D$143:$D$150,Gesamtranking!G32)</f>
        <v>0</v>
      </c>
      <c r="I32" s="83"/>
      <c r="J32" s="58"/>
      <c r="K32" s="8">
        <v>4</v>
      </c>
      <c r="L32" s="3" t="str">
        <f>IFERROR(VLOOKUP(K32,Rohdaten!DW:EL,16,0),"DOPPEL")</f>
        <v>DOPPEL</v>
      </c>
      <c r="M32" s="7">
        <f>SUMIFS(Rohdaten!$DV$143:$DV$150,Rohdaten!$D$143:$D$150,Gesamtranking!L32)</f>
        <v>0</v>
      </c>
      <c r="N32" s="83"/>
      <c r="O32" s="21"/>
      <c r="P32" s="21"/>
      <c r="Q32" s="21"/>
    </row>
    <row r="33" spans="1:1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5">
      <c r="A34" s="66" t="s">
        <v>67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  <c r="N34" s="68"/>
      <c r="O34" s="23"/>
      <c r="P34" s="21"/>
      <c r="Q34" s="21"/>
    </row>
    <row r="35" spans="1:17" x14ac:dyDescent="0.25">
      <c r="A35" s="30"/>
      <c r="B35" s="30"/>
      <c r="C35" s="30"/>
      <c r="D35" s="30"/>
      <c r="E35" s="27"/>
      <c r="F35" s="30"/>
      <c r="G35" s="30"/>
      <c r="H35" s="30"/>
      <c r="I35" s="30"/>
      <c r="J35" s="27"/>
      <c r="K35" s="30"/>
      <c r="L35" s="30"/>
      <c r="M35" s="30"/>
      <c r="N35" s="30"/>
      <c r="O35" s="21"/>
      <c r="P35" s="21"/>
      <c r="Q35" s="21"/>
    </row>
    <row r="36" spans="1:17" ht="25.5" x14ac:dyDescent="0.25">
      <c r="A36" s="47" t="s">
        <v>50</v>
      </c>
      <c r="B36" s="47" t="s">
        <v>6</v>
      </c>
      <c r="C36" s="47" t="s">
        <v>56</v>
      </c>
      <c r="D36" s="47" t="s">
        <v>69</v>
      </c>
      <c r="E36" s="58"/>
      <c r="F36" s="47" t="s">
        <v>50</v>
      </c>
      <c r="G36" s="47" t="s">
        <v>6</v>
      </c>
      <c r="H36" s="47" t="s">
        <v>86</v>
      </c>
      <c r="I36" s="47" t="s">
        <v>69</v>
      </c>
      <c r="J36" s="58"/>
      <c r="K36" s="47" t="s">
        <v>50</v>
      </c>
      <c r="L36" s="47" t="s">
        <v>6</v>
      </c>
      <c r="M36" s="47" t="s">
        <v>87</v>
      </c>
      <c r="N36" s="47" t="s">
        <v>69</v>
      </c>
      <c r="O36" s="21"/>
      <c r="P36" s="21"/>
      <c r="Q36" s="21"/>
    </row>
    <row r="37" spans="1:17" x14ac:dyDescent="0.25">
      <c r="A37" s="8">
        <v>1</v>
      </c>
      <c r="B37" s="3" t="str">
        <f>IFERROR(VLOOKUP(A37,Rohdaten!CY:EL,40,0),"DOPPEL")</f>
        <v>Goonse</v>
      </c>
      <c r="C37" s="83">
        <f>SUMIFS(Rohdaten!$AO$143:$AO$150,Rohdaten!$D$143:$D$150,Gesamtranking!B37)</f>
        <v>2</v>
      </c>
      <c r="D37" s="83"/>
      <c r="E37" s="58"/>
      <c r="F37" s="8">
        <v>1</v>
      </c>
      <c r="G37" s="3" t="str">
        <f>IFERROR(VLOOKUP(F37,Rohdaten!CZ:EL,39,0),"DOPPEL")</f>
        <v>Goonse</v>
      </c>
      <c r="H37" s="7">
        <f>SUMIFS(Rohdaten!$CO$143:$CO$150,Rohdaten!$D$143:$D$150,Gesamtranking!G37)</f>
        <v>1285</v>
      </c>
      <c r="I37" s="83"/>
      <c r="J37" s="58"/>
      <c r="K37" s="8">
        <v>1</v>
      </c>
      <c r="L37" s="3" t="str">
        <f>IFERROR(VLOOKUP(K37,Rohdaten!DA:EL,38,0),"DOPPEL")</f>
        <v>Fuchs</v>
      </c>
      <c r="M37" s="83">
        <f>SUMIFS(Rohdaten!$AI$143:$AI$150,Rohdaten!$D$143:$D$150,Gesamtranking!L37)</f>
        <v>0</v>
      </c>
      <c r="N37" s="83"/>
      <c r="O37" s="21"/>
      <c r="P37" s="21"/>
      <c r="Q37" s="21"/>
    </row>
    <row r="38" spans="1:17" x14ac:dyDescent="0.25">
      <c r="A38" s="8">
        <v>2</v>
      </c>
      <c r="B38" s="3" t="str">
        <f>IFERROR(VLOOKUP(A38,Rohdaten!CY:EL,40,0),"DOPPEL")</f>
        <v>DOPPEL</v>
      </c>
      <c r="C38" s="83">
        <f>SUMIFS(Rohdaten!$AO$143:$AO$150,Rohdaten!$D$143:$D$150,Gesamtranking!B38)</f>
        <v>0</v>
      </c>
      <c r="D38" s="83"/>
      <c r="E38" s="58"/>
      <c r="F38" s="8">
        <v>2</v>
      </c>
      <c r="G38" s="3" t="str">
        <f>IFERROR(VLOOKUP(F38,Rohdaten!CZ:EL,39,0),"DOPPEL")</f>
        <v>DOPPEL</v>
      </c>
      <c r="H38" s="7">
        <f>SUMIFS(Rohdaten!$CO$143:$CO$150,Rohdaten!$D$143:$D$150,Gesamtranking!G38)</f>
        <v>0</v>
      </c>
      <c r="I38" s="83"/>
      <c r="J38" s="58"/>
      <c r="K38" s="8">
        <v>2</v>
      </c>
      <c r="L38" s="3" t="str">
        <f>IFERROR(VLOOKUP(K38,Rohdaten!DA:EL,38,0),"DOPPEL")</f>
        <v>DOPPEL</v>
      </c>
      <c r="M38" s="83">
        <f>SUMIFS(Rohdaten!$AI$143:$AI$150,Rohdaten!$D$143:$D$150,Gesamtranking!L38)</f>
        <v>0</v>
      </c>
      <c r="N38" s="83"/>
      <c r="O38" s="21"/>
      <c r="P38" s="21"/>
      <c r="Q38" s="21"/>
    </row>
    <row r="39" spans="1:17" x14ac:dyDescent="0.25">
      <c r="A39" s="8">
        <v>3</v>
      </c>
      <c r="B39" s="3" t="str">
        <f>IFERROR(VLOOKUP(A39,Rohdaten!CY:EL,40,0),"DOPPEL")</f>
        <v>Fuchs</v>
      </c>
      <c r="C39" s="83">
        <f>SUMIFS(Rohdaten!$AO$143:$AO$150,Rohdaten!$D$143:$D$150,Gesamtranking!B39)</f>
        <v>0</v>
      </c>
      <c r="D39" s="83"/>
      <c r="E39" s="58"/>
      <c r="F39" s="8">
        <v>3</v>
      </c>
      <c r="G39" s="3" t="str">
        <f>IFERROR(VLOOKUP(F39,Rohdaten!CZ:EL,39,0),"DOPPEL")</f>
        <v>Fuchs</v>
      </c>
      <c r="H39" s="7">
        <f>SUMIFS(Rohdaten!$CO$143:$CO$150,Rohdaten!$D$143:$D$150,Gesamtranking!G39)</f>
        <v>0</v>
      </c>
      <c r="I39" s="83"/>
      <c r="J39" s="58"/>
      <c r="K39" s="8">
        <v>3</v>
      </c>
      <c r="L39" s="3" t="str">
        <f>IFERROR(VLOOKUP(K39,Rohdaten!DA:EL,38,0),"DOPPEL")</f>
        <v>DOPPEL</v>
      </c>
      <c r="M39" s="83">
        <f>SUMIFS(Rohdaten!$AI$143:$AI$150,Rohdaten!$D$143:$D$150,Gesamtranking!L39)</f>
        <v>0</v>
      </c>
      <c r="N39" s="83"/>
      <c r="O39" s="21"/>
      <c r="P39" s="21"/>
      <c r="Q39" s="21"/>
    </row>
    <row r="40" spans="1:17" x14ac:dyDescent="0.25">
      <c r="A40" s="8">
        <v>4</v>
      </c>
      <c r="B40" s="3" t="str">
        <f>IFERROR(VLOOKUP(A40,Rohdaten!CY:EL,40,0),"DOPPEL")</f>
        <v>DOPPEL</v>
      </c>
      <c r="C40" s="83">
        <f>SUMIFS(Rohdaten!$AO$143:$AO$150,Rohdaten!$D$143:$D$150,Gesamtranking!B40)</f>
        <v>0</v>
      </c>
      <c r="D40" s="83"/>
      <c r="E40" s="58"/>
      <c r="F40" s="8">
        <v>4</v>
      </c>
      <c r="G40" s="3" t="str">
        <f>IFERROR(VLOOKUP(F40,Rohdaten!CZ:EL,39,0),"DOPPEL")</f>
        <v>DOPPEL</v>
      </c>
      <c r="H40" s="7">
        <f>SUMIFS(Rohdaten!$CO$143:$CO$150,Rohdaten!$D$143:$D$150,Gesamtranking!G40)</f>
        <v>0</v>
      </c>
      <c r="I40" s="83"/>
      <c r="J40" s="58"/>
      <c r="K40" s="8">
        <v>4</v>
      </c>
      <c r="L40" s="3" t="str">
        <f>IFERROR(VLOOKUP(K40,Rohdaten!DA:EL,38,0),"DOPPEL")</f>
        <v>DOPPEL</v>
      </c>
      <c r="M40" s="83">
        <f>SUMIFS(Rohdaten!$AI$143:$AI$150,Rohdaten!$D$143:$D$150,Gesamtranking!L40)</f>
        <v>0</v>
      </c>
      <c r="N40" s="83"/>
      <c r="O40" s="21"/>
      <c r="P40" s="21"/>
      <c r="Q40" s="21"/>
    </row>
    <row r="41" spans="1:1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ht="25.5" x14ac:dyDescent="0.25">
      <c r="A42" s="47" t="s">
        <v>50</v>
      </c>
      <c r="B42" s="47" t="s">
        <v>6</v>
      </c>
      <c r="C42" s="47" t="s">
        <v>88</v>
      </c>
      <c r="D42" s="47" t="s">
        <v>69</v>
      </c>
      <c r="E42" s="58"/>
      <c r="F42" s="47" t="s">
        <v>50</v>
      </c>
      <c r="G42" s="47" t="s">
        <v>6</v>
      </c>
      <c r="H42" s="47" t="s">
        <v>89</v>
      </c>
      <c r="I42" s="47" t="s">
        <v>69</v>
      </c>
      <c r="J42" s="58"/>
      <c r="K42" s="47" t="s">
        <v>50</v>
      </c>
      <c r="L42" s="47" t="s">
        <v>6</v>
      </c>
      <c r="M42" s="47" t="s">
        <v>90</v>
      </c>
      <c r="N42" s="47" t="s">
        <v>69</v>
      </c>
      <c r="O42" s="21"/>
      <c r="P42" s="21"/>
      <c r="Q42" s="21"/>
    </row>
    <row r="43" spans="1:17" x14ac:dyDescent="0.25">
      <c r="A43" s="8">
        <v>1</v>
      </c>
      <c r="B43" s="3" t="str">
        <f>IFERROR(VLOOKUP(A43,Rohdaten!DB:EL,37,0),"DOPPEL")</f>
        <v>Goonse</v>
      </c>
      <c r="C43" s="83">
        <f>SUMIFS(Rohdaten!$AK$152:$AK$159,Rohdaten!$D$143:$D$150,Gesamtranking!B43)</f>
        <v>1</v>
      </c>
      <c r="D43" s="83"/>
      <c r="E43" s="58"/>
      <c r="F43" s="8">
        <v>1</v>
      </c>
      <c r="G43" s="3" t="str">
        <f>IFERROR(VLOOKUP(F43,Rohdaten!DC:EL,36,0),"DOPPEL")</f>
        <v>Goonse</v>
      </c>
      <c r="H43" s="83">
        <f>SUMIFS(Rohdaten!$AN$152:$AN$159,Rohdaten!$D$143:$D$150,Gesamtranking!G43)</f>
        <v>1</v>
      </c>
      <c r="I43" s="83"/>
      <c r="J43" s="58"/>
      <c r="K43" s="8">
        <v>1</v>
      </c>
      <c r="L43" s="3" t="str">
        <f>IFERROR(VLOOKUP(K43,Rohdaten!DD:EL,35,0),"DOPPEL")</f>
        <v>Fuchs</v>
      </c>
      <c r="M43" s="83">
        <f>SUMIFS(Rohdaten!$AL$143:$AL$150,Rohdaten!$D$143:$D$150,Gesamtranking!L43)</f>
        <v>0</v>
      </c>
      <c r="N43" s="83"/>
      <c r="O43" s="21"/>
      <c r="P43" s="21"/>
      <c r="Q43" s="21"/>
    </row>
    <row r="44" spans="1:17" x14ac:dyDescent="0.25">
      <c r="A44" s="8">
        <v>2</v>
      </c>
      <c r="B44" s="3" t="str">
        <f>IFERROR(VLOOKUP(A44,Rohdaten!DB:EL,37,0),"DOPPEL")</f>
        <v>DOPPEL</v>
      </c>
      <c r="C44" s="83">
        <f>SUMIFS(Rohdaten!$AK$152:$AK$159,Rohdaten!$D$143:$D$150,Gesamtranking!B44)</f>
        <v>0</v>
      </c>
      <c r="D44" s="83"/>
      <c r="E44" s="58"/>
      <c r="F44" s="8">
        <v>2</v>
      </c>
      <c r="G44" s="3" t="str">
        <f>IFERROR(VLOOKUP(F44,Rohdaten!DC:EL,36,0),"DOPPEL")</f>
        <v>DOPPEL</v>
      </c>
      <c r="H44" s="83">
        <f>SUMIFS(Rohdaten!$AN$152:$AN$159,Rohdaten!$D$143:$D$150,Gesamtranking!G44)</f>
        <v>0</v>
      </c>
      <c r="I44" s="83"/>
      <c r="J44" s="58"/>
      <c r="K44" s="8">
        <v>2</v>
      </c>
      <c r="L44" s="3" t="str">
        <f>IFERROR(VLOOKUP(K44,Rohdaten!DD:EL,35,0),"DOPPEL")</f>
        <v>DOPPEL</v>
      </c>
      <c r="M44" s="83">
        <f>SUMIFS(Rohdaten!$AL$143:$AL$150,Rohdaten!$D$143:$D$150,Gesamtranking!L44)</f>
        <v>0</v>
      </c>
      <c r="N44" s="83"/>
      <c r="O44" s="21"/>
      <c r="P44" s="21"/>
      <c r="Q44" s="21"/>
    </row>
    <row r="45" spans="1:17" x14ac:dyDescent="0.25">
      <c r="A45" s="8">
        <v>3</v>
      </c>
      <c r="B45" s="3" t="str">
        <f>IFERROR(VLOOKUP(A45,Rohdaten!DB:EL,37,0),"DOPPEL")</f>
        <v>Fuchs</v>
      </c>
      <c r="C45" s="83">
        <f>SUMIFS(Rohdaten!$AK$152:$AK$159,Rohdaten!$D$143:$D$150,Gesamtranking!B45)</f>
        <v>0</v>
      </c>
      <c r="D45" s="83"/>
      <c r="E45" s="58"/>
      <c r="F45" s="8">
        <v>3</v>
      </c>
      <c r="G45" s="3" t="str">
        <f>IFERROR(VLOOKUP(F45,Rohdaten!DC:EL,36,0),"DOPPEL")</f>
        <v>Fuchs</v>
      </c>
      <c r="H45" s="83">
        <f>SUMIFS(Rohdaten!$AN$152:$AN$159,Rohdaten!$D$143:$D$150,Gesamtranking!G45)</f>
        <v>0</v>
      </c>
      <c r="I45" s="83"/>
      <c r="J45" s="58"/>
      <c r="K45" s="8">
        <v>3</v>
      </c>
      <c r="L45" s="3" t="str">
        <f>IFERROR(VLOOKUP(K45,Rohdaten!DD:EL,35,0),"DOPPEL")</f>
        <v>DOPPEL</v>
      </c>
      <c r="M45" s="83">
        <f>SUMIFS(Rohdaten!$AL$143:$AL$150,Rohdaten!$D$143:$D$150,Gesamtranking!L45)</f>
        <v>0</v>
      </c>
      <c r="N45" s="83"/>
      <c r="O45" s="21"/>
      <c r="P45" s="21"/>
      <c r="Q45" s="21"/>
    </row>
    <row r="46" spans="1:17" x14ac:dyDescent="0.25">
      <c r="A46" s="8">
        <v>4</v>
      </c>
      <c r="B46" s="3" t="str">
        <f>IFERROR(VLOOKUP(A46,Rohdaten!DB:EL,37,0),"DOPPEL")</f>
        <v>DOPPEL</v>
      </c>
      <c r="C46" s="83">
        <f>SUMIFS(Rohdaten!$AK$152:$AK$159,Rohdaten!$D$143:$D$150,Gesamtranking!B46)</f>
        <v>0</v>
      </c>
      <c r="D46" s="83"/>
      <c r="E46" s="58"/>
      <c r="F46" s="8">
        <v>4</v>
      </c>
      <c r="G46" s="3" t="str">
        <f>IFERROR(VLOOKUP(F46,Rohdaten!DC:EL,36,0),"DOPPEL")</f>
        <v>DOPPEL</v>
      </c>
      <c r="H46" s="83">
        <f>SUMIFS(Rohdaten!$AN$152:$AN$159,Rohdaten!$D$143:$D$150,Gesamtranking!G46)</f>
        <v>0</v>
      </c>
      <c r="I46" s="83"/>
      <c r="J46" s="58"/>
      <c r="K46" s="8">
        <v>4</v>
      </c>
      <c r="L46" s="3" t="str">
        <f>IFERROR(VLOOKUP(K46,Rohdaten!DD:EL,35,0),"DOPPEL")</f>
        <v>DOPPEL</v>
      </c>
      <c r="M46" s="83">
        <f>SUMIFS(Rohdaten!$AL$143:$AL$150,Rohdaten!$D$143:$D$150,Gesamtranking!L46)</f>
        <v>0</v>
      </c>
      <c r="N46" s="83"/>
      <c r="O46" s="21"/>
      <c r="P46" s="21"/>
      <c r="Q46" s="21"/>
    </row>
    <row r="47" spans="1:1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 x14ac:dyDescent="0.25">
      <c r="A48" s="69" t="s">
        <v>68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1"/>
      <c r="N48" s="71"/>
      <c r="O48" s="23"/>
      <c r="P48" s="21"/>
      <c r="Q48" s="21"/>
    </row>
    <row r="49" spans="1:17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1"/>
      <c r="P49" s="21"/>
      <c r="Q49" s="21"/>
    </row>
    <row r="50" spans="1:17" ht="25.5" x14ac:dyDescent="0.25">
      <c r="A50" s="47" t="s">
        <v>50</v>
      </c>
      <c r="B50" s="47" t="s">
        <v>6</v>
      </c>
      <c r="C50" s="47" t="s">
        <v>78</v>
      </c>
      <c r="D50" s="47" t="s">
        <v>69</v>
      </c>
      <c r="E50" s="58"/>
      <c r="F50" s="47" t="s">
        <v>50</v>
      </c>
      <c r="G50" s="47" t="s">
        <v>6</v>
      </c>
      <c r="H50" s="47" t="s">
        <v>81</v>
      </c>
      <c r="I50" s="47" t="s">
        <v>69</v>
      </c>
      <c r="J50" s="58"/>
      <c r="K50" s="47" t="s">
        <v>50</v>
      </c>
      <c r="L50" s="47" t="s">
        <v>6</v>
      </c>
      <c r="M50" s="47" t="s">
        <v>79</v>
      </c>
      <c r="N50" s="47" t="s">
        <v>69</v>
      </c>
      <c r="O50" s="21"/>
      <c r="P50" s="21"/>
      <c r="Q50" s="21"/>
    </row>
    <row r="51" spans="1:17" x14ac:dyDescent="0.25">
      <c r="A51" s="8">
        <v>1</v>
      </c>
      <c r="B51" s="3" t="str">
        <f>IFERROR(VLOOKUP(A51,Rohdaten!DE:EL,34,0),"DOPPEL")</f>
        <v>Chäli</v>
      </c>
      <c r="C51" s="7">
        <f>SUMIFS(Rohdaten!$CJ$143:$CJ$150,Rohdaten!$D$143:$D$150,Gesamtranking!B51)</f>
        <v>3820</v>
      </c>
      <c r="D51" s="83"/>
      <c r="E51" s="58"/>
      <c r="F51" s="8">
        <v>1</v>
      </c>
      <c r="G51" s="3" t="str">
        <f>IFERROR(VLOOKUP(F51,Rohdaten!DF:EL,33,0),"DOPPEL")</f>
        <v>Chäli</v>
      </c>
      <c r="H51" s="83">
        <f>SUMIFS(Rohdaten!$BA$143:$BA$150,Rohdaten!$D$143:$D$150,Gesamtranking!G51)</f>
        <v>22</v>
      </c>
      <c r="I51" s="83"/>
      <c r="J51" s="58"/>
      <c r="K51" s="8">
        <v>1</v>
      </c>
      <c r="L51" s="3" t="str">
        <f>IFERROR(VLOOKUP(K51,Rohdaten!DG:EL,32,0),"DOPPEL")</f>
        <v>Chäli</v>
      </c>
      <c r="M51" s="7">
        <f>SUMIFS(Rohdaten!$CE$143:$CE$150,Rohdaten!$D$143:$D$150,Gesamtranking!L51)</f>
        <v>1220</v>
      </c>
      <c r="N51" s="83"/>
      <c r="O51" s="21"/>
      <c r="P51" s="21"/>
      <c r="Q51" s="21"/>
    </row>
    <row r="52" spans="1:17" x14ac:dyDescent="0.25">
      <c r="A52" s="8">
        <v>2</v>
      </c>
      <c r="B52" s="3" t="str">
        <f>IFERROR(VLOOKUP(A52,Rohdaten!DE:EL,34,0),"DOPPEL")</f>
        <v>Goonse</v>
      </c>
      <c r="C52" s="7">
        <f>SUMIFS(Rohdaten!$CJ$143:$CJ$150,Rohdaten!$D$143:$D$150,Gesamtranking!B52)</f>
        <v>2020</v>
      </c>
      <c r="D52" s="83"/>
      <c r="E52" s="58"/>
      <c r="F52" s="8">
        <v>2</v>
      </c>
      <c r="G52" s="3" t="str">
        <f>IFERROR(VLOOKUP(F52,Rohdaten!DF:EL,33,0),"DOPPEL")</f>
        <v>Fuchs</v>
      </c>
      <c r="H52" s="83">
        <f>SUMIFS(Rohdaten!$BA$143:$BA$150,Rohdaten!$D$143:$D$150,Gesamtranking!G52)</f>
        <v>15</v>
      </c>
      <c r="I52" s="83"/>
      <c r="J52" s="58"/>
      <c r="K52" s="8">
        <v>2</v>
      </c>
      <c r="L52" s="3" t="str">
        <f>IFERROR(VLOOKUP(K52,Rohdaten!DG:EL,32,0),"DOPPEL")</f>
        <v>Küng</v>
      </c>
      <c r="M52" s="7">
        <f>SUMIFS(Rohdaten!$CE$143:$CE$150,Rohdaten!$D$143:$D$150,Gesamtranking!L52)</f>
        <v>940</v>
      </c>
      <c r="N52" s="83"/>
      <c r="O52" s="21"/>
      <c r="P52" s="21"/>
      <c r="Q52" s="21"/>
    </row>
    <row r="53" spans="1:17" x14ac:dyDescent="0.25">
      <c r="A53" s="8">
        <v>3</v>
      </c>
      <c r="B53" s="3" t="str">
        <f>IFERROR(VLOOKUP(A53,Rohdaten!DE:EL,34,0),"DOPPEL")</f>
        <v>Küng</v>
      </c>
      <c r="C53" s="7">
        <f>SUMIFS(Rohdaten!$CJ$143:$CJ$150,Rohdaten!$D$143:$D$150,Gesamtranking!B53)</f>
        <v>1740</v>
      </c>
      <c r="D53" s="83"/>
      <c r="E53" s="58"/>
      <c r="F53" s="8">
        <v>3</v>
      </c>
      <c r="G53" s="3" t="str">
        <f>IFERROR(VLOOKUP(F53,Rohdaten!DF:EL,33,0),"DOPPEL")</f>
        <v>Küng</v>
      </c>
      <c r="H53" s="83">
        <f>SUMIFS(Rohdaten!$BA$143:$BA$150,Rohdaten!$D$143:$D$150,Gesamtranking!G53)</f>
        <v>14</v>
      </c>
      <c r="I53" s="83"/>
      <c r="J53" s="58"/>
      <c r="K53" s="8">
        <v>3</v>
      </c>
      <c r="L53" s="3" t="str">
        <f>IFERROR(VLOOKUP(K53,Rohdaten!DG:EL,32,0),"DOPPEL")</f>
        <v>Fuchs</v>
      </c>
      <c r="M53" s="7">
        <f>SUMIFS(Rohdaten!$CE$143:$CE$150,Rohdaten!$D$143:$D$150,Gesamtranking!L53)</f>
        <v>900</v>
      </c>
      <c r="N53" s="83"/>
      <c r="O53" s="21"/>
      <c r="P53" s="21"/>
      <c r="Q53" s="21"/>
    </row>
    <row r="54" spans="1:17" x14ac:dyDescent="0.25">
      <c r="A54" s="8">
        <v>4</v>
      </c>
      <c r="B54" s="3" t="str">
        <f>IFERROR(VLOOKUP(A54,Rohdaten!DE:EL,34,0),"DOPPEL")</f>
        <v>Fuchs</v>
      </c>
      <c r="C54" s="7">
        <f>SUMIFS(Rohdaten!$CJ$143:$CJ$150,Rohdaten!$D$143:$D$150,Gesamtranking!B54)</f>
        <v>1300</v>
      </c>
      <c r="D54" s="83"/>
      <c r="E54" s="58"/>
      <c r="F54" s="8">
        <v>4</v>
      </c>
      <c r="G54" s="3" t="str">
        <f>IFERROR(VLOOKUP(F54,Rohdaten!DF:EL,33,0),"DOPPEL")</f>
        <v>Goonse</v>
      </c>
      <c r="H54" s="83">
        <f>SUMIFS(Rohdaten!$BA$143:$BA$150,Rohdaten!$D$143:$D$150,Gesamtranking!G54)</f>
        <v>12</v>
      </c>
      <c r="I54" s="83"/>
      <c r="J54" s="58"/>
      <c r="K54" s="8">
        <v>4</v>
      </c>
      <c r="L54" s="3" t="str">
        <f>IFERROR(VLOOKUP(K54,Rohdaten!DG:EL,32,0),"DOPPEL")</f>
        <v>Goonse</v>
      </c>
      <c r="M54" s="7">
        <f>SUMIFS(Rohdaten!$CE$143:$CE$150,Rohdaten!$D$143:$D$150,Gesamtranking!L54)</f>
        <v>720</v>
      </c>
      <c r="N54" s="83"/>
      <c r="O54" s="21"/>
      <c r="P54" s="21"/>
      <c r="Q54" s="21"/>
    </row>
    <row r="55" spans="1:1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ht="25.5" x14ac:dyDescent="0.25">
      <c r="A56" s="47" t="s">
        <v>50</v>
      </c>
      <c r="B56" s="47" t="s">
        <v>6</v>
      </c>
      <c r="C56" s="47" t="s">
        <v>80</v>
      </c>
      <c r="D56" s="47" t="s">
        <v>69</v>
      </c>
      <c r="E56" s="58"/>
      <c r="F56" s="47" t="s">
        <v>50</v>
      </c>
      <c r="G56" s="47" t="s">
        <v>6</v>
      </c>
      <c r="H56" s="47" t="s">
        <v>82</v>
      </c>
      <c r="I56" s="47" t="s">
        <v>69</v>
      </c>
      <c r="J56" s="58"/>
      <c r="K56" s="47" t="s">
        <v>50</v>
      </c>
      <c r="L56" s="47" t="s">
        <v>6</v>
      </c>
      <c r="M56" s="47" t="s">
        <v>75</v>
      </c>
      <c r="N56" s="47" t="s">
        <v>69</v>
      </c>
      <c r="O56" s="21"/>
      <c r="P56" s="21"/>
      <c r="Q56" s="21"/>
    </row>
    <row r="57" spans="1:17" x14ac:dyDescent="0.25">
      <c r="A57" s="8">
        <v>1</v>
      </c>
      <c r="B57" s="3" t="str">
        <f>IFERROR(VLOOKUP(A57,Rohdaten!DH:EL,31,0),"DOPPEL")</f>
        <v>Chäli</v>
      </c>
      <c r="C57" s="83">
        <f>SUMIFS(Rohdaten!$BH$143:$BH$150,Rohdaten!$D$143:$D$150,Gesamtranking!B57)</f>
        <v>4</v>
      </c>
      <c r="D57" s="83"/>
      <c r="E57" s="58"/>
      <c r="F57" s="8">
        <v>1</v>
      </c>
      <c r="G57" s="3" t="str">
        <f>IFERROR(VLOOKUP(F57,Rohdaten!DI:EL,30,0),"DOPPEL")</f>
        <v>Chäli</v>
      </c>
      <c r="H57" s="7">
        <f>SUMIFS(Rohdaten!$CF$143:$CF$150,Rohdaten!$D$143:$D$150,Gesamtranking!G57)</f>
        <v>450</v>
      </c>
      <c r="I57" s="83"/>
      <c r="J57" s="58"/>
      <c r="K57" s="8">
        <v>1</v>
      </c>
      <c r="L57" s="3" t="str">
        <f>IFERROR(VLOOKUP(K57,Rohdaten!DJ:EL,29,0),"DOPPEL")</f>
        <v>Chäli</v>
      </c>
      <c r="M57" s="83">
        <f>SUMIFS(Rohdaten!$BO$143:$BO$150,Rohdaten!$D$143:$D$150,Gesamtranking!L57)</f>
        <v>4</v>
      </c>
      <c r="N57" s="83"/>
      <c r="O57" s="21"/>
      <c r="P57" s="21"/>
      <c r="Q57" s="21"/>
    </row>
    <row r="58" spans="1:17" x14ac:dyDescent="0.25">
      <c r="A58" s="8">
        <v>2</v>
      </c>
      <c r="B58" s="3" t="str">
        <f>IFERROR(VLOOKUP(A58,Rohdaten!DH:EL,31,0),"DOPPEL")</f>
        <v>Küng</v>
      </c>
      <c r="C58" s="83">
        <f>SUMIFS(Rohdaten!$BH$143:$BH$150,Rohdaten!$D$143:$D$150,Gesamtranking!B58)</f>
        <v>2</v>
      </c>
      <c r="D58" s="83"/>
      <c r="E58" s="58"/>
      <c r="F58" s="8">
        <v>2</v>
      </c>
      <c r="G58" s="3" t="str">
        <f>IFERROR(VLOOKUP(F58,Rohdaten!DI:EL,30,0),"DOPPEL")</f>
        <v>Küng</v>
      </c>
      <c r="H58" s="7">
        <f>SUMIFS(Rohdaten!$CF$143:$CF$150,Rohdaten!$D$143:$D$150,Gesamtranking!G58)</f>
        <v>400</v>
      </c>
      <c r="I58" s="83"/>
      <c r="J58" s="58"/>
      <c r="K58" s="8">
        <v>2</v>
      </c>
      <c r="L58" s="3" t="str">
        <f>IFERROR(VLOOKUP(K58,Rohdaten!DJ:EL,29,0),"DOPPEL")</f>
        <v>Goonse</v>
      </c>
      <c r="M58" s="83">
        <f>SUMIFS(Rohdaten!$BO$143:$BO$150,Rohdaten!$D$143:$D$150,Gesamtranking!L58)</f>
        <v>2</v>
      </c>
      <c r="N58" s="83"/>
      <c r="O58" s="21"/>
      <c r="P58" s="21"/>
      <c r="Q58" s="21"/>
    </row>
    <row r="59" spans="1:17" x14ac:dyDescent="0.25">
      <c r="A59" s="8">
        <v>3</v>
      </c>
      <c r="B59" s="3" t="str">
        <f>IFERROR(VLOOKUP(A59,Rohdaten!DH:EL,31,0),"DOPPEL")</f>
        <v>Fuchs</v>
      </c>
      <c r="C59" s="83">
        <f>SUMIFS(Rohdaten!$BH$143:$BH$150,Rohdaten!$D$143:$D$150,Gesamtranking!B59)</f>
        <v>1</v>
      </c>
      <c r="D59" s="83"/>
      <c r="E59" s="58"/>
      <c r="F59" s="8">
        <v>3</v>
      </c>
      <c r="G59" s="3" t="str">
        <f>IFERROR(VLOOKUP(F59,Rohdaten!DI:EL,30,0),"DOPPEL")</f>
        <v>Fuchs</v>
      </c>
      <c r="H59" s="7">
        <f>SUMIFS(Rohdaten!$CF$143:$CF$150,Rohdaten!$D$143:$D$150,Gesamtranking!G59)</f>
        <v>200</v>
      </c>
      <c r="I59" s="83"/>
      <c r="J59" s="58"/>
      <c r="K59" s="8">
        <v>3</v>
      </c>
      <c r="L59" s="3" t="str">
        <f>IFERROR(VLOOKUP(K59,Rohdaten!DJ:EL,29,0),"DOPPEL")</f>
        <v>Fuchs</v>
      </c>
      <c r="M59" s="83">
        <f>SUMIFS(Rohdaten!$BO$143:$BO$150,Rohdaten!$D$143:$D$150,Gesamtranking!L59)</f>
        <v>1</v>
      </c>
      <c r="N59" s="83"/>
      <c r="O59" s="21"/>
      <c r="P59" s="21"/>
      <c r="Q59" s="21"/>
    </row>
    <row r="60" spans="1:17" x14ac:dyDescent="0.25">
      <c r="A60" s="8">
        <v>4</v>
      </c>
      <c r="B60" s="3" t="str">
        <f>IFERROR(VLOOKUP(A60,Rohdaten!DH:EL,31,0),"DOPPEL")</f>
        <v>DOPPEL</v>
      </c>
      <c r="C60" s="83">
        <f>SUMIFS(Rohdaten!$BH$143:$BH$150,Rohdaten!$D$143:$D$150,Gesamtranking!B60)</f>
        <v>0</v>
      </c>
      <c r="D60" s="83"/>
      <c r="E60" s="58"/>
      <c r="F60" s="8">
        <v>4</v>
      </c>
      <c r="G60" s="3" t="str">
        <f>IFERROR(VLOOKUP(F60,Rohdaten!DI:EL,30,0),"DOPPEL")</f>
        <v>Goonse</v>
      </c>
      <c r="H60" s="7">
        <f>SUMIFS(Rohdaten!$CF$143:$CF$150,Rohdaten!$D$143:$D$150,Gesamtranking!G60)</f>
        <v>100</v>
      </c>
      <c r="I60" s="83"/>
      <c r="J60" s="58"/>
      <c r="K60" s="8">
        <v>4</v>
      </c>
      <c r="L60" s="3" t="str">
        <f>IFERROR(VLOOKUP(K60,Rohdaten!DJ:EL,29,0),"DOPPEL")</f>
        <v>DOPPEL</v>
      </c>
      <c r="M60" s="83">
        <f>SUMIFS(Rohdaten!$BO$143:$BO$150,Rohdaten!$D$143:$D$150,Gesamtranking!L60)</f>
        <v>0</v>
      </c>
      <c r="N60" s="83"/>
      <c r="O60" s="21"/>
      <c r="P60" s="21"/>
      <c r="Q60" s="21"/>
    </row>
    <row r="61" spans="1:1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1:17" ht="25.5" x14ac:dyDescent="0.25">
      <c r="A62" s="47" t="s">
        <v>50</v>
      </c>
      <c r="B62" s="47" t="s">
        <v>6</v>
      </c>
      <c r="C62" s="47" t="s">
        <v>83</v>
      </c>
      <c r="D62" s="47" t="s">
        <v>69</v>
      </c>
      <c r="E62" s="58"/>
      <c r="F62" s="47" t="s">
        <v>50</v>
      </c>
      <c r="G62" s="47" t="s">
        <v>6</v>
      </c>
      <c r="H62" s="47" t="s">
        <v>76</v>
      </c>
      <c r="I62" s="47" t="s">
        <v>69</v>
      </c>
      <c r="J62" s="58"/>
      <c r="K62" s="47" t="s">
        <v>50</v>
      </c>
      <c r="L62" s="47" t="s">
        <v>6</v>
      </c>
      <c r="M62" s="47" t="s">
        <v>84</v>
      </c>
      <c r="N62" s="47" t="s">
        <v>69</v>
      </c>
      <c r="O62" s="21"/>
      <c r="P62" s="21"/>
      <c r="Q62" s="21"/>
    </row>
    <row r="63" spans="1:17" x14ac:dyDescent="0.25">
      <c r="A63" s="8">
        <v>1</v>
      </c>
      <c r="B63" s="3" t="str">
        <f>IFERROR(VLOOKUP(A63,Rohdaten!DK:EL,28,0),"DOPPEL")</f>
        <v>Chäli</v>
      </c>
      <c r="C63" s="7">
        <f>SUMIFS(Rohdaten!$CG$143:$CG$150,Rohdaten!$D$143:$D$150,Gesamtranking!B63)</f>
        <v>1100</v>
      </c>
      <c r="D63" s="83"/>
      <c r="E63" s="58"/>
      <c r="F63" s="8">
        <v>1</v>
      </c>
      <c r="G63" s="3" t="str">
        <f>IFERROR(VLOOKUP(F63,Rohdaten!DL:EL,27,0),"DOPPEL")</f>
        <v>Chäli</v>
      </c>
      <c r="H63" s="83">
        <f>SUMIFS(Rohdaten!$BV$143:$BV$150,Rohdaten!$D$143:$D$150,Gesamtranking!G63)</f>
        <v>2</v>
      </c>
      <c r="I63" s="83"/>
      <c r="J63" s="58"/>
      <c r="K63" s="8">
        <v>1</v>
      </c>
      <c r="L63" s="3" t="str">
        <f>IFERROR(VLOOKUP(K63,Rohdaten!DM:EL,26,0),"DOPPEL")</f>
        <v>Chäli</v>
      </c>
      <c r="M63" s="7">
        <f>SUMIFS(Rohdaten!$CH$143:$CH$150,Rohdaten!$D$143:$D$150,Gesamtranking!L63)</f>
        <v>1050</v>
      </c>
      <c r="N63" s="83"/>
      <c r="O63" s="21"/>
      <c r="P63" s="21"/>
      <c r="Q63" s="21"/>
    </row>
    <row r="64" spans="1:17" x14ac:dyDescent="0.25">
      <c r="A64" s="8">
        <v>2</v>
      </c>
      <c r="B64" s="3" t="str">
        <f>IFERROR(VLOOKUP(A64,Rohdaten!DK:EL,28,0),"DOPPEL")</f>
        <v>Goonse</v>
      </c>
      <c r="C64" s="7">
        <f>SUMIFS(Rohdaten!$CG$143:$CG$150,Rohdaten!$D$143:$D$150,Gesamtranking!B64)</f>
        <v>600</v>
      </c>
      <c r="D64" s="83"/>
      <c r="E64" s="58"/>
      <c r="F64" s="8">
        <v>2</v>
      </c>
      <c r="G64" s="3" t="str">
        <f>IFERROR(VLOOKUP(F64,Rohdaten!DL:EL,27,0),"DOPPEL")</f>
        <v>Goonse</v>
      </c>
      <c r="H64" s="83">
        <f>SUMIFS(Rohdaten!$BV$143:$BV$150,Rohdaten!$D$143:$D$150,Gesamtranking!G64)</f>
        <v>1</v>
      </c>
      <c r="I64" s="83"/>
      <c r="J64" s="58"/>
      <c r="K64" s="8">
        <v>2</v>
      </c>
      <c r="L64" s="3" t="str">
        <f>IFERROR(VLOOKUP(K64,Rohdaten!DM:EL,26,0),"DOPPEL")</f>
        <v>Goonse</v>
      </c>
      <c r="M64" s="7">
        <f>SUMIFS(Rohdaten!$CH$143:$CH$150,Rohdaten!$D$143:$D$150,Gesamtranking!L64)</f>
        <v>600</v>
      </c>
      <c r="N64" s="83"/>
      <c r="O64" s="21"/>
      <c r="P64" s="21"/>
      <c r="Q64" s="21"/>
    </row>
    <row r="65" spans="1:17" x14ac:dyDescent="0.25">
      <c r="A65" s="8">
        <v>3</v>
      </c>
      <c r="B65" s="3" t="str">
        <f>IFERROR(VLOOKUP(A65,Rohdaten!DK:EL,28,0),"DOPPEL")</f>
        <v>Küng</v>
      </c>
      <c r="C65" s="7">
        <f>SUMIFS(Rohdaten!$CG$143:$CG$150,Rohdaten!$D$143:$D$150,Gesamtranking!B65)</f>
        <v>400</v>
      </c>
      <c r="D65" s="83"/>
      <c r="E65" s="58"/>
      <c r="F65" s="8">
        <v>3</v>
      </c>
      <c r="G65" s="3" t="str">
        <f>IFERROR(VLOOKUP(F65,Rohdaten!DL:EL,27,0),"DOPPEL")</f>
        <v>Fuchs</v>
      </c>
      <c r="H65" s="83">
        <f>SUMIFS(Rohdaten!$BV$143:$BV$150,Rohdaten!$D$143:$D$150,Gesamtranking!G65)</f>
        <v>0</v>
      </c>
      <c r="I65" s="83"/>
      <c r="J65" s="58"/>
      <c r="K65" s="8">
        <v>3</v>
      </c>
      <c r="L65" s="3" t="str">
        <f>IFERROR(VLOOKUP(K65,Rohdaten!DM:EL,26,0),"DOPPEL")</f>
        <v>Fuchs</v>
      </c>
      <c r="M65" s="7">
        <f>SUMIFS(Rohdaten!$CH$143:$CH$150,Rohdaten!$D$143:$D$150,Gesamtranking!L65)</f>
        <v>0</v>
      </c>
      <c r="N65" s="83"/>
      <c r="O65" s="21"/>
      <c r="P65" s="21"/>
      <c r="Q65" s="21"/>
    </row>
    <row r="66" spans="1:17" x14ac:dyDescent="0.25">
      <c r="A66" s="8">
        <v>4</v>
      </c>
      <c r="B66" s="3" t="str">
        <f>IFERROR(VLOOKUP(A66,Rohdaten!DK:EL,28,0),"DOPPEL")</f>
        <v>Fuchs</v>
      </c>
      <c r="C66" s="7">
        <f>SUMIFS(Rohdaten!$CG$143:$CG$150,Rohdaten!$D$143:$D$150,Gesamtranking!B66)</f>
        <v>200</v>
      </c>
      <c r="D66" s="83"/>
      <c r="E66" s="58"/>
      <c r="F66" s="8">
        <v>4</v>
      </c>
      <c r="G66" s="3" t="str">
        <f>IFERROR(VLOOKUP(F66,Rohdaten!DL:EL,27,0),"DOPPEL")</f>
        <v>DOPPEL</v>
      </c>
      <c r="H66" s="83">
        <f>SUMIFS(Rohdaten!$BV$143:$BV$150,Rohdaten!$D$143:$D$150,Gesamtranking!G66)</f>
        <v>0</v>
      </c>
      <c r="I66" s="83"/>
      <c r="J66" s="58"/>
      <c r="K66" s="8">
        <v>4</v>
      </c>
      <c r="L66" s="3" t="str">
        <f>IFERROR(VLOOKUP(K66,Rohdaten!DM:EL,26,0),"DOPPEL")</f>
        <v>DOPPEL</v>
      </c>
      <c r="M66" s="7">
        <f>SUMIFS(Rohdaten!$CH$143:$CH$150,Rohdaten!$D$143:$D$150,Gesamtranking!L66)</f>
        <v>0</v>
      </c>
      <c r="N66" s="83"/>
      <c r="O66" s="21"/>
      <c r="P66" s="21"/>
      <c r="Q66" s="21"/>
    </row>
    <row r="67" spans="1:1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 ht="25.5" customHeight="1" x14ac:dyDescent="0.25">
      <c r="A68" s="47" t="s">
        <v>50</v>
      </c>
      <c r="B68" s="47" t="s">
        <v>6</v>
      </c>
      <c r="C68" s="47" t="s">
        <v>77</v>
      </c>
      <c r="D68" s="47" t="s">
        <v>69</v>
      </c>
      <c r="E68" s="58"/>
      <c r="F68" s="47" t="s">
        <v>50</v>
      </c>
      <c r="G68" s="47" t="s">
        <v>6</v>
      </c>
      <c r="H68" s="47" t="s">
        <v>85</v>
      </c>
      <c r="I68" s="47" t="s">
        <v>69</v>
      </c>
      <c r="J68" s="58"/>
      <c r="K68" s="99" t="s">
        <v>141</v>
      </c>
      <c r="L68" s="100"/>
      <c r="M68" s="100"/>
      <c r="N68" s="101"/>
      <c r="O68" s="21"/>
      <c r="P68" s="21"/>
      <c r="Q68" s="21"/>
    </row>
    <row r="69" spans="1:17" x14ac:dyDescent="0.25">
      <c r="A69" s="8">
        <v>1</v>
      </c>
      <c r="B69" s="3" t="str">
        <f>IFERROR(VLOOKUP(A69,Rohdaten!DN:EL,25,0),"DOPPEL")</f>
        <v>Fuchs</v>
      </c>
      <c r="C69" s="83">
        <f>SUMIFS(Rohdaten!$CC$143:$CC$150,Rohdaten!$D$143:$D$150,Gesamtranking!B69)</f>
        <v>0</v>
      </c>
      <c r="D69" s="83"/>
      <c r="E69" s="58"/>
      <c r="F69" s="8">
        <v>1</v>
      </c>
      <c r="G69" s="3" t="str">
        <f>IFERROR(VLOOKUP(F69,Rohdaten!DO:EL,24,0),"DOPPEL")</f>
        <v>Fuchs</v>
      </c>
      <c r="H69" s="7">
        <f>SUMIFS(Rohdaten!$CI$143:$CI$150,Rohdaten!$D$143:$D$150,Gesamtranking!G69)</f>
        <v>0</v>
      </c>
      <c r="I69" s="83"/>
      <c r="J69" s="58"/>
      <c r="K69" s="94" t="s">
        <v>143</v>
      </c>
      <c r="L69" s="94" t="s">
        <v>142</v>
      </c>
      <c r="M69" s="94"/>
      <c r="N69" s="94"/>
      <c r="O69" s="21"/>
      <c r="P69" s="21"/>
      <c r="Q69" s="21"/>
    </row>
    <row r="70" spans="1:17" x14ac:dyDescent="0.25">
      <c r="A70" s="8">
        <v>2</v>
      </c>
      <c r="B70" s="3" t="str">
        <f>IFERROR(VLOOKUP(A70,Rohdaten!DN:EL,25,0),"DOPPEL")</f>
        <v>DOPPEL</v>
      </c>
      <c r="C70" s="83">
        <f>SUMIFS(Rohdaten!$CC$143:$CC$150,Rohdaten!$D$143:$D$150,Gesamtranking!B70)</f>
        <v>0</v>
      </c>
      <c r="D70" s="83"/>
      <c r="E70" s="58"/>
      <c r="F70" s="8">
        <v>2</v>
      </c>
      <c r="G70" s="3" t="str">
        <f>IFERROR(VLOOKUP(F70,Rohdaten!DO:EL,24,0),"DOPPEL")</f>
        <v>DOPPEL</v>
      </c>
      <c r="H70" s="7">
        <f>SUMIFS(Rohdaten!$CI$143:$CI$150,Rohdaten!$D$143:$D$150,Gesamtranking!G70)</f>
        <v>0</v>
      </c>
      <c r="I70" s="83"/>
      <c r="J70" s="58"/>
      <c r="K70" s="94"/>
      <c r="L70" s="94" t="s">
        <v>144</v>
      </c>
      <c r="M70" s="94"/>
      <c r="N70" s="94"/>
      <c r="O70" s="21"/>
      <c r="P70" s="21"/>
      <c r="Q70" s="21"/>
    </row>
    <row r="71" spans="1:17" x14ac:dyDescent="0.25">
      <c r="A71" s="8">
        <v>3</v>
      </c>
      <c r="B71" s="3" t="str">
        <f>IFERROR(VLOOKUP(A71,Rohdaten!DN:EL,25,0),"DOPPEL")</f>
        <v>DOPPEL</v>
      </c>
      <c r="C71" s="83">
        <f>SUMIFS(Rohdaten!$CC$143:$CC$150,Rohdaten!$D$143:$D$150,Gesamtranking!B71)</f>
        <v>0</v>
      </c>
      <c r="D71" s="83"/>
      <c r="E71" s="58"/>
      <c r="F71" s="8">
        <v>3</v>
      </c>
      <c r="G71" s="3" t="str">
        <f>IFERROR(VLOOKUP(F71,Rohdaten!DO:EL,24,0),"DOPPEL")</f>
        <v>DOPPEL</v>
      </c>
      <c r="H71" s="7">
        <f>SUMIFS(Rohdaten!$CI$143:$CI$150,Rohdaten!$D$143:$D$150,Gesamtranking!G71)</f>
        <v>0</v>
      </c>
      <c r="I71" s="83"/>
      <c r="J71" s="58"/>
      <c r="K71" s="94"/>
      <c r="L71" s="94" t="s">
        <v>145</v>
      </c>
      <c r="M71" s="94"/>
      <c r="N71" s="94"/>
      <c r="O71" s="21"/>
      <c r="P71" s="21"/>
      <c r="Q71" s="21"/>
    </row>
    <row r="72" spans="1:17" x14ac:dyDescent="0.25">
      <c r="A72" s="8">
        <v>4</v>
      </c>
      <c r="B72" s="3" t="str">
        <f>IFERROR(VLOOKUP(A72,Rohdaten!DN:EL,25,0),"DOPPEL")</f>
        <v>DOPPEL</v>
      </c>
      <c r="C72" s="83">
        <f>SUMIFS(Rohdaten!$CC$143:$CC$150,Rohdaten!$D$143:$D$150,Gesamtranking!B72)</f>
        <v>0</v>
      </c>
      <c r="D72" s="83"/>
      <c r="E72" s="58"/>
      <c r="F72" s="8">
        <v>4</v>
      </c>
      <c r="G72" s="3" t="str">
        <f>IFERROR(VLOOKUP(F72,Rohdaten!DO:EL,24,0),"DOPPEL")</f>
        <v>DOPPEL</v>
      </c>
      <c r="H72" s="7">
        <f>SUMIFS(Rohdaten!$CI$143:$CI$150,Rohdaten!$D$143:$D$150,Gesamtranking!G72)</f>
        <v>0</v>
      </c>
      <c r="I72" s="83"/>
      <c r="J72" s="58"/>
      <c r="K72" s="94"/>
      <c r="L72" s="94" t="s">
        <v>146</v>
      </c>
      <c r="M72" s="94"/>
      <c r="N72" s="94"/>
      <c r="O72" s="21"/>
      <c r="P72" s="21"/>
      <c r="Q72" s="21"/>
    </row>
    <row r="73" spans="1:1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25">
      <c r="A74" s="72" t="s">
        <v>61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4"/>
      <c r="N74" s="74"/>
      <c r="O74" s="23"/>
      <c r="P74" s="21"/>
      <c r="Q74" s="21"/>
    </row>
    <row r="75" spans="1:17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1"/>
      <c r="P75" s="21"/>
      <c r="Q75" s="21"/>
    </row>
    <row r="76" spans="1:17" ht="25.5" x14ac:dyDescent="0.25">
      <c r="A76" s="47" t="s">
        <v>50</v>
      </c>
      <c r="B76" s="47" t="s">
        <v>6</v>
      </c>
      <c r="C76" s="47" t="s">
        <v>60</v>
      </c>
      <c r="D76" s="47" t="s">
        <v>69</v>
      </c>
      <c r="E76" s="58"/>
      <c r="F76" s="47" t="s">
        <v>50</v>
      </c>
      <c r="G76" s="47" t="s">
        <v>6</v>
      </c>
      <c r="H76" s="47" t="s">
        <v>62</v>
      </c>
      <c r="I76" s="47" t="s">
        <v>69</v>
      </c>
      <c r="J76" s="58"/>
      <c r="K76" s="47" t="s">
        <v>50</v>
      </c>
      <c r="L76" s="47" t="s">
        <v>6</v>
      </c>
      <c r="M76" s="47" t="s">
        <v>48</v>
      </c>
      <c r="N76" s="47" t="s">
        <v>69</v>
      </c>
      <c r="O76" s="21"/>
      <c r="P76" s="21"/>
      <c r="Q76" s="21"/>
    </row>
    <row r="77" spans="1:17" x14ac:dyDescent="0.25">
      <c r="A77" s="8">
        <v>1</v>
      </c>
      <c r="B77" s="3" t="str">
        <f>IFERROR(VLOOKUP(A77,Rohdaten!DQ:EL,22,0),"DOPPEL")</f>
        <v>Goonse</v>
      </c>
      <c r="C77" s="7">
        <f>SUMIFS(Rohdaten!$DP$143:$DP$150,Rohdaten!$D$143:$D$150,Gesamtranking!B77)</f>
        <v>2</v>
      </c>
      <c r="D77" s="83"/>
      <c r="E77" s="58"/>
      <c r="F77" s="8">
        <v>1</v>
      </c>
      <c r="G77" s="3" t="str">
        <f>IFERROR(VLOOKUP(F77,Rohdaten!DR:EL,21,0),"DOPPEL")</f>
        <v>Fuchs</v>
      </c>
      <c r="H77" s="7">
        <f>SUMIFS(Rohdaten!$R$143:$R$150,Rohdaten!$D$143:$D$150,Gesamtranking!G77)</f>
        <v>2</v>
      </c>
      <c r="I77" s="83"/>
      <c r="J77" s="58"/>
      <c r="K77" s="8">
        <v>1</v>
      </c>
      <c r="L77" s="3" t="str">
        <f>IFERROR(VLOOKUP(K77,Rohdaten!DS:EL,20,0),"DOPPEL")</f>
        <v>Goonse</v>
      </c>
      <c r="M77" s="7">
        <f>SUMIFS(Rohdaten!$AT$143:$AT$150,Rohdaten!$D$143:$D$150,Gesamtranking!L77)</f>
        <v>0</v>
      </c>
      <c r="N77" s="83"/>
      <c r="O77" s="21"/>
      <c r="P77" s="21"/>
      <c r="Q77" s="21"/>
    </row>
    <row r="78" spans="1:17" x14ac:dyDescent="0.25">
      <c r="A78" s="8">
        <v>2</v>
      </c>
      <c r="B78" s="3" t="str">
        <f>IFERROR(VLOOKUP(A78,Rohdaten!DQ:EL,22,0),"DOPPEL")</f>
        <v>DOPPEL</v>
      </c>
      <c r="C78" s="7">
        <f>SUMIFS(Rohdaten!$DP$143:$DP$150,Rohdaten!$D$143:$D$150,Gesamtranking!B78)</f>
        <v>0</v>
      </c>
      <c r="D78" s="83"/>
      <c r="E78" s="58"/>
      <c r="F78" s="8">
        <v>2</v>
      </c>
      <c r="G78" s="3" t="str">
        <f>IFERROR(VLOOKUP(F78,Rohdaten!DR:EL,21,0),"DOPPEL")</f>
        <v>DOPPEL</v>
      </c>
      <c r="H78" s="7">
        <f>SUMIFS(Rohdaten!$R$143:$R$150,Rohdaten!$D$143:$D$150,Gesamtranking!G78)</f>
        <v>0</v>
      </c>
      <c r="I78" s="83"/>
      <c r="J78" s="58"/>
      <c r="K78" s="8">
        <v>2</v>
      </c>
      <c r="L78" s="3" t="str">
        <f>IFERROR(VLOOKUP(K78,Rohdaten!DS:EL,20,0),"DOPPEL")</f>
        <v>DOPPEL</v>
      </c>
      <c r="M78" s="7">
        <f>SUMIFS(Rohdaten!$AT$143:$AT$150,Rohdaten!$D$143:$D$150,Gesamtranking!L78)</f>
        <v>0</v>
      </c>
      <c r="N78" s="83"/>
      <c r="O78" s="21"/>
      <c r="P78" s="21"/>
      <c r="Q78" s="21"/>
    </row>
    <row r="79" spans="1:17" x14ac:dyDescent="0.25">
      <c r="A79" s="8">
        <v>3</v>
      </c>
      <c r="B79" s="3" t="str">
        <f>IFERROR(VLOOKUP(A79,Rohdaten!DQ:EL,22,0),"DOPPEL")</f>
        <v>Fuchs</v>
      </c>
      <c r="C79" s="7">
        <f>SUMIFS(Rohdaten!$DP$143:$DP$150,Rohdaten!$D$143:$D$150,Gesamtranking!B79)</f>
        <v>0</v>
      </c>
      <c r="D79" s="83"/>
      <c r="E79" s="58"/>
      <c r="F79" s="8">
        <v>3</v>
      </c>
      <c r="G79" s="3" t="str">
        <f>IFERROR(VLOOKUP(F79,Rohdaten!DR:EL,21,0),"DOPPEL")</f>
        <v>DOPPEL</v>
      </c>
      <c r="H79" s="7">
        <f>SUMIFS(Rohdaten!$R$143:$R$150,Rohdaten!$D$143:$D$150,Gesamtranking!G79)</f>
        <v>0</v>
      </c>
      <c r="I79" s="83"/>
      <c r="J79" s="58"/>
      <c r="K79" s="8">
        <v>3</v>
      </c>
      <c r="L79" s="3" t="str">
        <f>IFERROR(VLOOKUP(K79,Rohdaten!DS:EL,20,0),"DOPPEL")</f>
        <v>Fuchs</v>
      </c>
      <c r="M79" s="7">
        <f>SUMIFS(Rohdaten!$AT$143:$AT$150,Rohdaten!$D$143:$D$150,Gesamtranking!L79)</f>
        <v>70</v>
      </c>
      <c r="N79" s="83"/>
      <c r="O79" s="21"/>
      <c r="P79" s="21"/>
      <c r="Q79" s="21"/>
    </row>
    <row r="80" spans="1:17" x14ac:dyDescent="0.25">
      <c r="A80" s="8">
        <v>4</v>
      </c>
      <c r="B80" s="3" t="str">
        <f>IFERROR(VLOOKUP(A80,Rohdaten!DQ:EL,22,0),"DOPPEL")</f>
        <v>DOPPEL</v>
      </c>
      <c r="C80" s="7">
        <f>SUMIFS(Rohdaten!$DP$143:$DP$150,Rohdaten!$D$143:$D$150,Gesamtranking!B80)</f>
        <v>0</v>
      </c>
      <c r="D80" s="83"/>
      <c r="E80" s="58"/>
      <c r="F80" s="8">
        <v>4</v>
      </c>
      <c r="G80" s="3" t="str">
        <f>IFERROR(VLOOKUP(F80,Rohdaten!DR:EL,21,0),"DOPPEL")</f>
        <v>DOPPEL</v>
      </c>
      <c r="H80" s="7">
        <f>SUMIFS(Rohdaten!$R$143:$R$150,Rohdaten!$D$143:$D$150,Gesamtranking!G80)</f>
        <v>0</v>
      </c>
      <c r="I80" s="83"/>
      <c r="J80" s="58"/>
      <c r="K80" s="8">
        <v>4</v>
      </c>
      <c r="L80" s="3" t="str">
        <f>IFERROR(VLOOKUP(K80,Rohdaten!DS:EL,20,0),"DOPPEL")</f>
        <v>DOPPEL</v>
      </c>
      <c r="M80" s="7">
        <f>SUMIFS(Rohdaten!$AT$143:$AT$150,Rohdaten!$D$143:$D$150,Gesamtranking!L80)</f>
        <v>0</v>
      </c>
      <c r="N80" s="83"/>
      <c r="O80" s="21"/>
      <c r="P80" s="21"/>
      <c r="Q80" s="21"/>
    </row>
    <row r="81" spans="1:17" x14ac:dyDescent="0.25">
      <c r="A81" s="27"/>
      <c r="B81" s="27"/>
      <c r="C81" s="27"/>
      <c r="D81" s="27"/>
      <c r="E81" s="21"/>
      <c r="F81" s="27"/>
      <c r="G81" s="27"/>
      <c r="H81" s="27"/>
      <c r="I81" s="27"/>
      <c r="J81" s="21"/>
      <c r="K81" s="27"/>
      <c r="L81" s="27"/>
      <c r="M81" s="27"/>
      <c r="N81" s="27"/>
      <c r="O81" s="21"/>
      <c r="P81" s="21"/>
      <c r="Q81" s="21"/>
    </row>
    <row r="82" spans="1:17" ht="38.25" x14ac:dyDescent="0.25">
      <c r="A82" s="47" t="s">
        <v>50</v>
      </c>
      <c r="B82" s="47" t="s">
        <v>6</v>
      </c>
      <c r="C82" s="47" t="s">
        <v>59</v>
      </c>
      <c r="D82" s="47" t="s">
        <v>69</v>
      </c>
      <c r="E82" s="21"/>
      <c r="F82" s="47" t="s">
        <v>50</v>
      </c>
      <c r="G82" s="47" t="s">
        <v>6</v>
      </c>
      <c r="H82" s="47" t="s">
        <v>181</v>
      </c>
      <c r="I82" s="47" t="s">
        <v>69</v>
      </c>
      <c r="J82" s="21"/>
      <c r="K82" s="47" t="s">
        <v>50</v>
      </c>
      <c r="L82" s="47" t="s">
        <v>6</v>
      </c>
      <c r="M82" s="47" t="s">
        <v>204</v>
      </c>
      <c r="N82" s="47" t="s">
        <v>69</v>
      </c>
      <c r="O82" s="21"/>
      <c r="P82" s="21"/>
      <c r="Q82" s="21"/>
    </row>
    <row r="83" spans="1:17" x14ac:dyDescent="0.25">
      <c r="A83" s="8">
        <v>1</v>
      </c>
      <c r="B83" s="3" t="str">
        <f>IFERROR(VLOOKUP(A83,Rohdaten!DU:EL,18,0),"DOPPEL")</f>
        <v>Goonse</v>
      </c>
      <c r="C83" s="87">
        <f>SUMIFS(Rohdaten!$DT$143:$DT$150,Rohdaten!$D$143:$D$150,Gesamtranking!B83)</f>
        <v>0</v>
      </c>
      <c r="D83" s="83"/>
      <c r="E83" s="58"/>
      <c r="F83" s="8">
        <v>1</v>
      </c>
      <c r="G83" s="3" t="str">
        <f>IFERROR(VLOOKUP(F83,Rohdaten!EA:EL,12,0),"DOPPEL")</f>
        <v>Goonse</v>
      </c>
      <c r="H83" s="7">
        <f>SUMIFS(Rohdaten!$Q$143:$Q$150,Rohdaten!$D$143:$D$150,Gesamtranking!G83)</f>
        <v>5</v>
      </c>
      <c r="I83" s="83"/>
      <c r="J83" s="21"/>
      <c r="K83" s="8">
        <v>1</v>
      </c>
      <c r="L83" s="3" t="str">
        <f>IFERROR(VLOOKUP(K83,Rohdaten!EB:EL,11,0),"DOPPEL")</f>
        <v>Fuchs</v>
      </c>
      <c r="M83" s="7">
        <f>SUMIFS(Rohdaten!$U$143:$U$150,Rohdaten!$D$143:$D$150,Gesamtranking!L83)</f>
        <v>0</v>
      </c>
      <c r="N83" s="83"/>
      <c r="O83" s="21"/>
      <c r="P83" s="21"/>
      <c r="Q83" s="21"/>
    </row>
    <row r="84" spans="1:17" x14ac:dyDescent="0.25">
      <c r="A84" s="8">
        <v>2</v>
      </c>
      <c r="B84" s="3" t="str">
        <f>IFERROR(VLOOKUP(A84,Rohdaten!DU:EL,18,0),"DOPPEL")</f>
        <v>DOPPEL</v>
      </c>
      <c r="C84" s="87">
        <f>SUMIFS(Rohdaten!$DT$143:$DT$150,Rohdaten!$D$143:$D$150,Gesamtranking!B84)</f>
        <v>0</v>
      </c>
      <c r="D84" s="83"/>
      <c r="E84" s="58"/>
      <c r="F84" s="8">
        <v>2</v>
      </c>
      <c r="G84" s="3" t="str">
        <f>IFERROR(VLOOKUP(F84,Rohdaten!EA:EL,12,0),"DOPPEL")</f>
        <v>DOPPEL</v>
      </c>
      <c r="H84" s="7">
        <f>SUMIFS(Rohdaten!$Q$143:$Q$150,Rohdaten!$D$143:$D$150,Gesamtranking!G84)</f>
        <v>0</v>
      </c>
      <c r="I84" s="83"/>
      <c r="J84" s="21"/>
      <c r="K84" s="8">
        <v>2</v>
      </c>
      <c r="L84" s="3" t="str">
        <f>IFERROR(VLOOKUP(K84,Rohdaten!EB:EL,11,0),"DOPPEL")</f>
        <v>Küng</v>
      </c>
      <c r="M84" s="7">
        <f>SUMIFS(Rohdaten!$U$143:$U$150,Rohdaten!$D$143:$D$150,Gesamtranking!L84)</f>
        <v>1</v>
      </c>
      <c r="N84" s="83"/>
      <c r="O84" s="21"/>
      <c r="P84" s="21"/>
      <c r="Q84" s="21"/>
    </row>
    <row r="85" spans="1:17" x14ac:dyDescent="0.25">
      <c r="A85" s="8">
        <v>3</v>
      </c>
      <c r="B85" s="3" t="str">
        <f>IFERROR(VLOOKUP(A85,Rohdaten!DU:EL,18,0),"DOPPEL")</f>
        <v>Fuchs</v>
      </c>
      <c r="C85" s="87">
        <f>SUMIFS(Rohdaten!$DT$143:$DT$150,Rohdaten!$D$143:$D$150,Gesamtranking!B85)</f>
        <v>35</v>
      </c>
      <c r="D85" s="83"/>
      <c r="E85" s="58"/>
      <c r="F85" s="8">
        <v>3</v>
      </c>
      <c r="G85" s="3" t="str">
        <f>IFERROR(VLOOKUP(F85,Rohdaten!EA:EL,12,0),"DOPPEL")</f>
        <v>Fuchs</v>
      </c>
      <c r="H85" s="7">
        <f>SUMIFS(Rohdaten!$Q$143:$Q$150,Rohdaten!$D$143:$D$150,Gesamtranking!G85)</f>
        <v>4</v>
      </c>
      <c r="I85" s="83"/>
      <c r="J85" s="21"/>
      <c r="K85" s="8">
        <v>3</v>
      </c>
      <c r="L85" s="3" t="str">
        <f>IFERROR(VLOOKUP(K85,Rohdaten!EB:EL,11,0),"DOPPEL")</f>
        <v>DOPPEL</v>
      </c>
      <c r="M85" s="7">
        <f>SUMIFS(Rohdaten!$U$143:$U$150,Rohdaten!$D$143:$D$150,Gesamtranking!L85)</f>
        <v>0</v>
      </c>
      <c r="N85" s="83"/>
      <c r="O85" s="21"/>
      <c r="P85" s="21"/>
      <c r="Q85" s="21"/>
    </row>
    <row r="86" spans="1:17" x14ac:dyDescent="0.25">
      <c r="A86" s="8">
        <v>4</v>
      </c>
      <c r="B86" s="3" t="str">
        <f>IFERROR(VLOOKUP(A86,Rohdaten!DU:EL,18,0),"DOPPEL")</f>
        <v>DOPPEL</v>
      </c>
      <c r="C86" s="87">
        <f>SUMIFS(Rohdaten!$DT$143:$DT$150,Rohdaten!$D$143:$D$150,Gesamtranking!B86)</f>
        <v>0</v>
      </c>
      <c r="D86" s="83"/>
      <c r="E86" s="58"/>
      <c r="F86" s="8">
        <v>4</v>
      </c>
      <c r="G86" s="3" t="str">
        <f>IFERROR(VLOOKUP(F86,Rohdaten!EA:EL,12,0),"DOPPEL")</f>
        <v>DOPPEL</v>
      </c>
      <c r="H86" s="7">
        <f>SUMIFS(Rohdaten!$Q$143:$Q$150,Rohdaten!$D$143:$D$150,Gesamtranking!G86)</f>
        <v>0</v>
      </c>
      <c r="I86" s="83"/>
      <c r="J86" s="21"/>
      <c r="K86" s="8">
        <v>4</v>
      </c>
      <c r="L86" s="3" t="str">
        <f>IFERROR(VLOOKUP(K86,Rohdaten!EB:EL,11,0),"DOPPEL")</f>
        <v>Goonse</v>
      </c>
      <c r="M86" s="7">
        <f>SUMIFS(Rohdaten!$U$143:$U$150,Rohdaten!$D$143:$D$150,Gesamtranking!L86)</f>
        <v>3</v>
      </c>
      <c r="N86" s="83"/>
      <c r="O86" s="21"/>
      <c r="P86" s="21"/>
      <c r="Q86" s="21"/>
    </row>
    <row r="87" spans="1:1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</sheetData>
  <conditionalFormatting sqref="A14:D18">
    <cfRule type="containsText" dxfId="33" priority="189" operator="containsText" text="DOPPEL">
      <formula>NOT(ISERROR(SEARCH("DOPPEL",A14)))</formula>
    </cfRule>
  </conditionalFormatting>
  <conditionalFormatting sqref="A20:D25">
    <cfRule type="containsText" dxfId="32" priority="423" operator="containsText" text="DOPPEL">
      <formula>NOT(ISERROR(SEARCH("DOPPEL",A20)))</formula>
    </cfRule>
  </conditionalFormatting>
  <conditionalFormatting sqref="A28:D32">
    <cfRule type="containsText" dxfId="31" priority="566" operator="containsText" text="DOPPEL">
      <formula>NOT(ISERROR(SEARCH("DOPPEL",A28)))</formula>
    </cfRule>
  </conditionalFormatting>
  <conditionalFormatting sqref="A36:D40">
    <cfRule type="containsText" dxfId="30" priority="564" operator="containsText" text="DOPPEL">
      <formula>NOT(ISERROR(SEARCH("DOPPEL",A36)))</formula>
    </cfRule>
  </conditionalFormatting>
  <conditionalFormatting sqref="A42:D46">
    <cfRule type="containsText" dxfId="29" priority="563" operator="containsText" text="DOPPEL">
      <formula>NOT(ISERROR(SEARCH("DOPPEL",A42)))</formula>
    </cfRule>
  </conditionalFormatting>
  <conditionalFormatting sqref="A50:D54">
    <cfRule type="containsText" dxfId="28" priority="541" operator="containsText" text="DOPPEL">
      <formula>NOT(ISERROR(SEARCH("DOPPEL",A50)))</formula>
    </cfRule>
  </conditionalFormatting>
  <conditionalFormatting sqref="A56:D60">
    <cfRule type="containsText" dxfId="27" priority="540" operator="containsText" text="DOPPEL">
      <formula>NOT(ISERROR(SEARCH("DOPPEL",A56)))</formula>
    </cfRule>
  </conditionalFormatting>
  <conditionalFormatting sqref="A62:D66">
    <cfRule type="containsText" dxfId="26" priority="558" operator="containsText" text="DOPPEL">
      <formula>NOT(ISERROR(SEARCH("DOPPEL",A62)))</formula>
    </cfRule>
  </conditionalFormatting>
  <conditionalFormatting sqref="A68:D72">
    <cfRule type="containsText" dxfId="25" priority="557" operator="containsText" text="DOPPEL">
      <formula>NOT(ISERROR(SEARCH("DOPPEL",A68)))</formula>
    </cfRule>
  </conditionalFormatting>
  <conditionalFormatting sqref="A76:D80">
    <cfRule type="containsText" dxfId="24" priority="527" operator="containsText" text="DOPPEL">
      <formula>NOT(ISERROR(SEARCH("DOPPEL",A76)))</formula>
    </cfRule>
  </conditionalFormatting>
  <conditionalFormatting sqref="A82:D86">
    <cfRule type="containsText" dxfId="23" priority="549" operator="containsText" text="DOPPEL">
      <formula>NOT(ISERROR(SEARCH("DOPPEL",A82)))</formula>
    </cfRule>
  </conditionalFormatting>
  <conditionalFormatting sqref="F5:H9">
    <cfRule type="containsText" dxfId="21" priority="601" operator="containsText" text="DOPPEL">
      <formula>NOT(ISERROR(SEARCH("DOPPEL",F5)))</formula>
    </cfRule>
  </conditionalFormatting>
  <conditionalFormatting sqref="F14:I18">
    <cfRule type="containsText" dxfId="20" priority="569" operator="containsText" text="DOPPEL">
      <formula>NOT(ISERROR(SEARCH("DOPPEL",F14)))</formula>
    </cfRule>
  </conditionalFormatting>
  <conditionalFormatting sqref="F20:I24">
    <cfRule type="containsText" dxfId="19" priority="390" operator="containsText" text="DOPPEL">
      <formula>NOT(ISERROR(SEARCH("DOPPEL",F20)))</formula>
    </cfRule>
  </conditionalFormatting>
  <conditionalFormatting sqref="F28:I32">
    <cfRule type="containsText" dxfId="18" priority="531" operator="containsText" text="DOPPEL">
      <formula>NOT(ISERROR(SEARCH("DOPPEL",F28)))</formula>
    </cfRule>
  </conditionalFormatting>
  <conditionalFormatting sqref="F36:I40">
    <cfRule type="containsText" dxfId="17" priority="562" operator="containsText" text="DOPPEL">
      <formula>NOT(ISERROR(SEARCH("DOPPEL",F36)))</formula>
    </cfRule>
  </conditionalFormatting>
  <conditionalFormatting sqref="F42:I46">
    <cfRule type="containsText" dxfId="16" priority="561" operator="containsText" text="DOPPEL">
      <formula>NOT(ISERROR(SEARCH("DOPPEL",F42)))</formula>
    </cfRule>
  </conditionalFormatting>
  <conditionalFormatting sqref="F50:I54">
    <cfRule type="containsText" dxfId="15" priority="539" operator="containsText" text="DOPPEL">
      <formula>NOT(ISERROR(SEARCH("DOPPEL",F50)))</formula>
    </cfRule>
  </conditionalFormatting>
  <conditionalFormatting sqref="F56:I60">
    <cfRule type="containsText" dxfId="14" priority="538" operator="containsText" text="DOPPEL">
      <formula>NOT(ISERROR(SEARCH("DOPPEL",F56)))</formula>
    </cfRule>
  </conditionalFormatting>
  <conditionalFormatting sqref="F62:I66">
    <cfRule type="containsText" dxfId="13" priority="556" operator="containsText" text="DOPPEL">
      <formula>NOT(ISERROR(SEARCH("DOPPEL",F62)))</formula>
    </cfRule>
  </conditionalFormatting>
  <conditionalFormatting sqref="F68:I72">
    <cfRule type="containsText" dxfId="12" priority="555" operator="containsText" text="DOPPEL">
      <formula>NOT(ISERROR(SEARCH("DOPPEL",F68)))</formula>
    </cfRule>
  </conditionalFormatting>
  <conditionalFormatting sqref="F76:I80">
    <cfRule type="containsText" dxfId="11" priority="551" operator="containsText" text="DOPPEL">
      <formula>NOT(ISERROR(SEARCH("DOPPEL",F76)))</formula>
    </cfRule>
  </conditionalFormatting>
  <conditionalFormatting sqref="F82:I86">
    <cfRule type="containsText" dxfId="10" priority="173" operator="containsText" text="DOPPEL">
      <formula>NOT(ISERROR(SEARCH("DOPPEL",F82)))</formula>
    </cfRule>
  </conditionalFormatting>
  <conditionalFormatting sqref="K14:N18">
    <cfRule type="containsText" dxfId="9" priority="568" operator="containsText" text="DOPPEL">
      <formula>NOT(ISERROR(SEARCH("DOPPEL",K14)))</formula>
    </cfRule>
  </conditionalFormatting>
  <conditionalFormatting sqref="K20:N24">
    <cfRule type="containsText" dxfId="8" priority="388" operator="containsText" text="DOPPEL">
      <formula>NOT(ISERROR(SEARCH("DOPPEL",K20)))</formula>
    </cfRule>
  </conditionalFormatting>
  <conditionalFormatting sqref="K28:N32">
    <cfRule type="containsText" dxfId="7" priority="436" operator="containsText" text="DOPPEL">
      <formula>NOT(ISERROR(SEARCH("DOPPEL",K28)))</formula>
    </cfRule>
  </conditionalFormatting>
  <conditionalFormatting sqref="K36:N40">
    <cfRule type="containsText" dxfId="6" priority="560" operator="containsText" text="DOPPEL">
      <formula>NOT(ISERROR(SEARCH("DOPPEL",K36)))</formula>
    </cfRule>
  </conditionalFormatting>
  <conditionalFormatting sqref="K42:N46">
    <cfRule type="containsText" dxfId="5" priority="559" operator="containsText" text="DOPPEL">
      <formula>NOT(ISERROR(SEARCH("DOPPEL",K42)))</formula>
    </cfRule>
  </conditionalFormatting>
  <conditionalFormatting sqref="K50:N54">
    <cfRule type="containsText" dxfId="4" priority="528" operator="containsText" text="DOPPEL">
      <formula>NOT(ISERROR(SEARCH("DOPPEL",K50)))</formula>
    </cfRule>
  </conditionalFormatting>
  <conditionalFormatting sqref="K56:N60">
    <cfRule type="containsText" dxfId="3" priority="536" operator="containsText" text="DOPPEL">
      <formula>NOT(ISERROR(SEARCH("DOPPEL",K56)))</formula>
    </cfRule>
  </conditionalFormatting>
  <conditionalFormatting sqref="K62:N66">
    <cfRule type="containsText" dxfId="2" priority="554" operator="containsText" text="DOPPEL">
      <formula>NOT(ISERROR(SEARCH("DOPPEL",K62)))</formula>
    </cfRule>
  </conditionalFormatting>
  <conditionalFormatting sqref="K76:N80">
    <cfRule type="containsText" dxfId="1" priority="552" operator="containsText" text="DOPPEL">
      <formula>NOT(ISERROR(SEARCH("DOPPEL",K76)))</formula>
    </cfRule>
  </conditionalFormatting>
  <conditionalFormatting sqref="K82:N86">
    <cfRule type="containsText" dxfId="0" priority="1" operator="containsText" text="DOPPEL">
      <formula>NOT(ISERROR(SEARCH("DOPPEL",K82)))</formula>
    </cfRule>
  </conditionalFormatting>
  <pageMargins left="0.7" right="0.7" top="0.78740157499999996" bottom="0.78740157499999996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0" operator="containsText" text="DOPPEL" id="{A9EFAD6F-A185-4906-9F94-C54D72F33C17}">
            <xm:f>NOT(ISERROR(SEARCH("DOPPEL",'Gesamtranking Print'!A89)))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A88:D88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P37" sqref="P37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147" t="str">
        <f>"Übersicht Jassabend"</f>
        <v>Übersicht Jassabend</v>
      </c>
      <c r="B1" s="21"/>
      <c r="C1" s="21"/>
      <c r="D1" s="21"/>
      <c r="E1" s="21"/>
      <c r="F1" s="24"/>
      <c r="G1" s="24"/>
      <c r="H1" s="24"/>
      <c r="I1" s="24"/>
      <c r="J1" s="24"/>
      <c r="K1" s="24"/>
      <c r="L1" s="24"/>
      <c r="M1" s="151"/>
      <c r="N1" s="151"/>
      <c r="O1" s="151"/>
      <c r="P1" s="151"/>
      <c r="Q1" s="151"/>
      <c r="R1" s="151"/>
      <c r="S1" s="148"/>
      <c r="T1" s="149"/>
    </row>
    <row r="2" spans="1:20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148"/>
      <c r="N2" s="148"/>
      <c r="O2" s="148"/>
      <c r="P2" s="148"/>
      <c r="Q2" s="148"/>
      <c r="R2" s="148"/>
      <c r="S2" s="150"/>
      <c r="T2" s="149"/>
    </row>
    <row r="3" spans="1:20" x14ac:dyDescent="0.25">
      <c r="A3" s="21" t="s">
        <v>36</v>
      </c>
      <c r="B3" s="21"/>
      <c r="C3" s="22">
        <v>46111</v>
      </c>
      <c r="D3" s="21"/>
      <c r="E3" s="2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57"/>
      <c r="T3" s="161"/>
    </row>
    <row r="4" spans="1:20" x14ac:dyDescent="0.25">
      <c r="A4" s="24"/>
      <c r="B4" s="24"/>
      <c r="C4" s="102"/>
      <c r="E4" s="102"/>
      <c r="F4" s="144" t="s">
        <v>195</v>
      </c>
      <c r="G4" s="144"/>
      <c r="H4" s="144"/>
      <c r="I4" s="144"/>
      <c r="J4" s="144"/>
      <c r="K4" s="144"/>
      <c r="L4" s="142"/>
      <c r="M4" s="144" t="s">
        <v>196</v>
      </c>
      <c r="N4" s="144"/>
      <c r="O4" s="144"/>
      <c r="P4" s="144"/>
      <c r="Q4" s="144"/>
      <c r="R4" s="144"/>
      <c r="S4" s="157"/>
      <c r="T4" s="161"/>
    </row>
    <row r="5" spans="1:20" x14ac:dyDescent="0.25">
      <c r="A5" s="24"/>
      <c r="B5" s="103"/>
      <c r="C5" s="5" t="s">
        <v>153</v>
      </c>
      <c r="D5" s="5" t="s">
        <v>155</v>
      </c>
      <c r="E5" s="5" t="s">
        <v>182</v>
      </c>
      <c r="F5" s="153" t="s">
        <v>199</v>
      </c>
      <c r="G5" s="154" t="s">
        <v>190</v>
      </c>
      <c r="H5" s="154" t="s">
        <v>191</v>
      </c>
      <c r="I5" s="154" t="s">
        <v>192</v>
      </c>
      <c r="J5" s="154" t="s">
        <v>193</v>
      </c>
      <c r="K5" s="154" t="s">
        <v>194</v>
      </c>
      <c r="L5" s="21"/>
      <c r="M5" s="145" t="s">
        <v>189</v>
      </c>
      <c r="N5" s="145" t="s">
        <v>190</v>
      </c>
      <c r="O5" s="145" t="s">
        <v>191</v>
      </c>
      <c r="P5" s="145" t="s">
        <v>192</v>
      </c>
      <c r="Q5" s="145" t="s">
        <v>193</v>
      </c>
      <c r="R5" s="145" t="s">
        <v>194</v>
      </c>
      <c r="S5" s="157"/>
      <c r="T5" s="161"/>
    </row>
    <row r="6" spans="1:20" x14ac:dyDescent="0.25">
      <c r="A6" s="25" t="s">
        <v>37</v>
      </c>
      <c r="B6" s="104" t="str">
        <f>$C$3&amp;A6</f>
        <v>46111Team 1</v>
      </c>
      <c r="C6" s="181" t="str">
        <f>VLOOKUP(B6,Rohdaten!C:D,2,0)</f>
        <v>Fuchs</v>
      </c>
      <c r="D6" s="134">
        <f>SUMIFS(Rohdaten!AH:AH,Rohdaten!C:C,Einzelabend!B6,Rohdaten!D:D,Einzelabend!C6)</f>
        <v>0.125</v>
      </c>
      <c r="E6" s="136">
        <f>SUMIFS(Rohdaten!$CJ:$CJ,Rohdaten!$A:$A,Einzelabend!$C$3,Rohdaten!$D:$D,Einzelabend!$C6)</f>
        <v>500</v>
      </c>
      <c r="F6" s="155">
        <f>SUMIFS(Rohdaten!V:V,Rohdaten!$A:$A,Einzelabend!$C$3,Rohdaten!$D:$D,Einzelabend!$C6)+SUMIFS(Rohdaten!$AB:$AB,Rohdaten!$A:$A,Einzelabend!$C$3,Rohdaten!$D:$D,Einzelabend!$C6)</f>
        <v>1</v>
      </c>
      <c r="G6" s="156">
        <f>SUMIFS(Rohdaten!W:W,Rohdaten!$A:$A,Einzelabend!$C$3,Rohdaten!$D:$D,Einzelabend!$C6)+SUMIFS(Rohdaten!$AC:$AC,Rohdaten!$A:$A,Einzelabend!$C$3,Rohdaten!$D:$D,Einzelabend!$C6)</f>
        <v>1</v>
      </c>
      <c r="H6" s="156">
        <f>SUMIFS(Rohdaten!X:X,Rohdaten!$A:$A,Einzelabend!$C$3,Rohdaten!$D:$D,Einzelabend!$C6)+SUMIFS(Rohdaten!$AD:$AD,Rohdaten!$A:$A,Einzelabend!$C$3,Rohdaten!$D:$D,Einzelabend!$C6)</f>
        <v>0</v>
      </c>
      <c r="I6" s="156">
        <f>SUMIFS(Rohdaten!Y:Y,Rohdaten!$A:$A,Einzelabend!$C$3,Rohdaten!$D:$D,Einzelabend!$C6)+SUMIFS(Rohdaten!$AE:$AE,Rohdaten!$A:$A,Einzelabend!$C$3,Rohdaten!$D:$D,Einzelabend!$C6)</f>
        <v>2</v>
      </c>
      <c r="J6" s="156">
        <f>SUMIFS(Rohdaten!Z:Z,Rohdaten!$A:$A,Einzelabend!$C$3,Rohdaten!$D:$D,Einzelabend!$C6)+SUMIFS(Rohdaten!$AF:$AF,Rohdaten!$A:$A,Einzelabend!$C$3,Rohdaten!$D:$D,Einzelabend!$C6)</f>
        <v>1</v>
      </c>
      <c r="K6" s="156">
        <f>SUMIFS(Rohdaten!AA:AA,Rohdaten!$A:$A,Einzelabend!$C$3,Rohdaten!$D:$D,Einzelabend!$C6)+SUMIFS(Rohdaten!$AG:$AG,Rohdaten!$A:$A,Einzelabend!$C$3,Rohdaten!$D:$D,Einzelabend!$C6)</f>
        <v>1</v>
      </c>
      <c r="L6" s="21"/>
      <c r="M6" s="145">
        <f>(SUMIFS(Rohdaten!AU:AU,Rohdaten!$A:$A,Einzelabend!$C$3,Rohdaten!$D:$D,Einzelabend!$C6))+(SUMIFS(Rohdaten!BB:BB,Rohdaten!$A:$A,Einzelabend!$C$3,Rohdaten!$D:$D,Einzelabend!$C6))+(SUMIFS(Rohdaten!BI:BI,Rohdaten!$A:$A,Einzelabend!$C$3,Rohdaten!$D:$D,Einzelabend!$C6))+(SUMIFS(Rohdaten!BP:BP,Rohdaten!$A:$A,Einzelabend!$C$3,Rohdaten!$D:$D,Einzelabend!$C6))+(SUMIFS(Rohdaten!BW:BW,Rohdaten!$A:$A,Einzelabend!$C$3,Rohdaten!$D:$D,Einzelabend!$C6))</f>
        <v>0</v>
      </c>
      <c r="N6" s="145">
        <f>(SUMIFS(Rohdaten!AV:AV,Rohdaten!$A:$A,Einzelabend!$C$3,Rohdaten!$D:$D,Einzelabend!$C6))+(SUMIFS(Rohdaten!BC:BC,Rohdaten!$A:$A,Einzelabend!$C$3,Rohdaten!$D:$D,Einzelabend!$C6))+(SUMIFS(Rohdaten!BJ:BJ,Rohdaten!$A:$A,Einzelabend!$C$3,Rohdaten!$D:$D,Einzelabend!$C6))+(SUMIFS(Rohdaten!BQ:BQ,Rohdaten!$A:$A,Einzelabend!$C$3,Rohdaten!$D:$D,Einzelabend!$C6))+(SUMIFS(Rohdaten!BX:BX,Rohdaten!$A:$A,Einzelabend!$C$3,Rohdaten!$D:$D,Einzelabend!$C6))</f>
        <v>1</v>
      </c>
      <c r="O6" s="145">
        <f>(SUMIFS(Rohdaten!AW:AW,Rohdaten!$A:$A,Einzelabend!$C$3,Rohdaten!$D:$D,Einzelabend!$C6))+(SUMIFS(Rohdaten!BD:BD,Rohdaten!$A:$A,Einzelabend!$C$3,Rohdaten!$D:$D,Einzelabend!$C6))+(SUMIFS(Rohdaten!BK:BK,Rohdaten!$A:$A,Einzelabend!$C$3,Rohdaten!$D:$D,Einzelabend!$C6))+(SUMIFS(Rohdaten!BR:BR,Rohdaten!$A:$A,Einzelabend!$C$3,Rohdaten!$D:$D,Einzelabend!$C6))+(SUMIFS(Rohdaten!BY:BY,Rohdaten!$A:$A,Einzelabend!$C$3,Rohdaten!$D:$D,Einzelabend!$C6))</f>
        <v>0</v>
      </c>
      <c r="P6" s="145">
        <f>(SUMIFS(Rohdaten!AX:AX,Rohdaten!$A:$A,Einzelabend!$C$3,Rohdaten!$D:$D,Einzelabend!$C6))+(SUMIFS(Rohdaten!BE:BE,Rohdaten!$A:$A,Einzelabend!$C$3,Rohdaten!$D:$D,Einzelabend!$C6))+(SUMIFS(Rohdaten!BL:BL,Rohdaten!$A:$A,Einzelabend!$C$3,Rohdaten!$D:$D,Einzelabend!$C6))+(SUMIFS(Rohdaten!BS:BS,Rohdaten!$A:$A,Einzelabend!$C$3,Rohdaten!$D:$D,Einzelabend!$C6))+(SUMIFS(Rohdaten!BZ:BZ,Rohdaten!$A:$A,Einzelabend!$C$3,Rohdaten!$D:$D,Einzelabend!$C6))</f>
        <v>3</v>
      </c>
      <c r="Q6" s="145">
        <f>(SUMIFS(Rohdaten!AY:AY,Rohdaten!$A:$A,Einzelabend!$C$3,Rohdaten!$D:$D,Einzelabend!$C6))+(SUMIFS(Rohdaten!BF:BF,Rohdaten!$A:$A,Einzelabend!$C$3,Rohdaten!$D:$D,Einzelabend!$C6))+(SUMIFS(Rohdaten!BM:BM,Rohdaten!$A:$A,Einzelabend!$C$3,Rohdaten!$D:$D,Einzelabend!$C6))+(SUMIFS(Rohdaten!BT:BT,Rohdaten!$A:$A,Einzelabend!$C$3,Rohdaten!$D:$D,Einzelabend!$C6))+(SUMIFS(Rohdaten!CA:CA,Rohdaten!$A:$A,Einzelabend!$C$3,Rohdaten!$D:$D,Einzelabend!$C6))</f>
        <v>0</v>
      </c>
      <c r="R6" s="145">
        <f>(SUMIFS(Rohdaten!AZ:AZ,Rohdaten!$A:$A,Einzelabend!$C$3,Rohdaten!$D:$D,Einzelabend!$C6))+(SUMIFS(Rohdaten!BG:BG,Rohdaten!$A:$A,Einzelabend!$C$3,Rohdaten!$D:$D,Einzelabend!$C6))+(SUMIFS(Rohdaten!BN:BN,Rohdaten!$A:$A,Einzelabend!$C$3,Rohdaten!$D:$D,Einzelabend!$C6))+(SUMIFS(Rohdaten!BU:BU,Rohdaten!$A:$A,Einzelabend!$C$3,Rohdaten!$D:$D,Einzelabend!$C6))+(SUMIFS(Rohdaten!CB:CB,Rohdaten!$A:$A,Einzelabend!$C$3,Rohdaten!$D:$D,Einzelabend!$C6))</f>
        <v>1</v>
      </c>
      <c r="S6" s="157"/>
      <c r="T6" s="161"/>
    </row>
    <row r="7" spans="1:20" x14ac:dyDescent="0.25">
      <c r="A7" s="26" t="s">
        <v>40</v>
      </c>
      <c r="B7" s="105" t="str">
        <f>$C$3&amp;A7</f>
        <v>46111Team 1.1</v>
      </c>
      <c r="C7" s="181" t="str">
        <f>VLOOKUP(B7,Rohdaten!C:D,2,0)</f>
        <v>Küng</v>
      </c>
      <c r="D7" s="134">
        <f>SUMIFS(Rohdaten!AH:AH,Rohdaten!C:C,Einzelabend!B7,Rohdaten!D:D,Einzelabend!C7)</f>
        <v>0.375</v>
      </c>
      <c r="E7" s="136">
        <f>SUMIFS(Rohdaten!$CJ:$CJ,Rohdaten!$A:$A,Einzelabend!$C$3,Rohdaten!$D:$D,Einzelabend!$C7)</f>
        <v>400</v>
      </c>
      <c r="F7" s="155">
        <f>SUMIFS(Rohdaten!V:V,Rohdaten!$A:$A,Einzelabend!$C$3,Rohdaten!$D:$D,Einzelabend!$C7)+SUMIFS(Rohdaten!$AB:$AB,Rohdaten!$A:$A,Einzelabend!$C$3,Rohdaten!$D:$D,Einzelabend!$C7)</f>
        <v>0</v>
      </c>
      <c r="G7" s="156">
        <f>SUMIFS(Rohdaten!W:W,Rohdaten!$A:$A,Einzelabend!$C$3,Rohdaten!$D:$D,Einzelabend!$C7)+SUMIFS(Rohdaten!$AC:$AC,Rohdaten!$A:$A,Einzelabend!$C$3,Rohdaten!$D:$D,Einzelabend!$C7)</f>
        <v>0</v>
      </c>
      <c r="H7" s="156">
        <f>SUMIFS(Rohdaten!X:X,Rohdaten!$A:$A,Einzelabend!$C$3,Rohdaten!$D:$D,Einzelabend!$C7)+SUMIFS(Rohdaten!$AD:$AD,Rohdaten!$A:$A,Einzelabend!$C$3,Rohdaten!$D:$D,Einzelabend!$C7)</f>
        <v>2</v>
      </c>
      <c r="I7" s="156">
        <f>SUMIFS(Rohdaten!Y:Y,Rohdaten!$A:$A,Einzelabend!$C$3,Rohdaten!$D:$D,Einzelabend!$C7)+SUMIFS(Rohdaten!$AE:$AE,Rohdaten!$A:$A,Einzelabend!$C$3,Rohdaten!$D:$D,Einzelabend!$C7)</f>
        <v>4</v>
      </c>
      <c r="J7" s="156">
        <f>SUMIFS(Rohdaten!Z:Z,Rohdaten!$A:$A,Einzelabend!$C$3,Rohdaten!$D:$D,Einzelabend!$C7)+SUMIFS(Rohdaten!$AF:$AF,Rohdaten!$A:$A,Einzelabend!$C$3,Rohdaten!$D:$D,Einzelabend!$C7)</f>
        <v>1</v>
      </c>
      <c r="K7" s="156">
        <f>SUMIFS(Rohdaten!AA:AA,Rohdaten!$A:$A,Einzelabend!$C$3,Rohdaten!$D:$D,Einzelabend!$C7)+SUMIFS(Rohdaten!$AG:$AG,Rohdaten!$A:$A,Einzelabend!$C$3,Rohdaten!$D:$D,Einzelabend!$C7)</f>
        <v>3</v>
      </c>
      <c r="L7" s="21"/>
      <c r="M7" s="145">
        <f>(SUMIFS(Rohdaten!AU:AU,Rohdaten!$A:$A,Einzelabend!$C$3,Rohdaten!$D:$D,Einzelabend!$C7))+(SUMIFS(Rohdaten!BB:BB,Rohdaten!$A:$A,Einzelabend!$C$3,Rohdaten!$D:$D,Einzelabend!$C7))+(SUMIFS(Rohdaten!BI:BI,Rohdaten!$A:$A,Einzelabend!$C$3,Rohdaten!$D:$D,Einzelabend!$C7))+(SUMIFS(Rohdaten!BP:BP,Rohdaten!$A:$A,Einzelabend!$C$3,Rohdaten!$D:$D,Einzelabend!$C7))+(SUMIFS(Rohdaten!BW:BW,Rohdaten!$A:$A,Einzelabend!$C$3,Rohdaten!$D:$D,Einzelabend!$C7))</f>
        <v>0</v>
      </c>
      <c r="N7" s="145">
        <f>(SUMIFS(Rohdaten!AV:AV,Rohdaten!$A:$A,Einzelabend!$C$3,Rohdaten!$D:$D,Einzelabend!$C7))+(SUMIFS(Rohdaten!BC:BC,Rohdaten!$A:$A,Einzelabend!$C$3,Rohdaten!$D:$D,Einzelabend!$C7))+(SUMIFS(Rohdaten!BJ:BJ,Rohdaten!$A:$A,Einzelabend!$C$3,Rohdaten!$D:$D,Einzelabend!$C7))+(SUMIFS(Rohdaten!BQ:BQ,Rohdaten!$A:$A,Einzelabend!$C$3,Rohdaten!$D:$D,Einzelabend!$C7))+(SUMIFS(Rohdaten!BX:BX,Rohdaten!$A:$A,Einzelabend!$C$3,Rohdaten!$D:$D,Einzelabend!$C7))</f>
        <v>0</v>
      </c>
      <c r="O7" s="145">
        <f>(SUMIFS(Rohdaten!AW:AW,Rohdaten!$A:$A,Einzelabend!$C$3,Rohdaten!$D:$D,Einzelabend!$C7))+(SUMIFS(Rohdaten!BD:BD,Rohdaten!$A:$A,Einzelabend!$C$3,Rohdaten!$D:$D,Einzelabend!$C7))+(SUMIFS(Rohdaten!BK:BK,Rohdaten!$A:$A,Einzelabend!$C$3,Rohdaten!$D:$D,Einzelabend!$C7))+(SUMIFS(Rohdaten!BR:BR,Rohdaten!$A:$A,Einzelabend!$C$3,Rohdaten!$D:$D,Einzelabend!$C7))+(SUMIFS(Rohdaten!BY:BY,Rohdaten!$A:$A,Einzelabend!$C$3,Rohdaten!$D:$D,Einzelabend!$C7))</f>
        <v>1</v>
      </c>
      <c r="P7" s="145">
        <f>(SUMIFS(Rohdaten!AX:AX,Rohdaten!$A:$A,Einzelabend!$C$3,Rohdaten!$D:$D,Einzelabend!$C7))+(SUMIFS(Rohdaten!BE:BE,Rohdaten!$A:$A,Einzelabend!$C$3,Rohdaten!$D:$D,Einzelabend!$C7))+(SUMIFS(Rohdaten!BL:BL,Rohdaten!$A:$A,Einzelabend!$C$3,Rohdaten!$D:$D,Einzelabend!$C7))+(SUMIFS(Rohdaten!BS:BS,Rohdaten!$A:$A,Einzelabend!$C$3,Rohdaten!$D:$D,Einzelabend!$C7))+(SUMIFS(Rohdaten!BZ:BZ,Rohdaten!$A:$A,Einzelabend!$C$3,Rohdaten!$D:$D,Einzelabend!$C7))</f>
        <v>3</v>
      </c>
      <c r="Q7" s="145">
        <f>(SUMIFS(Rohdaten!AY:AY,Rohdaten!$A:$A,Einzelabend!$C$3,Rohdaten!$D:$D,Einzelabend!$C7))+(SUMIFS(Rohdaten!BF:BF,Rohdaten!$A:$A,Einzelabend!$C$3,Rohdaten!$D:$D,Einzelabend!$C7))+(SUMIFS(Rohdaten!BM:BM,Rohdaten!$A:$A,Einzelabend!$C$3,Rohdaten!$D:$D,Einzelabend!$C7))+(SUMIFS(Rohdaten!BT:BT,Rohdaten!$A:$A,Einzelabend!$C$3,Rohdaten!$D:$D,Einzelabend!$C7))+(SUMIFS(Rohdaten!CA:CA,Rohdaten!$A:$A,Einzelabend!$C$3,Rohdaten!$D:$D,Einzelabend!$C7))</f>
        <v>1</v>
      </c>
      <c r="R7" s="145">
        <f>(SUMIFS(Rohdaten!AZ:AZ,Rohdaten!$A:$A,Einzelabend!$C$3,Rohdaten!$D:$D,Einzelabend!$C7))+(SUMIFS(Rohdaten!BG:BG,Rohdaten!$A:$A,Einzelabend!$C$3,Rohdaten!$D:$D,Einzelabend!$C7))+(SUMIFS(Rohdaten!BN:BN,Rohdaten!$A:$A,Einzelabend!$C$3,Rohdaten!$D:$D,Einzelabend!$C7))+(SUMIFS(Rohdaten!BU:BU,Rohdaten!$A:$A,Einzelabend!$C$3,Rohdaten!$D:$D,Einzelabend!$C7))+(SUMIFS(Rohdaten!CB:CB,Rohdaten!$A:$A,Einzelabend!$C$3,Rohdaten!$D:$D,Einzelabend!$C7))</f>
        <v>1</v>
      </c>
      <c r="S7" s="157"/>
      <c r="T7" s="161"/>
    </row>
    <row r="8" spans="1:20" x14ac:dyDescent="0.25">
      <c r="A8" s="25" t="s">
        <v>39</v>
      </c>
      <c r="B8" s="104" t="str">
        <f>$C$3&amp;A8</f>
        <v>46111Team 2</v>
      </c>
      <c r="C8" s="178" t="str">
        <f>VLOOKUP(B8,Rohdaten!C:D,2,0)</f>
        <v>Goonse</v>
      </c>
      <c r="D8" s="134">
        <f>SUMIFS(Rohdaten!AH:AH,Rohdaten!C:C,Einzelabend!B8,Rohdaten!D:D,Einzelabend!C8)</f>
        <v>0.25</v>
      </c>
      <c r="E8" s="136">
        <f>SUMIFS(Rohdaten!$CJ:$CJ,Rohdaten!$A:$A,Einzelabend!$C$3,Rohdaten!$D:$D,Einzelabend!$C8)</f>
        <v>700</v>
      </c>
      <c r="F8" s="155">
        <f>SUMIFS(Rohdaten!V:V,Rohdaten!$A:$A,Einzelabend!$C$3,Rohdaten!$D:$D,Einzelabend!$C8)+SUMIFS(Rohdaten!$AB:$AB,Rohdaten!$A:$A,Einzelabend!$C$3,Rohdaten!$D:$D,Einzelabend!$C8)</f>
        <v>0</v>
      </c>
      <c r="G8" s="156">
        <f>SUMIFS(Rohdaten!W:W,Rohdaten!$A:$A,Einzelabend!$C$3,Rohdaten!$D:$D,Einzelabend!$C8)+SUMIFS(Rohdaten!$AC:$AC,Rohdaten!$A:$A,Einzelabend!$C$3,Rohdaten!$D:$D,Einzelabend!$C8)</f>
        <v>3</v>
      </c>
      <c r="H8" s="156">
        <f>SUMIFS(Rohdaten!X:X,Rohdaten!$A:$A,Einzelabend!$C$3,Rohdaten!$D:$D,Einzelabend!$C8)+SUMIFS(Rohdaten!$AD:$AD,Rohdaten!$A:$A,Einzelabend!$C$3,Rohdaten!$D:$D,Einzelabend!$C8)</f>
        <v>1</v>
      </c>
      <c r="I8" s="156">
        <f>SUMIFS(Rohdaten!Y:Y,Rohdaten!$A:$A,Einzelabend!$C$3,Rohdaten!$D:$D,Einzelabend!$C8)+SUMIFS(Rohdaten!$AE:$AE,Rohdaten!$A:$A,Einzelabend!$C$3,Rohdaten!$D:$D,Einzelabend!$C8)</f>
        <v>1</v>
      </c>
      <c r="J8" s="156">
        <f>SUMIFS(Rohdaten!Z:Z,Rohdaten!$A:$A,Einzelabend!$C$3,Rohdaten!$D:$D,Einzelabend!$C8)+SUMIFS(Rohdaten!$AF:$AF,Rohdaten!$A:$A,Einzelabend!$C$3,Rohdaten!$D:$D,Einzelabend!$C8)</f>
        <v>2</v>
      </c>
      <c r="K8" s="156">
        <f>SUMIFS(Rohdaten!AA:AA,Rohdaten!$A:$A,Einzelabend!$C$3,Rohdaten!$D:$D,Einzelabend!$C8)+SUMIFS(Rohdaten!$AG:$AG,Rohdaten!$A:$A,Einzelabend!$C$3,Rohdaten!$D:$D,Einzelabend!$C8)</f>
        <v>1</v>
      </c>
      <c r="L8" s="21"/>
      <c r="M8" s="145">
        <f>(SUMIFS(Rohdaten!AU:AU,Rohdaten!$A:$A,Einzelabend!$C$3,Rohdaten!$D:$D,Einzelabend!$C8))+(SUMIFS(Rohdaten!BB:BB,Rohdaten!$A:$A,Einzelabend!$C$3,Rohdaten!$D:$D,Einzelabend!$C8))+(SUMIFS(Rohdaten!BI:BI,Rohdaten!$A:$A,Einzelabend!$C$3,Rohdaten!$D:$D,Einzelabend!$C8))+(SUMIFS(Rohdaten!BP:BP,Rohdaten!$A:$A,Einzelabend!$C$3,Rohdaten!$D:$D,Einzelabend!$C8))+(SUMIFS(Rohdaten!BW:BW,Rohdaten!$A:$A,Einzelabend!$C$3,Rohdaten!$D:$D,Einzelabend!$C8))</f>
        <v>0</v>
      </c>
      <c r="N8" s="145">
        <f>(SUMIFS(Rohdaten!AV:AV,Rohdaten!$A:$A,Einzelabend!$C$3,Rohdaten!$D:$D,Einzelabend!$C8))+(SUMIFS(Rohdaten!BC:BC,Rohdaten!$A:$A,Einzelabend!$C$3,Rohdaten!$D:$D,Einzelabend!$C8))+(SUMIFS(Rohdaten!BJ:BJ,Rohdaten!$A:$A,Einzelabend!$C$3,Rohdaten!$D:$D,Einzelabend!$C8))+(SUMIFS(Rohdaten!BQ:BQ,Rohdaten!$A:$A,Einzelabend!$C$3,Rohdaten!$D:$D,Einzelabend!$C8))+(SUMIFS(Rohdaten!BX:BX,Rohdaten!$A:$A,Einzelabend!$C$3,Rohdaten!$D:$D,Einzelabend!$C8))</f>
        <v>1</v>
      </c>
      <c r="O8" s="145">
        <f>(SUMIFS(Rohdaten!AW:AW,Rohdaten!$A:$A,Einzelabend!$C$3,Rohdaten!$D:$D,Einzelabend!$C8))+(SUMIFS(Rohdaten!BD:BD,Rohdaten!$A:$A,Einzelabend!$C$3,Rohdaten!$D:$D,Einzelabend!$C8))+(SUMIFS(Rohdaten!BK:BK,Rohdaten!$A:$A,Einzelabend!$C$3,Rohdaten!$D:$D,Einzelabend!$C8))+(SUMIFS(Rohdaten!BR:BR,Rohdaten!$A:$A,Einzelabend!$C$3,Rohdaten!$D:$D,Einzelabend!$C8))+(SUMIFS(Rohdaten!BY:BY,Rohdaten!$A:$A,Einzelabend!$C$3,Rohdaten!$D:$D,Einzelabend!$C8))</f>
        <v>1</v>
      </c>
      <c r="P8" s="145">
        <f>(SUMIFS(Rohdaten!AX:AX,Rohdaten!$A:$A,Einzelabend!$C$3,Rohdaten!$D:$D,Einzelabend!$C8))+(SUMIFS(Rohdaten!BE:BE,Rohdaten!$A:$A,Einzelabend!$C$3,Rohdaten!$D:$D,Einzelabend!$C8))+(SUMIFS(Rohdaten!BL:BL,Rohdaten!$A:$A,Einzelabend!$C$3,Rohdaten!$D:$D,Einzelabend!$C8))+(SUMIFS(Rohdaten!BS:BS,Rohdaten!$A:$A,Einzelabend!$C$3,Rohdaten!$D:$D,Einzelabend!$C8))+(SUMIFS(Rohdaten!BZ:BZ,Rohdaten!$A:$A,Einzelabend!$C$3,Rohdaten!$D:$D,Einzelabend!$C8))</f>
        <v>1</v>
      </c>
      <c r="Q8" s="145">
        <f>(SUMIFS(Rohdaten!AY:AY,Rohdaten!$A:$A,Einzelabend!$C$3,Rohdaten!$D:$D,Einzelabend!$C8))+(SUMIFS(Rohdaten!BF:BF,Rohdaten!$A:$A,Einzelabend!$C$3,Rohdaten!$D:$D,Einzelabend!$C8))+(SUMIFS(Rohdaten!BM:BM,Rohdaten!$A:$A,Einzelabend!$C$3,Rohdaten!$D:$D,Einzelabend!$C8))+(SUMIFS(Rohdaten!BT:BT,Rohdaten!$A:$A,Einzelabend!$C$3,Rohdaten!$D:$D,Einzelabend!$C8))+(SUMIFS(Rohdaten!CA:CA,Rohdaten!$A:$A,Einzelabend!$C$3,Rohdaten!$D:$D,Einzelabend!$C8))</f>
        <v>1</v>
      </c>
      <c r="R8" s="145">
        <f>(SUMIFS(Rohdaten!AZ:AZ,Rohdaten!$A:$A,Einzelabend!$C$3,Rohdaten!$D:$D,Einzelabend!$C8))+(SUMIFS(Rohdaten!BG:BG,Rohdaten!$A:$A,Einzelabend!$C$3,Rohdaten!$D:$D,Einzelabend!$C8))+(SUMIFS(Rohdaten!BN:BN,Rohdaten!$A:$A,Einzelabend!$C$3,Rohdaten!$D:$D,Einzelabend!$C8))+(SUMIFS(Rohdaten!BU:BU,Rohdaten!$A:$A,Einzelabend!$C$3,Rohdaten!$D:$D,Einzelabend!$C8))+(SUMIFS(Rohdaten!CB:CB,Rohdaten!$A:$A,Einzelabend!$C$3,Rohdaten!$D:$D,Einzelabend!$C8))</f>
        <v>0</v>
      </c>
      <c r="S8" s="157"/>
      <c r="T8" s="161"/>
    </row>
    <row r="9" spans="1:20" x14ac:dyDescent="0.25">
      <c r="A9" s="26" t="s">
        <v>41</v>
      </c>
      <c r="B9" s="105" t="str">
        <f>$C$3&amp;A9</f>
        <v>46111Team 2.1</v>
      </c>
      <c r="C9" s="178" t="str">
        <f>VLOOKUP(B9,Rohdaten!C:D,2,0)</f>
        <v>Chäli</v>
      </c>
      <c r="D9" s="134">
        <f>SUMIFS(Rohdaten!AH:AH,Rohdaten!C:C,Einzelabend!B9,Rohdaten!D:D,Einzelabend!C9)</f>
        <v>0.25</v>
      </c>
      <c r="E9" s="136">
        <f>SUMIFS(Rohdaten!$CJ:$CJ,Rohdaten!$A:$A,Einzelabend!$C$3,Rohdaten!$D:$D,Einzelabend!$C9)</f>
        <v>1040</v>
      </c>
      <c r="F9" s="155">
        <f>SUMIFS(Rohdaten!V:V,Rohdaten!$A:$A,Einzelabend!$C$3,Rohdaten!$D:$D,Einzelabend!$C9)+SUMIFS(Rohdaten!$AB:$AB,Rohdaten!$A:$A,Einzelabend!$C$3,Rohdaten!$D:$D,Einzelabend!$C9)</f>
        <v>2</v>
      </c>
      <c r="G9" s="156">
        <f>SUMIFS(Rohdaten!W:W,Rohdaten!$A:$A,Einzelabend!$C$3,Rohdaten!$D:$D,Einzelabend!$C9)+SUMIFS(Rohdaten!$AC:$AC,Rohdaten!$A:$A,Einzelabend!$C$3,Rohdaten!$D:$D,Einzelabend!$C9)</f>
        <v>1</v>
      </c>
      <c r="H9" s="156">
        <f>SUMIFS(Rohdaten!X:X,Rohdaten!$A:$A,Einzelabend!$C$3,Rohdaten!$D:$D,Einzelabend!$C9)+SUMIFS(Rohdaten!$AD:$AD,Rohdaten!$A:$A,Einzelabend!$C$3,Rohdaten!$D:$D,Einzelabend!$C9)</f>
        <v>3</v>
      </c>
      <c r="I9" s="156">
        <f>SUMIFS(Rohdaten!Y:Y,Rohdaten!$A:$A,Einzelabend!$C$3,Rohdaten!$D:$D,Einzelabend!$C9)+SUMIFS(Rohdaten!$AE:$AE,Rohdaten!$A:$A,Einzelabend!$C$3,Rohdaten!$D:$D,Einzelabend!$C9)</f>
        <v>0</v>
      </c>
      <c r="J9" s="156">
        <f>SUMIFS(Rohdaten!Z:Z,Rohdaten!$A:$A,Einzelabend!$C$3,Rohdaten!$D:$D,Einzelabend!$C9)+SUMIFS(Rohdaten!$AF:$AF,Rohdaten!$A:$A,Einzelabend!$C$3,Rohdaten!$D:$D,Einzelabend!$C9)</f>
        <v>2</v>
      </c>
      <c r="K9" s="156">
        <f>SUMIFS(Rohdaten!AA:AA,Rohdaten!$A:$A,Einzelabend!$C$3,Rohdaten!$D:$D,Einzelabend!$C9)+SUMIFS(Rohdaten!$AG:$AG,Rohdaten!$A:$A,Einzelabend!$C$3,Rohdaten!$D:$D,Einzelabend!$C9)</f>
        <v>0</v>
      </c>
      <c r="L9" s="21"/>
      <c r="M9" s="145">
        <f>(SUMIFS(Rohdaten!AU:AU,Rohdaten!$A:$A,Einzelabend!$C$3,Rohdaten!$D:$D,Einzelabend!$C9))+(SUMIFS(Rohdaten!BB:BB,Rohdaten!$A:$A,Einzelabend!$C$3,Rohdaten!$D:$D,Einzelabend!$C9))+(SUMIFS(Rohdaten!BI:BI,Rohdaten!$A:$A,Einzelabend!$C$3,Rohdaten!$D:$D,Einzelabend!$C9))+(SUMIFS(Rohdaten!BP:BP,Rohdaten!$A:$A,Einzelabend!$C$3,Rohdaten!$D:$D,Einzelabend!$C9))+(SUMIFS(Rohdaten!BW:BW,Rohdaten!$A:$A,Einzelabend!$C$3,Rohdaten!$D:$D,Einzelabend!$C9))</f>
        <v>0</v>
      </c>
      <c r="N9" s="145">
        <f>(SUMIFS(Rohdaten!AV:AV,Rohdaten!$A:$A,Einzelabend!$C$3,Rohdaten!$D:$D,Einzelabend!$C9))+(SUMIFS(Rohdaten!BC:BC,Rohdaten!$A:$A,Einzelabend!$C$3,Rohdaten!$D:$D,Einzelabend!$C9))+(SUMIFS(Rohdaten!BJ:BJ,Rohdaten!$A:$A,Einzelabend!$C$3,Rohdaten!$D:$D,Einzelabend!$C9))+(SUMIFS(Rohdaten!BQ:BQ,Rohdaten!$A:$A,Einzelabend!$C$3,Rohdaten!$D:$D,Einzelabend!$C9))+(SUMIFS(Rohdaten!BX:BX,Rohdaten!$A:$A,Einzelabend!$C$3,Rohdaten!$D:$D,Einzelabend!$C9))</f>
        <v>1</v>
      </c>
      <c r="O9" s="145">
        <f>(SUMIFS(Rohdaten!AW:AW,Rohdaten!$A:$A,Einzelabend!$C$3,Rohdaten!$D:$D,Einzelabend!$C9))+(SUMIFS(Rohdaten!BD:BD,Rohdaten!$A:$A,Einzelabend!$C$3,Rohdaten!$D:$D,Einzelabend!$C9))+(SUMIFS(Rohdaten!BK:BK,Rohdaten!$A:$A,Einzelabend!$C$3,Rohdaten!$D:$D,Einzelabend!$C9))+(SUMIFS(Rohdaten!BR:BR,Rohdaten!$A:$A,Einzelabend!$C$3,Rohdaten!$D:$D,Einzelabend!$C9))+(SUMIFS(Rohdaten!BY:BY,Rohdaten!$A:$A,Einzelabend!$C$3,Rohdaten!$D:$D,Einzelabend!$C9))</f>
        <v>2</v>
      </c>
      <c r="P9" s="145">
        <f>(SUMIFS(Rohdaten!AX:AX,Rohdaten!$A:$A,Einzelabend!$C$3,Rohdaten!$D:$D,Einzelabend!$C9))+(SUMIFS(Rohdaten!BE:BE,Rohdaten!$A:$A,Einzelabend!$C$3,Rohdaten!$D:$D,Einzelabend!$C9))+(SUMIFS(Rohdaten!BL:BL,Rohdaten!$A:$A,Einzelabend!$C$3,Rohdaten!$D:$D,Einzelabend!$C9))+(SUMIFS(Rohdaten!BS:BS,Rohdaten!$A:$A,Einzelabend!$C$3,Rohdaten!$D:$D,Einzelabend!$C9))+(SUMIFS(Rohdaten!BZ:BZ,Rohdaten!$A:$A,Einzelabend!$C$3,Rohdaten!$D:$D,Einzelabend!$C9))</f>
        <v>1</v>
      </c>
      <c r="Q9" s="145">
        <f>(SUMIFS(Rohdaten!AY:AY,Rohdaten!$A:$A,Einzelabend!$C$3,Rohdaten!$D:$D,Einzelabend!$C9))+(SUMIFS(Rohdaten!BF:BF,Rohdaten!$A:$A,Einzelabend!$C$3,Rohdaten!$D:$D,Einzelabend!$C9))+(SUMIFS(Rohdaten!BM:BM,Rohdaten!$A:$A,Einzelabend!$C$3,Rohdaten!$D:$D,Einzelabend!$C9))+(SUMIFS(Rohdaten!BT:BT,Rohdaten!$A:$A,Einzelabend!$C$3,Rohdaten!$D:$D,Einzelabend!$C9))+(SUMIFS(Rohdaten!CA:CA,Rohdaten!$A:$A,Einzelabend!$C$3,Rohdaten!$D:$D,Einzelabend!$C9))</f>
        <v>1</v>
      </c>
      <c r="R9" s="145">
        <f>(SUMIFS(Rohdaten!AZ:AZ,Rohdaten!$A:$A,Einzelabend!$C$3,Rohdaten!$D:$D,Einzelabend!$C9))+(SUMIFS(Rohdaten!BG:BG,Rohdaten!$A:$A,Einzelabend!$C$3,Rohdaten!$D:$D,Einzelabend!$C9))+(SUMIFS(Rohdaten!BN:BN,Rohdaten!$A:$A,Einzelabend!$C$3,Rohdaten!$D:$D,Einzelabend!$C9))+(SUMIFS(Rohdaten!BU:BU,Rohdaten!$A:$A,Einzelabend!$C$3,Rohdaten!$D:$D,Einzelabend!$C9))+(SUMIFS(Rohdaten!CB:CB,Rohdaten!$A:$A,Einzelabend!$C$3,Rohdaten!$D:$D,Einzelabend!$C9))</f>
        <v>4</v>
      </c>
      <c r="S9" s="157"/>
      <c r="T9" s="161"/>
    </row>
    <row r="10" spans="1:20" x14ac:dyDescent="0.25">
      <c r="A10" s="27"/>
      <c r="B10" s="27"/>
      <c r="C10" s="27"/>
      <c r="D10" s="137"/>
      <c r="E10" s="27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57"/>
      <c r="T10" s="161"/>
    </row>
    <row r="11" spans="1:20" x14ac:dyDescent="0.25">
      <c r="A11" s="27"/>
      <c r="B11" s="27"/>
      <c r="C11" s="27"/>
      <c r="D11" s="27"/>
      <c r="E11" s="27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57"/>
      <c r="T11" s="161"/>
    </row>
    <row r="12" spans="1:20" x14ac:dyDescent="0.25">
      <c r="A12" s="27"/>
      <c r="B12" s="27"/>
      <c r="C12" s="27"/>
      <c r="D12" s="27"/>
      <c r="E12" s="27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57"/>
      <c r="T12" s="161"/>
    </row>
    <row r="13" spans="1:20" x14ac:dyDescent="0.25">
      <c r="A13" s="27"/>
      <c r="B13" s="27"/>
      <c r="C13" s="27"/>
      <c r="D13" s="27"/>
      <c r="E13" s="27"/>
      <c r="F13" s="21"/>
      <c r="G13" s="21"/>
      <c r="H13" s="21"/>
      <c r="I13" s="21"/>
      <c r="J13" s="21"/>
      <c r="K13" s="142"/>
      <c r="L13" s="142"/>
      <c r="M13" s="144" t="s">
        <v>196</v>
      </c>
      <c r="N13" s="144"/>
      <c r="O13" s="144"/>
      <c r="P13" s="144"/>
      <c r="Q13" s="144"/>
      <c r="R13" s="144"/>
      <c r="S13" s="157"/>
      <c r="T13" s="161"/>
    </row>
    <row r="14" spans="1:20" x14ac:dyDescent="0.25">
      <c r="A14" s="27"/>
      <c r="B14" s="27"/>
      <c r="C14" s="27"/>
      <c r="D14" s="27"/>
      <c r="E14" s="27"/>
      <c r="F14" s="30"/>
      <c r="G14" s="27"/>
      <c r="H14" s="30"/>
      <c r="I14" s="30"/>
      <c r="J14" s="27"/>
      <c r="K14" s="152"/>
      <c r="L14" s="152"/>
      <c r="M14" s="158" t="s">
        <v>189</v>
      </c>
      <c r="N14" s="158" t="s">
        <v>190</v>
      </c>
      <c r="O14" s="158" t="s">
        <v>191</v>
      </c>
      <c r="P14" s="158" t="s">
        <v>192</v>
      </c>
      <c r="Q14" s="158" t="s">
        <v>193</v>
      </c>
      <c r="R14" s="158" t="s">
        <v>194</v>
      </c>
      <c r="S14" s="142" t="s">
        <v>200</v>
      </c>
      <c r="T14" s="161"/>
    </row>
    <row r="15" spans="1:20" x14ac:dyDescent="0.25">
      <c r="A15" s="24"/>
      <c r="B15" s="28"/>
      <c r="C15" s="24"/>
      <c r="D15" s="24"/>
      <c r="E15" s="24"/>
      <c r="F15" s="24"/>
      <c r="G15" s="24"/>
      <c r="H15" s="24"/>
      <c r="I15" s="24"/>
      <c r="J15" s="24"/>
      <c r="K15" s="157"/>
      <c r="L15" s="157" t="str">
        <f>C6</f>
        <v>Fuchs</v>
      </c>
      <c r="M15" s="145">
        <f>(SUMIFS(Rohdaten!AU:AU,Rohdaten!$A:$A,Einzelabend!$C$3,Rohdaten!$D:$D,Einzelabend!$C6)*20)+(SUMIFS(Rohdaten!BB:BB,Rohdaten!$A:$A,Einzelabend!$C$3,Rohdaten!$D:$D,Einzelabend!$C6)*50)+(SUMIFS(Rohdaten!BI:BI,Rohdaten!$A:$A,Einzelabend!$C$3,Rohdaten!$D:$D,Einzelabend!$C6)*100)+(SUMIFS(Rohdaten!BP:BP,Rohdaten!$A:$A,Einzelabend!$C$3,Rohdaten!$D:$D,Einzelabend!$C6)*150)+(SUMIFS(Rohdaten!BW:BW,Rohdaten!$A:$A,Einzelabend!$C$3,Rohdaten!$D:$D,Einzelabend!$C6)*200)</f>
        <v>0</v>
      </c>
      <c r="N15" s="145">
        <f>(SUMIFS(Rohdaten!AV:AV,Rohdaten!$A:$A,Einzelabend!$C$3,Rohdaten!$D:$D,Einzelabend!$C6)*40)+(SUMIFS(Rohdaten!BC:BC,Rohdaten!$A:$A,Einzelabend!$C$3,Rohdaten!$D:$D,Einzelabend!$C6)*100)+(SUMIFS(Rohdaten!BJ:BJ,Rohdaten!$A:$A,Einzelabend!$C$3,Rohdaten!$D:$D,Einzelabend!$C6)*200)+(SUMIFS(Rohdaten!BQ:BQ,Rohdaten!$A:$A,Einzelabend!$C$3,Rohdaten!$D:$D,Einzelabend!$C6)*300)+(SUMIFS(Rohdaten!BX:BX,Rohdaten!$A:$A,Einzelabend!$C$3,Rohdaten!$D:$D,Einzelabend!$C6)*400)</f>
        <v>200</v>
      </c>
      <c r="O15" s="145">
        <f>(SUMIFS(Rohdaten!AW:AW,Rohdaten!$A:$A,Einzelabend!$C$3,Rohdaten!$D:$D,Einzelabend!$C6)*40)+(SUMIFS(Rohdaten!BD:BD,Rohdaten!$A:$A,Einzelabend!$C$3,Rohdaten!$D:$D,Einzelabend!$C6)*100)+(SUMIFS(Rohdaten!BK:BK,Rohdaten!$A:$A,Einzelabend!$C$3,Rohdaten!$D:$D,Einzelabend!$C6)*200)+(SUMIFS(Rohdaten!BR:BR,Rohdaten!$A:$A,Einzelabend!$C$3,Rohdaten!$D:$D,Einzelabend!$C6)*300)+(SUMIFS(Rohdaten!BY:BY,Rohdaten!$A:$A,Einzelabend!$C$3,Rohdaten!$D:$D,Einzelabend!$C6)*400)</f>
        <v>0</v>
      </c>
      <c r="P15" s="145">
        <f>(SUMIFS(Rohdaten!AX:AX,Rohdaten!$A:$A,Einzelabend!$C$3,Rohdaten!$D:$D,Einzelabend!$C6)*80)+(SUMIFS(Rohdaten!BE:BE,Rohdaten!$A:$A,Einzelabend!$C$3,Rohdaten!$D:$D,Einzelabend!$C6)*200)+(SUMIFS(Rohdaten!BL:BL,Rohdaten!$A:$A,Einzelabend!$C$3,Rohdaten!$D:$D,Einzelabend!$C6)*400)+(SUMIFS(Rohdaten!BS:BS,Rohdaten!$A:$A,Einzelabend!$C$3,Rohdaten!$D:$D,Einzelabend!$C6)*600)+(SUMIFS(Rohdaten!BZ:BZ,Rohdaten!$A:$A,Einzelabend!$C$3,Rohdaten!$D:$D,Einzelabend!$C6)*800)</f>
        <v>240</v>
      </c>
      <c r="Q15" s="145">
        <f>(SUMIFS(Rohdaten!AY:AY,Rohdaten!$A:$A,Einzelabend!$C$3,Rohdaten!$D:$D,Einzelabend!$C6)*60)+(SUMIFS(Rohdaten!BF:BF,Rohdaten!$A:$A,Einzelabend!$C$3,Rohdaten!$D:$D,Einzelabend!$C6)*150)+(SUMIFS(Rohdaten!BM:BM,Rohdaten!$A:$A,Einzelabend!$C$3,Rohdaten!$D:$D,Einzelabend!$C6)*300)+(SUMIFS(Rohdaten!BT:BT,Rohdaten!$A:$A,Einzelabend!$C$3,Rohdaten!$D:$D,Einzelabend!$C6)*450)+(SUMIFS(Rohdaten!CA:CA,Rohdaten!$A:$A,Einzelabend!$C$3,Rohdaten!$D:$D,Einzelabend!$C6)*600)</f>
        <v>0</v>
      </c>
      <c r="R15" s="145">
        <f>(SUMIFS(Rohdaten!AZ:AZ,Rohdaten!$A:$A,Einzelabend!$C$3,Rohdaten!$D:$D,Einzelabend!$C6)*60)+(SUMIFS(Rohdaten!BG:BG,Rohdaten!$A:$A,Einzelabend!$C$3,Rohdaten!$D:$D,Einzelabend!$C6)*150)+(SUMIFS(Rohdaten!BN:BN,Rohdaten!$A:$A,Einzelabend!$C$3,Rohdaten!$D:$D,Einzelabend!$C6)*300)+(SUMIFS(Rohdaten!BU:BU,Rohdaten!$A:$A,Einzelabend!$C$3,Rohdaten!$D:$D,Einzelabend!$C6)*450)+(SUMIFS(Rohdaten!CB:CB,Rohdaten!$A:$A,Einzelabend!$C$3,Rohdaten!$D:$D,Einzelabend!$C6)*600)</f>
        <v>60</v>
      </c>
      <c r="S15" s="157">
        <f>SUM(M15:R15)</f>
        <v>500</v>
      </c>
      <c r="T15" s="161"/>
    </row>
    <row r="16" spans="1:20" x14ac:dyDescent="0.25">
      <c r="A16" s="24"/>
      <c r="B16" s="28"/>
      <c r="C16" s="146" t="s">
        <v>37</v>
      </c>
      <c r="D16" s="146"/>
      <c r="E16" s="96" t="s">
        <v>39</v>
      </c>
      <c r="F16" s="96"/>
      <c r="G16" s="23"/>
      <c r="H16" s="96" t="s">
        <v>49</v>
      </c>
      <c r="I16" s="96"/>
      <c r="J16" s="23"/>
      <c r="K16" s="157"/>
      <c r="L16" s="157" t="str">
        <f t="shared" ref="L16:L18" si="0">C7</f>
        <v>Küng</v>
      </c>
      <c r="M16" s="145">
        <f>(SUMIFS(Rohdaten!AU:AU,Rohdaten!$A:$A,Einzelabend!$C$3,Rohdaten!$D:$D,Einzelabend!$C7)*20)+(SUMIFS(Rohdaten!BB:BB,Rohdaten!$A:$A,Einzelabend!$C$3,Rohdaten!$D:$D,Einzelabend!$C7)*50)+(SUMIFS(Rohdaten!BI:BI,Rohdaten!$A:$A,Einzelabend!$C$3,Rohdaten!$D:$D,Einzelabend!$C7)*100)+(SUMIFS(Rohdaten!BP:BP,Rohdaten!$A:$A,Einzelabend!$C$3,Rohdaten!$D:$D,Einzelabend!$C7)*150)+(SUMIFS(Rohdaten!BW:BW,Rohdaten!$A:$A,Einzelabend!$C$3,Rohdaten!$D:$D,Einzelabend!$C7)*200)</f>
        <v>0</v>
      </c>
      <c r="N16" s="145">
        <f>(SUMIFS(Rohdaten!AV:AV,Rohdaten!$A:$A,Einzelabend!$C$3,Rohdaten!$D:$D,Einzelabend!$C7)*40)+(SUMIFS(Rohdaten!BC:BC,Rohdaten!$A:$A,Einzelabend!$C$3,Rohdaten!$D:$D,Einzelabend!$C7)*100)+(SUMIFS(Rohdaten!BJ:BJ,Rohdaten!$A:$A,Einzelabend!$C$3,Rohdaten!$D:$D,Einzelabend!$C7)*200)+(SUMIFS(Rohdaten!BQ:BQ,Rohdaten!$A:$A,Einzelabend!$C$3,Rohdaten!$D:$D,Einzelabend!$C7)*300)+(SUMIFS(Rohdaten!BX:BX,Rohdaten!$A:$A,Einzelabend!$C$3,Rohdaten!$D:$D,Einzelabend!$C7)*400)</f>
        <v>0</v>
      </c>
      <c r="O16" s="145">
        <f>(SUMIFS(Rohdaten!AW:AW,Rohdaten!$A:$A,Einzelabend!$C$3,Rohdaten!$D:$D,Einzelabend!$C7)*40)+(SUMIFS(Rohdaten!BD:BD,Rohdaten!$A:$A,Einzelabend!$C$3,Rohdaten!$D:$D,Einzelabend!$C7)*100)+(SUMIFS(Rohdaten!BK:BK,Rohdaten!$A:$A,Einzelabend!$C$3,Rohdaten!$D:$D,Einzelabend!$C7)*200)+(SUMIFS(Rohdaten!BR:BR,Rohdaten!$A:$A,Einzelabend!$C$3,Rohdaten!$D:$D,Einzelabend!$C7)*300)+(SUMIFS(Rohdaten!BY:BY,Rohdaten!$A:$A,Einzelabend!$C$3,Rohdaten!$D:$D,Einzelabend!$C7)*400)</f>
        <v>40</v>
      </c>
      <c r="P16" s="145">
        <f>(SUMIFS(Rohdaten!AX:AX,Rohdaten!$A:$A,Einzelabend!$C$3,Rohdaten!$D:$D,Einzelabend!$C7)*80)+(SUMIFS(Rohdaten!BE:BE,Rohdaten!$A:$A,Einzelabend!$C$3,Rohdaten!$D:$D,Einzelabend!$C7)*200)+(SUMIFS(Rohdaten!BL:BL,Rohdaten!$A:$A,Einzelabend!$C$3,Rohdaten!$D:$D,Einzelabend!$C7)*400)+(SUMIFS(Rohdaten!BS:BS,Rohdaten!$A:$A,Einzelabend!$C$3,Rohdaten!$D:$D,Einzelabend!$C7)*600)+(SUMIFS(Rohdaten!BZ:BZ,Rohdaten!$A:$A,Einzelabend!$C$3,Rohdaten!$D:$D,Einzelabend!$C7)*800)</f>
        <v>240</v>
      </c>
      <c r="Q16" s="145">
        <f>(SUMIFS(Rohdaten!AY:AY,Rohdaten!$A:$A,Einzelabend!$C$3,Rohdaten!$D:$D,Einzelabend!$C7)*60)+(SUMIFS(Rohdaten!BF:BF,Rohdaten!$A:$A,Einzelabend!$C$3,Rohdaten!$D:$D,Einzelabend!$C7)*150)+(SUMIFS(Rohdaten!BM:BM,Rohdaten!$A:$A,Einzelabend!$C$3,Rohdaten!$D:$D,Einzelabend!$C7)*300)+(SUMIFS(Rohdaten!BT:BT,Rohdaten!$A:$A,Einzelabend!$C$3,Rohdaten!$D:$D,Einzelabend!$C7)*450)+(SUMIFS(Rohdaten!CA:CA,Rohdaten!$A:$A,Einzelabend!$C$3,Rohdaten!$D:$D,Einzelabend!$C7)*600)</f>
        <v>60</v>
      </c>
      <c r="R16" s="145">
        <f>(SUMIFS(Rohdaten!AZ:AZ,Rohdaten!$A:$A,Einzelabend!$C$3,Rohdaten!$D:$D,Einzelabend!$C7)*60)+(SUMIFS(Rohdaten!BG:BG,Rohdaten!$A:$A,Einzelabend!$C$3,Rohdaten!$D:$D,Einzelabend!$C7)*150)+(SUMIFS(Rohdaten!BN:BN,Rohdaten!$A:$A,Einzelabend!$C$3,Rohdaten!$D:$D,Einzelabend!$C7)*300)+(SUMIFS(Rohdaten!BU:BU,Rohdaten!$A:$A,Einzelabend!$C$3,Rohdaten!$D:$D,Einzelabend!$C7)*450)+(SUMIFS(Rohdaten!CB:CB,Rohdaten!$A:$A,Einzelabend!$C$3,Rohdaten!$D:$D,Einzelabend!$C7)*600)</f>
        <v>60</v>
      </c>
      <c r="S16" s="157">
        <f t="shared" ref="S16:S18" si="1">SUM(M16:R16)</f>
        <v>400</v>
      </c>
      <c r="T16" s="161"/>
    </row>
    <row r="17" spans="1:23" x14ac:dyDescent="0.25">
      <c r="A17" s="3" t="s">
        <v>15</v>
      </c>
      <c r="B17" s="29"/>
      <c r="C17" s="182">
        <f>SUMIFS(Rohdaten!$AQ:$AQ,Rohdaten!$C:$C,Einzelabend!$B6)</f>
        <v>3</v>
      </c>
      <c r="D17" s="169"/>
      <c r="E17" s="179">
        <f>SUMIFS(Rohdaten!$AQ:$AQ,Rohdaten!$C:$C,Einzelabend!$B8)</f>
        <v>7</v>
      </c>
      <c r="F17" s="180"/>
      <c r="G17" s="34"/>
      <c r="H17" s="98">
        <f>C17-E17</f>
        <v>-4</v>
      </c>
      <c r="I17" s="97"/>
      <c r="J17" s="23"/>
      <c r="K17" s="157"/>
      <c r="L17" s="157" t="str">
        <f t="shared" si="0"/>
        <v>Goonse</v>
      </c>
      <c r="M17" s="145">
        <f>(SUMIFS(Rohdaten!AU:AU,Rohdaten!$A:$A,Einzelabend!$C$3,Rohdaten!$D:$D,Einzelabend!$C8)*20)+(SUMIFS(Rohdaten!BB:BB,Rohdaten!$A:$A,Einzelabend!$C$3,Rohdaten!$D:$D,Einzelabend!$C8)*50)+(SUMIFS(Rohdaten!BI:BI,Rohdaten!$A:$A,Einzelabend!$C$3,Rohdaten!$D:$D,Einzelabend!$C8)*100)+(SUMIFS(Rohdaten!BP:BP,Rohdaten!$A:$A,Einzelabend!$C$3,Rohdaten!$D:$D,Einzelabend!$C8)*150)+(SUMIFS(Rohdaten!BW:BW,Rohdaten!$A:$A,Einzelabend!$C$3,Rohdaten!$D:$D,Einzelabend!$C8)*200)</f>
        <v>0</v>
      </c>
      <c r="N17" s="145">
        <f>(SUMIFS(Rohdaten!AV:AV,Rohdaten!$A:$A,Einzelabend!$C$3,Rohdaten!$D:$D,Einzelabend!$C8)*40)+(SUMIFS(Rohdaten!BC:BC,Rohdaten!$A:$A,Einzelabend!$C$3,Rohdaten!$D:$D,Einzelabend!$C8)*100)+(SUMIFS(Rohdaten!BJ:BJ,Rohdaten!$A:$A,Einzelabend!$C$3,Rohdaten!$D:$D,Einzelabend!$C8)*200)+(SUMIFS(Rohdaten!BQ:BQ,Rohdaten!$A:$A,Einzelabend!$C$3,Rohdaten!$D:$D,Einzelabend!$C8)*300)+(SUMIFS(Rohdaten!BX:BX,Rohdaten!$A:$A,Einzelabend!$C$3,Rohdaten!$D:$D,Einzelabend!$C8)*400)</f>
        <v>40</v>
      </c>
      <c r="O17" s="145">
        <f>(SUMIFS(Rohdaten!AW:AW,Rohdaten!$A:$A,Einzelabend!$C$3,Rohdaten!$D:$D,Einzelabend!$C8)*40)+(SUMIFS(Rohdaten!BD:BD,Rohdaten!$A:$A,Einzelabend!$C$3,Rohdaten!$D:$D,Einzelabend!$C8)*100)+(SUMIFS(Rohdaten!BK:BK,Rohdaten!$A:$A,Einzelabend!$C$3,Rohdaten!$D:$D,Einzelabend!$C8)*200)+(SUMIFS(Rohdaten!BR:BR,Rohdaten!$A:$A,Einzelabend!$C$3,Rohdaten!$D:$D,Einzelabend!$C8)*300)+(SUMIFS(Rohdaten!BY:BY,Rohdaten!$A:$A,Einzelabend!$C$3,Rohdaten!$D:$D,Einzelabend!$C8)*400)</f>
        <v>200</v>
      </c>
      <c r="P17" s="145">
        <f>(SUMIFS(Rohdaten!AX:AX,Rohdaten!$A:$A,Einzelabend!$C$3,Rohdaten!$D:$D,Einzelabend!$C8)*80)+(SUMIFS(Rohdaten!BE:BE,Rohdaten!$A:$A,Einzelabend!$C$3,Rohdaten!$D:$D,Einzelabend!$C8)*200)+(SUMIFS(Rohdaten!BL:BL,Rohdaten!$A:$A,Einzelabend!$C$3,Rohdaten!$D:$D,Einzelabend!$C8)*400)+(SUMIFS(Rohdaten!BS:BS,Rohdaten!$A:$A,Einzelabend!$C$3,Rohdaten!$D:$D,Einzelabend!$C8)*600)+(SUMIFS(Rohdaten!BZ:BZ,Rohdaten!$A:$A,Einzelabend!$C$3,Rohdaten!$D:$D,Einzelabend!$C8)*800)</f>
        <v>400</v>
      </c>
      <c r="Q17" s="145">
        <f>(SUMIFS(Rohdaten!AY:AY,Rohdaten!$A:$A,Einzelabend!$C$3,Rohdaten!$D:$D,Einzelabend!$C8)*60)+(SUMIFS(Rohdaten!BF:BF,Rohdaten!$A:$A,Einzelabend!$C$3,Rohdaten!$D:$D,Einzelabend!$C8)*150)+(SUMIFS(Rohdaten!BM:BM,Rohdaten!$A:$A,Einzelabend!$C$3,Rohdaten!$D:$D,Einzelabend!$C8)*300)+(SUMIFS(Rohdaten!BT:BT,Rohdaten!$A:$A,Einzelabend!$C$3,Rohdaten!$D:$D,Einzelabend!$C8)*450)+(SUMIFS(Rohdaten!CA:CA,Rohdaten!$A:$A,Einzelabend!$C$3,Rohdaten!$D:$D,Einzelabend!$C8)*600)</f>
        <v>60</v>
      </c>
      <c r="R17" s="145">
        <f>(SUMIFS(Rohdaten!AZ:AZ,Rohdaten!$A:$A,Einzelabend!$C$3,Rohdaten!$D:$D,Einzelabend!$C8)*60)+(SUMIFS(Rohdaten!BG:BG,Rohdaten!$A:$A,Einzelabend!$C$3,Rohdaten!$D:$D,Einzelabend!$C8)*150)+(SUMIFS(Rohdaten!BN:BN,Rohdaten!$A:$A,Einzelabend!$C$3,Rohdaten!$D:$D,Einzelabend!$C8)*300)+(SUMIFS(Rohdaten!BU:BU,Rohdaten!$A:$A,Einzelabend!$C$3,Rohdaten!$D:$D,Einzelabend!$C8)*450)+(SUMIFS(Rohdaten!CB:CB,Rohdaten!$A:$A,Einzelabend!$C$3,Rohdaten!$D:$D,Einzelabend!$C8)*600)</f>
        <v>0</v>
      </c>
      <c r="S17" s="157">
        <f t="shared" si="1"/>
        <v>700</v>
      </c>
      <c r="T17" s="161"/>
    </row>
    <row r="18" spans="1:23" ht="6" customHeight="1" x14ac:dyDescent="0.25">
      <c r="A18" s="30"/>
      <c r="B18" s="30"/>
      <c r="C18" s="30"/>
      <c r="D18" s="36"/>
      <c r="E18" s="36"/>
      <c r="F18" s="36"/>
      <c r="G18" s="35"/>
      <c r="H18" s="36"/>
      <c r="I18" s="36"/>
      <c r="J18" s="21"/>
      <c r="K18" s="142"/>
      <c r="L18" s="142" t="str">
        <f t="shared" si="0"/>
        <v>Chäli</v>
      </c>
      <c r="M18" s="145">
        <f>(SUMIFS(Rohdaten!AU:AU,Rohdaten!$A:$A,Einzelabend!$C$3,Rohdaten!$D:$D,Einzelabend!$C9)*20)+(SUMIFS(Rohdaten!BB:BB,Rohdaten!$A:$A,Einzelabend!$C$3,Rohdaten!$D:$D,Einzelabend!$C9)*50)+(SUMIFS(Rohdaten!BI:BI,Rohdaten!$A:$A,Einzelabend!$C$3,Rohdaten!$D:$D,Einzelabend!$C9)*100)+(SUMIFS(Rohdaten!BP:BP,Rohdaten!$A:$A,Einzelabend!$C$3,Rohdaten!$D:$D,Einzelabend!$C9)*150)+(SUMIFS(Rohdaten!BW:BW,Rohdaten!$A:$A,Einzelabend!$C$3,Rohdaten!$D:$D,Einzelabend!$C9)*200)</f>
        <v>0</v>
      </c>
      <c r="N18" s="145">
        <f>(SUMIFS(Rohdaten!AV:AV,Rohdaten!$A:$A,Einzelabend!$C$3,Rohdaten!$D:$D,Einzelabend!$C9)*40)+(SUMIFS(Rohdaten!BC:BC,Rohdaten!$A:$A,Einzelabend!$C$3,Rohdaten!$D:$D,Einzelabend!$C9)*100)+(SUMIFS(Rohdaten!BJ:BJ,Rohdaten!$A:$A,Einzelabend!$C$3,Rohdaten!$D:$D,Einzelabend!$C9)*200)+(SUMIFS(Rohdaten!BQ:BQ,Rohdaten!$A:$A,Einzelabend!$C$3,Rohdaten!$D:$D,Einzelabend!$C9)*300)+(SUMIFS(Rohdaten!BX:BX,Rohdaten!$A:$A,Einzelabend!$C$3,Rohdaten!$D:$D,Einzelabend!$C9)*400)</f>
        <v>40</v>
      </c>
      <c r="O18" s="145">
        <f>(SUMIFS(Rohdaten!AW:AW,Rohdaten!$A:$A,Einzelabend!$C$3,Rohdaten!$D:$D,Einzelabend!$C9)*40)+(SUMIFS(Rohdaten!BD:BD,Rohdaten!$A:$A,Einzelabend!$C$3,Rohdaten!$D:$D,Einzelabend!$C9)*100)+(SUMIFS(Rohdaten!BK:BK,Rohdaten!$A:$A,Einzelabend!$C$3,Rohdaten!$D:$D,Einzelabend!$C9)*200)+(SUMIFS(Rohdaten!BR:BR,Rohdaten!$A:$A,Einzelabend!$C$3,Rohdaten!$D:$D,Einzelabend!$C9)*300)+(SUMIFS(Rohdaten!BY:BY,Rohdaten!$A:$A,Einzelabend!$C$3,Rohdaten!$D:$D,Einzelabend!$C9)*400)</f>
        <v>140</v>
      </c>
      <c r="P18" s="145">
        <f>(SUMIFS(Rohdaten!AX:AX,Rohdaten!$A:$A,Einzelabend!$C$3,Rohdaten!$D:$D,Einzelabend!$C9)*80)+(SUMIFS(Rohdaten!BE:BE,Rohdaten!$A:$A,Einzelabend!$C$3,Rohdaten!$D:$D,Einzelabend!$C9)*200)+(SUMIFS(Rohdaten!BL:BL,Rohdaten!$A:$A,Einzelabend!$C$3,Rohdaten!$D:$D,Einzelabend!$C9)*400)+(SUMIFS(Rohdaten!BS:BS,Rohdaten!$A:$A,Einzelabend!$C$3,Rohdaten!$D:$D,Einzelabend!$C9)*600)+(SUMIFS(Rohdaten!BZ:BZ,Rohdaten!$A:$A,Einzelabend!$C$3,Rohdaten!$D:$D,Einzelabend!$C9)*800)</f>
        <v>80</v>
      </c>
      <c r="Q18" s="145">
        <f>(SUMIFS(Rohdaten!AY:AY,Rohdaten!$A:$A,Einzelabend!$C$3,Rohdaten!$D:$D,Einzelabend!$C9)*60)+(SUMIFS(Rohdaten!BF:BF,Rohdaten!$A:$A,Einzelabend!$C$3,Rohdaten!$D:$D,Einzelabend!$C9)*150)+(SUMIFS(Rohdaten!BM:BM,Rohdaten!$A:$A,Einzelabend!$C$3,Rohdaten!$D:$D,Einzelabend!$C9)*300)+(SUMIFS(Rohdaten!BT:BT,Rohdaten!$A:$A,Einzelabend!$C$3,Rohdaten!$D:$D,Einzelabend!$C9)*450)+(SUMIFS(Rohdaten!CA:CA,Rohdaten!$A:$A,Einzelabend!$C$3,Rohdaten!$D:$D,Einzelabend!$C9)*600)</f>
        <v>300</v>
      </c>
      <c r="R18" s="145">
        <f>(SUMIFS(Rohdaten!AZ:AZ,Rohdaten!$A:$A,Einzelabend!$C$3,Rohdaten!$D:$D,Einzelabend!$C9)*60)+(SUMIFS(Rohdaten!BG:BG,Rohdaten!$A:$A,Einzelabend!$C$3,Rohdaten!$D:$D,Einzelabend!$C9)*150)+(SUMIFS(Rohdaten!BN:BN,Rohdaten!$A:$A,Einzelabend!$C$3,Rohdaten!$D:$D,Einzelabend!$C9)*300)+(SUMIFS(Rohdaten!BU:BU,Rohdaten!$A:$A,Einzelabend!$C$3,Rohdaten!$D:$D,Einzelabend!$C9)*450)+(SUMIFS(Rohdaten!CB:CB,Rohdaten!$A:$A,Einzelabend!$C$3,Rohdaten!$D:$D,Einzelabend!$C9)*600)</f>
        <v>480</v>
      </c>
      <c r="S18" s="157">
        <f t="shared" si="1"/>
        <v>1040</v>
      </c>
      <c r="T18" s="161"/>
    </row>
    <row r="19" spans="1:23" x14ac:dyDescent="0.25">
      <c r="A19" s="21"/>
      <c r="C19" s="5" t="s">
        <v>150</v>
      </c>
      <c r="D19" s="95" t="s">
        <v>149</v>
      </c>
      <c r="E19" s="5" t="s">
        <v>150</v>
      </c>
      <c r="F19" s="95" t="s">
        <v>149</v>
      </c>
      <c r="G19" s="34"/>
      <c r="H19" s="96" t="s">
        <v>49</v>
      </c>
      <c r="I19" s="96"/>
      <c r="J19" s="23"/>
      <c r="K19" s="157"/>
      <c r="L19" s="157"/>
      <c r="M19" s="157"/>
      <c r="N19" s="157"/>
      <c r="O19" s="157"/>
      <c r="P19" s="157"/>
      <c r="Q19" s="157"/>
      <c r="R19" s="157"/>
      <c r="S19" s="157"/>
      <c r="T19" s="161"/>
    </row>
    <row r="20" spans="1:23" x14ac:dyDescent="0.25">
      <c r="A20" s="3" t="s">
        <v>67</v>
      </c>
      <c r="B20" s="3"/>
      <c r="C20" s="7">
        <f>SUMIFS(Rohdaten!$AO:$AO,Rohdaten!$C:$C,Einzelabend!$B$6)</f>
        <v>0</v>
      </c>
      <c r="D20" s="7">
        <f>SUMIFS(Rohdaten!CO:CO,Rohdaten!C:C,Einzelabend!B6)</f>
        <v>0</v>
      </c>
      <c r="E20" s="7">
        <f>SUMIFS(Rohdaten!$AO:$AO,Rohdaten!$C:$C,Einzelabend!$B$8)</f>
        <v>1</v>
      </c>
      <c r="F20" s="7">
        <f>SUMIFS(Rohdaten!CO:CO,Rohdaten!C:C,Einzelabend!B8)</f>
        <v>514</v>
      </c>
      <c r="G20" s="34"/>
      <c r="H20" s="7">
        <f t="shared" ref="H20" si="2">C20-E20</f>
        <v>-1</v>
      </c>
      <c r="I20" s="7">
        <f t="shared" ref="I20" si="3">D20-F20</f>
        <v>-514</v>
      </c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49"/>
      <c r="U20" s="149"/>
      <c r="V20" s="149"/>
      <c r="W20" s="149"/>
    </row>
    <row r="21" spans="1:23" x14ac:dyDescent="0.25">
      <c r="A21" s="3" t="s">
        <v>14</v>
      </c>
      <c r="B21" s="3"/>
      <c r="C21" s="7">
        <f>SUMIFS(Rohdaten!$AP:$AP,Rohdaten!$C:$C,Einzelabend!$B$6)</f>
        <v>1</v>
      </c>
      <c r="D21" s="7"/>
      <c r="E21" s="7">
        <f>SUMIFS(Rohdaten!$AP:$AP,Rohdaten!$C:$C,Einzelabend!$B$8)</f>
        <v>2</v>
      </c>
      <c r="F21" s="7"/>
      <c r="G21" s="34"/>
      <c r="H21" s="98">
        <f>C21-E21</f>
        <v>-1</v>
      </c>
      <c r="I21" s="176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49"/>
      <c r="U21" s="149"/>
      <c r="V21" s="149"/>
      <c r="W21" s="149"/>
    </row>
    <row r="22" spans="1:23" ht="6" customHeight="1" x14ac:dyDescent="0.25">
      <c r="A22" s="30"/>
      <c r="B22" s="30"/>
      <c r="C22" s="30"/>
      <c r="D22" s="36"/>
      <c r="E22" s="36"/>
      <c r="F22" s="36"/>
      <c r="G22" s="35"/>
      <c r="H22" s="36"/>
      <c r="I22" s="36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9"/>
      <c r="U22" s="149"/>
      <c r="V22" s="149"/>
      <c r="W22" s="149"/>
    </row>
    <row r="23" spans="1:23" x14ac:dyDescent="0.25">
      <c r="A23" s="3" t="s">
        <v>66</v>
      </c>
      <c r="B23" s="3"/>
      <c r="C23" s="98">
        <f>SUMIFS(Rohdaten!O:O,Rohdaten!C:C,Einzelabend!B6)</f>
        <v>7754</v>
      </c>
      <c r="D23" s="97"/>
      <c r="E23" s="98">
        <f>SUMIFS(Rohdaten!O:O,Rohdaten!C:C,Einzelabend!B8)</f>
        <v>8382</v>
      </c>
      <c r="F23" s="97"/>
      <c r="G23" s="34"/>
      <c r="H23" s="98">
        <f>C23-E23</f>
        <v>-628</v>
      </c>
      <c r="I23" s="9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49"/>
      <c r="U23" s="149"/>
      <c r="V23" s="149"/>
      <c r="W23" s="149"/>
    </row>
    <row r="24" spans="1:23" x14ac:dyDescent="0.25">
      <c r="A24" s="33" t="s">
        <v>218</v>
      </c>
      <c r="B24" s="170"/>
      <c r="C24" s="186">
        <f>SUMIFS(Rohdaten!F:F,Rohdaten!C:C,Einzelabend!$B$6)</f>
        <v>2617</v>
      </c>
      <c r="D24" s="187"/>
      <c r="E24" s="186">
        <f>SUMIFS(Rohdaten!F:F,Rohdaten!C:C,Einzelabend!$B$8)</f>
        <v>3130</v>
      </c>
      <c r="F24" s="187"/>
      <c r="G24" s="171"/>
      <c r="H24" s="186">
        <f t="shared" ref="H24:H29" si="4">C24-E24</f>
        <v>-513</v>
      </c>
      <c r="I24" s="187">
        <f t="shared" ref="I24:I29" si="5">D24-F24</f>
        <v>0</v>
      </c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49"/>
      <c r="U24" s="149"/>
      <c r="V24" s="149"/>
      <c r="W24" s="149"/>
    </row>
    <row r="25" spans="1:23" x14ac:dyDescent="0.25">
      <c r="A25" s="33" t="s">
        <v>219</v>
      </c>
      <c r="B25" s="170"/>
      <c r="C25" s="186">
        <f>SUMIFS(Rohdaten!G:G,Rohdaten!C:C,Einzelabend!$B$6)</f>
        <v>3118</v>
      </c>
      <c r="D25" s="187"/>
      <c r="E25" s="186">
        <f>SUMIFS(Rohdaten!G:G,Rohdaten!C:C,Einzelabend!$B$8)</f>
        <v>2189</v>
      </c>
      <c r="F25" s="187"/>
      <c r="G25" s="171"/>
      <c r="H25" s="186">
        <f t="shared" si="4"/>
        <v>929</v>
      </c>
      <c r="I25" s="187">
        <f t="shared" si="5"/>
        <v>0</v>
      </c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49"/>
      <c r="U25" s="149"/>
      <c r="V25" s="149"/>
      <c r="W25" s="149"/>
    </row>
    <row r="26" spans="1:23" x14ac:dyDescent="0.25">
      <c r="A26" s="33" t="s">
        <v>220</v>
      </c>
      <c r="B26" s="170"/>
      <c r="C26" s="186">
        <f>SUMIFS(Rohdaten!H:H,Rohdaten!C:C,Einzelabend!$B$6)</f>
        <v>2019</v>
      </c>
      <c r="D26" s="187"/>
      <c r="E26" s="186">
        <f>SUMIFS(Rohdaten!H:H,Rohdaten!C:C,Einzelabend!$B$8)</f>
        <v>3063</v>
      </c>
      <c r="F26" s="187"/>
      <c r="G26" s="171"/>
      <c r="H26" s="186">
        <f t="shared" si="4"/>
        <v>-1044</v>
      </c>
      <c r="I26" s="187">
        <f t="shared" si="5"/>
        <v>0</v>
      </c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49"/>
      <c r="U26" s="149"/>
      <c r="V26" s="149"/>
      <c r="W26" s="149"/>
    </row>
    <row r="27" spans="1:23" hidden="1" x14ac:dyDescent="0.25">
      <c r="A27" s="33" t="s">
        <v>222</v>
      </c>
      <c r="B27" s="170"/>
      <c r="C27" s="186">
        <f>SUMIFS(Rohdaten!I:I,Rohdaten!C:C,Einzelabend!$B$6)</f>
        <v>0</v>
      </c>
      <c r="D27" s="187"/>
      <c r="E27" s="186">
        <f>SUMIFS(Rohdaten!I:I,Rohdaten!C:C,Einzelabend!$B$8)</f>
        <v>0</v>
      </c>
      <c r="F27" s="187"/>
      <c r="G27" s="171"/>
      <c r="H27" s="186">
        <f t="shared" ref="H27:H28" si="6">C27-E27</f>
        <v>0</v>
      </c>
      <c r="I27" s="187">
        <f t="shared" ref="I27:I28" si="7">D27-F27</f>
        <v>0</v>
      </c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49"/>
      <c r="U27" s="149"/>
      <c r="V27" s="149"/>
      <c r="W27" s="149"/>
    </row>
    <row r="28" spans="1:23" hidden="1" x14ac:dyDescent="0.25">
      <c r="A28" s="33" t="s">
        <v>223</v>
      </c>
      <c r="B28" s="170"/>
      <c r="C28" s="186">
        <f>SUMIFS(Rohdaten!J:J,Rohdaten!C:C,Einzelabend!$B$6)</f>
        <v>0</v>
      </c>
      <c r="D28" s="187"/>
      <c r="E28" s="186">
        <f>SUMIFS(Rohdaten!J:J,Rohdaten!C:C,Einzelabend!$B$8)</f>
        <v>0</v>
      </c>
      <c r="F28" s="187"/>
      <c r="G28" s="171"/>
      <c r="H28" s="186">
        <f t="shared" si="6"/>
        <v>0</v>
      </c>
      <c r="I28" s="187">
        <f t="shared" si="7"/>
        <v>0</v>
      </c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49"/>
      <c r="U28" s="149"/>
      <c r="V28" s="149"/>
      <c r="W28" s="149"/>
    </row>
    <row r="29" spans="1:23" hidden="1" x14ac:dyDescent="0.25">
      <c r="A29" s="33" t="s">
        <v>224</v>
      </c>
      <c r="B29" s="170"/>
      <c r="C29" s="186">
        <f>SUMIFS(Rohdaten!K:K,Rohdaten!C:C,Einzelabend!$B$6)</f>
        <v>0</v>
      </c>
      <c r="D29" s="187"/>
      <c r="E29" s="186">
        <f>SUMIFS(Rohdaten!K:K,Rohdaten!C:C,Einzelabend!$B$8)</f>
        <v>0</v>
      </c>
      <c r="F29" s="187"/>
      <c r="G29" s="171"/>
      <c r="H29" s="186">
        <f t="shared" si="4"/>
        <v>0</v>
      </c>
      <c r="I29" s="187">
        <f t="shared" si="5"/>
        <v>0</v>
      </c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49"/>
      <c r="U29" s="149"/>
      <c r="V29" s="149"/>
      <c r="W29" s="149"/>
    </row>
    <row r="30" spans="1:23" ht="6" customHeight="1" x14ac:dyDescent="0.25">
      <c r="A30" s="30"/>
      <c r="B30" s="30"/>
      <c r="C30" s="30"/>
      <c r="D30" s="36"/>
      <c r="E30" s="36"/>
      <c r="F30" s="36"/>
      <c r="G30" s="35"/>
      <c r="H30" s="36"/>
      <c r="I30" s="36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9"/>
      <c r="U30" s="149"/>
      <c r="V30" s="149"/>
      <c r="W30" s="149"/>
    </row>
    <row r="31" spans="1:23" x14ac:dyDescent="0.25">
      <c r="A31" s="21"/>
      <c r="B31" s="21"/>
      <c r="C31" s="5" t="s">
        <v>150</v>
      </c>
      <c r="D31" s="95" t="s">
        <v>149</v>
      </c>
      <c r="E31" s="5" t="s">
        <v>150</v>
      </c>
      <c r="F31" s="95" t="s">
        <v>149</v>
      </c>
      <c r="G31" s="34"/>
      <c r="H31" s="96" t="s">
        <v>49</v>
      </c>
      <c r="I31" s="96"/>
      <c r="J31" s="157"/>
      <c r="K31" s="157" t="str">
        <f>C6</f>
        <v>Fuchs</v>
      </c>
      <c r="L31" s="157">
        <f>SUMIFS(Rohdaten!$U:$U,Rohdaten!$A:$A,Einzelabend!$C$3,Rohdaten!$D:$D,Einzelabend!$K31)</f>
        <v>0</v>
      </c>
      <c r="M31" s="157"/>
      <c r="N31" s="150"/>
      <c r="O31" s="150"/>
      <c r="P31" s="150"/>
      <c r="Q31" s="150"/>
      <c r="R31" s="150"/>
      <c r="S31" s="150"/>
      <c r="T31" s="149"/>
      <c r="U31" s="149"/>
      <c r="V31" s="149"/>
      <c r="W31" s="149"/>
    </row>
    <row r="32" spans="1:23" x14ac:dyDescent="0.25">
      <c r="A32" s="3" t="s">
        <v>147</v>
      </c>
      <c r="B32" s="3"/>
      <c r="C32" s="8">
        <f>SUM(C33:C37)</f>
        <v>11</v>
      </c>
      <c r="D32" s="7">
        <f>SUMIFS(Rohdaten!$CJ:$CJ,Rohdaten!$C:$C,Einzelabend!$B$6)+SUMIFS(Rohdaten!$CJ:$CJ,Rohdaten!$C:$C,Einzelabend!$B$7)</f>
        <v>900</v>
      </c>
      <c r="E32" s="8">
        <f>SUM(E33:E37)</f>
        <v>13</v>
      </c>
      <c r="F32" s="7">
        <f>SUMIFS(Rohdaten!$CJ:$CJ,Rohdaten!$C:$C,Einzelabend!$B$8)+SUMIFS(Rohdaten!$CJ:$CJ,Rohdaten!$C:$C,Einzelabend!$B$9)</f>
        <v>1740</v>
      </c>
      <c r="G32" s="34"/>
      <c r="H32" s="7">
        <f t="shared" ref="H32:I37" si="8">C32-E32</f>
        <v>-2</v>
      </c>
      <c r="I32" s="7">
        <f t="shared" si="8"/>
        <v>-840</v>
      </c>
      <c r="J32" s="157"/>
      <c r="K32" s="157" t="str">
        <f>C7</f>
        <v>Küng</v>
      </c>
      <c r="L32" s="157">
        <f>SUMIFS(Rohdaten!$U:$U,Rohdaten!$A:$A,Einzelabend!$C$3,Rohdaten!$D:$D,Einzelabend!$K32)</f>
        <v>0</v>
      </c>
      <c r="M32" s="157"/>
      <c r="N32" s="150"/>
      <c r="O32" s="150"/>
      <c r="P32" s="150"/>
      <c r="Q32" s="150"/>
      <c r="R32" s="150"/>
      <c r="S32" s="150"/>
      <c r="T32" s="149"/>
      <c r="U32" s="149"/>
      <c r="V32" s="149"/>
      <c r="W32" s="149"/>
    </row>
    <row r="33" spans="1:23" x14ac:dyDescent="0.25">
      <c r="A33" s="32" t="s">
        <v>43</v>
      </c>
      <c r="B33" s="33"/>
      <c r="C33" s="172">
        <f>SUMIFS(Rohdaten!$BA:$BA,Rohdaten!$C:$C,Einzelabend!$B$6)+SUMIFS(Rohdaten!$BA:$BA,Rohdaten!$C:$C,Einzelabend!$B$7)</f>
        <v>10</v>
      </c>
      <c r="D33" s="37">
        <f>SUMIFS(Rohdaten!$CE:$CE,Rohdaten!$C:$C,Einzelabend!$B$6)+SUMIFS(Rohdaten!$CE:$CE,Rohdaten!$C:$C,Einzelabend!$B$7)</f>
        <v>700</v>
      </c>
      <c r="E33" s="172">
        <f>SUMIFS(Rohdaten!$BA:$BA,Rohdaten!$C:$C,Einzelabend!$B$8)+SUMIFS(Rohdaten!$BA:$BA,Rohdaten!$C:$C,Einzelabend!$B$9)</f>
        <v>8</v>
      </c>
      <c r="F33" s="37">
        <f>SUMIFS(Rohdaten!$CE:$CE,Rohdaten!$C:$C,Einzelabend!$B$8)+SUMIFS(Rohdaten!$CE:$CE,Rohdaten!$C:$C,Einzelabend!$B$9)</f>
        <v>440</v>
      </c>
      <c r="G33" s="34"/>
      <c r="H33" s="37">
        <f t="shared" si="8"/>
        <v>2</v>
      </c>
      <c r="I33" s="37">
        <f t="shared" si="8"/>
        <v>260</v>
      </c>
      <c r="J33" s="157"/>
      <c r="K33" s="157" t="str">
        <f>C8</f>
        <v>Goonse</v>
      </c>
      <c r="L33" s="157">
        <f>SUMIFS(Rohdaten!$U:$U,Rohdaten!$A:$A,Einzelabend!$C$3,Rohdaten!$D:$D,Einzelabend!$K33)</f>
        <v>1</v>
      </c>
      <c r="M33" s="157"/>
      <c r="N33" s="150"/>
      <c r="O33" s="150"/>
      <c r="P33" s="150"/>
      <c r="Q33" s="150"/>
      <c r="R33" s="150"/>
      <c r="S33" s="150"/>
      <c r="T33" s="149"/>
      <c r="U33" s="149"/>
      <c r="V33" s="149"/>
      <c r="W33" s="149"/>
    </row>
    <row r="34" spans="1:23" x14ac:dyDescent="0.25">
      <c r="A34" s="32" t="s">
        <v>44</v>
      </c>
      <c r="B34" s="33"/>
      <c r="C34" s="172">
        <f>SUMIFS(Rohdaten!$BH:$BH,Rohdaten!$C:$C,Einzelabend!$B$6)+SUMIFS(Rohdaten!$BH:$BH,Rohdaten!$C:$C,Einzelabend!$B$7)</f>
        <v>0</v>
      </c>
      <c r="D34" s="37">
        <f>SUMIFS(Rohdaten!$CF:$CF,Rohdaten!$C:$C,Einzelabend!$B$6)+SUMIFS(Rohdaten!$CF:$CF,Rohdaten!$C:$C,Einzelabend!$B$7)</f>
        <v>0</v>
      </c>
      <c r="E34" s="172">
        <f>SUMIFS(Rohdaten!$BH:$BH,Rohdaten!$C:$C,Einzelabend!$B$8)+SUMIFS(Rohdaten!$BH:$BH,Rohdaten!$C:$C,Einzelabend!$B$9)</f>
        <v>1</v>
      </c>
      <c r="F34" s="37">
        <f>SUMIFS(Rohdaten!$CF:$CF,Rohdaten!$C:$C,Einzelabend!$B$8)+SUMIFS(Rohdaten!$CF:$CF,Rohdaten!$C:$C,Einzelabend!$B$9)</f>
        <v>100</v>
      </c>
      <c r="G34" s="34"/>
      <c r="H34" s="37">
        <f t="shared" si="8"/>
        <v>-1</v>
      </c>
      <c r="I34" s="37">
        <f t="shared" si="8"/>
        <v>-100</v>
      </c>
      <c r="J34" s="157"/>
      <c r="K34" s="157" t="str">
        <f>C9</f>
        <v>Chäli</v>
      </c>
      <c r="L34" s="157">
        <f>SUMIFS(Rohdaten!$U:$U,Rohdaten!$A:$A,Einzelabend!$C$3,Rohdaten!$D:$D,Einzelabend!$K34)</f>
        <v>0</v>
      </c>
      <c r="M34" s="157"/>
      <c r="N34" s="150"/>
      <c r="O34" s="150"/>
      <c r="P34" s="150"/>
      <c r="Q34" s="150"/>
      <c r="R34" s="150"/>
      <c r="S34" s="150"/>
      <c r="T34" s="149"/>
      <c r="U34" s="149"/>
      <c r="V34" s="149"/>
      <c r="W34" s="149"/>
    </row>
    <row r="35" spans="1:23" x14ac:dyDescent="0.25">
      <c r="A35" s="32" t="s">
        <v>45</v>
      </c>
      <c r="B35" s="33"/>
      <c r="C35" s="172">
        <f>SUMIFS(Rohdaten!$BO:$BO,Rohdaten!$C:$C,Einzelabend!$B$6)+SUMIFS(Rohdaten!$BO:$BO,Rohdaten!$C:$C,Einzelabend!$B$7)</f>
        <v>1</v>
      </c>
      <c r="D35" s="37">
        <f>SUMIFS(Rohdaten!$CG:$CG,Rohdaten!$C:$C,Einzelabend!$B$6)+SUMIFS(Rohdaten!$CG:$CG,Rohdaten!$C:$C,Einzelabend!$B$7)</f>
        <v>200</v>
      </c>
      <c r="E35" s="172">
        <f>SUMIFS(Rohdaten!$BO:$BO,Rohdaten!$C:$C,Einzelabend!$B$8)+SUMIFS(Rohdaten!$BO:$BO,Rohdaten!$C:$C,Einzelabend!$B$9)</f>
        <v>4</v>
      </c>
      <c r="F35" s="37">
        <f>SUMIFS(Rohdaten!$CG:$CG,Rohdaten!$C:$C,Einzelabend!$B$8)+SUMIFS(Rohdaten!$CG:$CG,Rohdaten!$C:$C,Einzelabend!$B$9)</f>
        <v>1200</v>
      </c>
      <c r="G35" s="34"/>
      <c r="H35" s="37">
        <f t="shared" si="8"/>
        <v>-3</v>
      </c>
      <c r="I35" s="37">
        <f t="shared" si="8"/>
        <v>-1000</v>
      </c>
      <c r="J35" s="157"/>
      <c r="K35" s="157"/>
      <c r="L35" s="157"/>
      <c r="M35" s="157"/>
      <c r="N35" s="150"/>
      <c r="O35" s="150"/>
      <c r="P35" s="150"/>
      <c r="Q35" s="150"/>
      <c r="R35" s="150"/>
      <c r="S35" s="150"/>
      <c r="T35" s="149"/>
      <c r="U35" s="149"/>
      <c r="V35" s="149"/>
      <c r="W35" s="149"/>
    </row>
    <row r="36" spans="1:23" x14ac:dyDescent="0.25">
      <c r="A36" s="32" t="s">
        <v>46</v>
      </c>
      <c r="B36" s="33"/>
      <c r="C36" s="172">
        <f>SUMIFS(Rohdaten!$BV:$BV,Rohdaten!$C:$C,Einzelabend!$B$6)+SUMIFS(Rohdaten!$BV:$BV,Rohdaten!$C:$C,Einzelabend!$B$7)</f>
        <v>0</v>
      </c>
      <c r="D36" s="37">
        <f>SUMIFS(Rohdaten!$CH:$CH,Rohdaten!$C:$C,Einzelabend!$B$6)+SUMIFS(Rohdaten!$CH:$CH,Rohdaten!$C:$C,Einzelabend!$B$7)</f>
        <v>0</v>
      </c>
      <c r="E36" s="172">
        <f>SUMIFS(Rohdaten!$BV:$BV,Rohdaten!$C:$C,Einzelabend!$B$8)+SUMIFS(Rohdaten!$BV:$BV,Rohdaten!$C:$C,Einzelabend!$B$9)</f>
        <v>0</v>
      </c>
      <c r="F36" s="37">
        <f>SUMIFS(Rohdaten!$CH:$CH,Rohdaten!$C:$C,Einzelabend!$B$8)+SUMIFS(Rohdaten!$CH:$CH,Rohdaten!$C:$C,Einzelabend!$B$9)</f>
        <v>0</v>
      </c>
      <c r="G36" s="34"/>
      <c r="H36" s="37">
        <f t="shared" si="8"/>
        <v>0</v>
      </c>
      <c r="I36" s="37">
        <f t="shared" si="8"/>
        <v>0</v>
      </c>
      <c r="J36" s="157"/>
      <c r="K36" s="157"/>
      <c r="L36" s="157"/>
      <c r="M36" s="157"/>
      <c r="N36" s="150"/>
      <c r="O36" s="150"/>
      <c r="P36" s="150"/>
      <c r="Q36" s="150"/>
      <c r="R36" s="150"/>
      <c r="S36" s="150"/>
      <c r="T36" s="149"/>
      <c r="U36" s="149"/>
      <c r="V36" s="149"/>
      <c r="W36" s="149"/>
    </row>
    <row r="37" spans="1:23" x14ac:dyDescent="0.25">
      <c r="A37" s="32" t="s">
        <v>47</v>
      </c>
      <c r="B37" s="33"/>
      <c r="C37" s="172">
        <f>SUMIFS(Rohdaten!$CC:$CC,Rohdaten!$C:$C,Einzelabend!$B$6)+SUMIFS(Rohdaten!$CC:$CC,Rohdaten!$C:$C,Einzelabend!$B$7)</f>
        <v>0</v>
      </c>
      <c r="D37" s="37">
        <f>SUMIFS(Rohdaten!$CI:$CI,Rohdaten!$C:$C,Einzelabend!$B$6)+SUMIFS(Rohdaten!$CI:$CI,Rohdaten!$C:$C,Einzelabend!$B$7)</f>
        <v>0</v>
      </c>
      <c r="E37" s="172">
        <f>SUMIFS(Rohdaten!$CC:$CC,Rohdaten!$C:$C,Einzelabend!$B$8)+SUMIFS(Rohdaten!$CC:$CC,Rohdaten!$C:$C,Einzelabend!$B$9)</f>
        <v>0</v>
      </c>
      <c r="F37" s="37">
        <f>SUMIFS(Rohdaten!$CI:$CI,Rohdaten!$C:$C,Einzelabend!$B$8)+SUMIFS(Rohdaten!$CI:$CI,Rohdaten!$C:$C,Einzelabend!$B$9)</f>
        <v>0</v>
      </c>
      <c r="G37" s="34"/>
      <c r="H37" s="37">
        <f t="shared" si="8"/>
        <v>0</v>
      </c>
      <c r="I37" s="37">
        <f t="shared" ref="I37" si="9">D37-F37</f>
        <v>0</v>
      </c>
      <c r="J37" s="157"/>
      <c r="K37" s="157"/>
      <c r="L37" s="157"/>
      <c r="M37" s="157"/>
      <c r="N37" s="150"/>
      <c r="O37" s="150"/>
      <c r="P37" s="150"/>
      <c r="Q37" s="150"/>
      <c r="R37" s="150"/>
      <c r="S37" s="150"/>
      <c r="T37" s="149"/>
      <c r="U37" s="149"/>
      <c r="V37" s="149"/>
      <c r="W37" s="149"/>
    </row>
    <row r="38" spans="1:23" x14ac:dyDescent="0.25">
      <c r="A38" s="173" t="s">
        <v>148</v>
      </c>
      <c r="B38" s="174"/>
      <c r="C38" s="175">
        <f>D32/C23</f>
        <v>0.11606912561258705</v>
      </c>
      <c r="D38" s="169"/>
      <c r="E38" s="175">
        <f>F32/E23</f>
        <v>0.20758768790264853</v>
      </c>
      <c r="F38" s="169"/>
      <c r="G38" s="34"/>
      <c r="H38" s="175">
        <f>IF(C38&gt;E38,(C38-E38)/E38,(E38-C38)/C38)</f>
        <v>0.78848325777459649</v>
      </c>
      <c r="I38" s="97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49"/>
      <c r="U38" s="149"/>
      <c r="V38" s="149"/>
      <c r="W38" s="149"/>
    </row>
    <row r="39" spans="1:23" ht="6" customHeight="1" x14ac:dyDescent="0.25">
      <c r="A39" s="31"/>
      <c r="B39" s="30"/>
      <c r="C39" s="30"/>
      <c r="D39" s="36"/>
      <c r="E39" s="36"/>
      <c r="F39" s="36"/>
      <c r="G39" s="35"/>
      <c r="H39" s="36"/>
      <c r="I39" s="36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9"/>
      <c r="U39" s="149"/>
      <c r="V39" s="149"/>
      <c r="W39" s="149"/>
    </row>
    <row r="40" spans="1:23" x14ac:dyDescent="0.25">
      <c r="A40" s="4" t="s">
        <v>48</v>
      </c>
      <c r="B40" s="3"/>
      <c r="C40" s="98">
        <f>SUMIFS(Rohdaten!$AT:$AT,Rohdaten!$C:$C,Einzelabend!$B$6)+SUMIFS(Rohdaten!$AT:$AT,Rohdaten!$C:$C,Einzelabend!$B$7)</f>
        <v>80</v>
      </c>
      <c r="D40" s="97"/>
      <c r="E40" s="98">
        <f>SUMIFS(Rohdaten!$AT:$AT,Rohdaten!$C:$C,Einzelabend!$B$8)+SUMIFS(Rohdaten!$AT:$AT,Rohdaten!$C:$C,Einzelabend!$B$9)</f>
        <v>0</v>
      </c>
      <c r="F40" s="97"/>
      <c r="G40" s="34"/>
      <c r="H40" s="98">
        <f>C40-E40</f>
        <v>80</v>
      </c>
      <c r="I40" s="97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49"/>
      <c r="U40" s="149"/>
      <c r="V40" s="149"/>
      <c r="W40" s="149"/>
    </row>
    <row r="41" spans="1:23" x14ac:dyDescent="0.25">
      <c r="A41" s="27"/>
      <c r="B41" s="27"/>
      <c r="C41" s="27"/>
      <c r="D41" s="27"/>
      <c r="E41" s="27"/>
      <c r="F41" s="27"/>
      <c r="G41" s="21"/>
      <c r="H41" s="27"/>
      <c r="I41" s="27"/>
      <c r="J41" s="21"/>
      <c r="K41" s="21"/>
      <c r="L41" s="21"/>
      <c r="M41" s="148"/>
      <c r="N41" s="148"/>
      <c r="O41" s="148"/>
      <c r="P41" s="148"/>
      <c r="Q41" s="148"/>
      <c r="R41" s="148"/>
      <c r="S41" s="148"/>
    </row>
    <row r="42" spans="1:23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148"/>
      <c r="N42" s="148"/>
      <c r="O42" s="148"/>
      <c r="P42" s="148"/>
      <c r="Q42" s="148"/>
      <c r="R42" s="148"/>
      <c r="S42" s="148"/>
      <c r="U42" s="177"/>
    </row>
    <row r="43" spans="1:23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148"/>
      <c r="N43" s="148"/>
      <c r="O43" s="148"/>
      <c r="P43" s="148"/>
      <c r="Q43" s="148"/>
      <c r="R43" s="148"/>
      <c r="S43" s="148"/>
    </row>
    <row r="44" spans="1:23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148"/>
      <c r="N44" s="148"/>
      <c r="O44" s="148"/>
      <c r="P44" s="148"/>
      <c r="Q44" s="148"/>
      <c r="R44" s="148"/>
      <c r="S44" s="148"/>
    </row>
    <row r="45" spans="1:23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148"/>
      <c r="N45" s="148"/>
      <c r="O45" s="148"/>
      <c r="P45" s="148"/>
      <c r="Q45" s="148"/>
      <c r="R45" s="148"/>
      <c r="S45" s="148"/>
    </row>
    <row r="46" spans="1:23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148"/>
      <c r="N46" s="148"/>
      <c r="O46" s="148"/>
      <c r="P46" s="148"/>
      <c r="Q46" s="148"/>
      <c r="R46" s="148"/>
      <c r="S46" s="148"/>
    </row>
    <row r="47" spans="1:23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148"/>
      <c r="N47" s="148"/>
      <c r="O47" s="148"/>
      <c r="P47" s="148"/>
      <c r="Q47" s="148"/>
      <c r="R47" s="148"/>
      <c r="S47" s="148"/>
    </row>
    <row r="48" spans="1:23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148"/>
      <c r="N48" s="148"/>
      <c r="O48" s="148"/>
      <c r="P48" s="148"/>
      <c r="Q48" s="148"/>
      <c r="R48" s="148"/>
      <c r="S48" s="148"/>
    </row>
    <row r="49" spans="1:19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148"/>
      <c r="N49" s="148"/>
      <c r="O49" s="148"/>
      <c r="P49" s="148"/>
      <c r="Q49" s="148"/>
      <c r="R49" s="148"/>
      <c r="S49" s="148"/>
    </row>
    <row r="50" spans="1:19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148"/>
      <c r="N50" s="148"/>
      <c r="O50" s="148"/>
      <c r="P50" s="148"/>
      <c r="Q50" s="148"/>
      <c r="R50" s="148"/>
      <c r="S50" s="148"/>
    </row>
    <row r="51" spans="1:19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148"/>
      <c r="N51" s="148"/>
      <c r="O51" s="148"/>
      <c r="P51" s="148"/>
      <c r="Q51" s="148"/>
      <c r="R51" s="148"/>
      <c r="S51" s="148"/>
    </row>
    <row r="52" spans="1:19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148"/>
      <c r="N52" s="148"/>
      <c r="O52" s="148"/>
      <c r="P52" s="148"/>
      <c r="Q52" s="148"/>
      <c r="R52" s="148"/>
      <c r="S52" s="148"/>
    </row>
    <row r="53" spans="1:19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1:19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</sheetData>
  <mergeCells count="18"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  <mergeCell ref="H27:I27"/>
    <mergeCell ref="C28:D28"/>
    <mergeCell ref="E28:F28"/>
    <mergeCell ref="H28:I28"/>
    <mergeCell ref="C29:D29"/>
    <mergeCell ref="E29:F29"/>
  </mergeCells>
  <pageMargins left="0.70866141732283472" right="0.70866141732283472" top="0.78740157480314965" bottom="0.78740157480314965" header="0.31496062992125984" footer="0.31496062992125984"/>
  <pageSetup scale="68" orientation="landscape" r:id="rId1"/>
  <ignoredErrors>
    <ignoredError sqref="D32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4B65-DBED-4FA5-B6E2-C140EB61E658}">
  <dimension ref="A1:EO180"/>
  <sheetViews>
    <sheetView topLeftCell="CT1" workbookViewId="0">
      <pane ySplit="4" topLeftCell="A5" activePane="bottomLeft" state="frozen"/>
      <selection pane="bottomLeft" activeCell="DR12" sqref="DR12"/>
    </sheetView>
  </sheetViews>
  <sheetFormatPr baseColWidth="10" defaultRowHeight="15" x14ac:dyDescent="0.25"/>
  <cols>
    <col min="1" max="46" width="13.85546875" customWidth="1"/>
    <col min="47" max="81" width="13.85546875" style="2" customWidth="1"/>
    <col min="82" max="82" width="2.5703125" customWidth="1"/>
    <col min="83" max="88" width="13.85546875" style="2" customWidth="1"/>
    <col min="89" max="92" width="16.5703125" customWidth="1"/>
    <col min="93" max="93" width="13.85546875" style="2" customWidth="1"/>
    <col min="94" max="94" width="2.5703125" customWidth="1"/>
    <col min="95" max="123" width="13.85546875" style="2" customWidth="1"/>
    <col min="124" max="125" width="15" style="2" customWidth="1"/>
    <col min="126" max="133" width="13.85546875" style="2" customWidth="1"/>
    <col min="134" max="141" width="0.7109375" customWidth="1"/>
    <col min="142" max="142" width="13.85546875" style="2" customWidth="1"/>
  </cols>
  <sheetData>
    <row r="1" spans="1:145" x14ac:dyDescent="0.25">
      <c r="A1" s="1" t="s">
        <v>0</v>
      </c>
      <c r="B1" s="1"/>
      <c r="C1" s="1"/>
    </row>
    <row r="3" spans="1:145" ht="15.75" thickBot="1" x14ac:dyDescent="0.3"/>
    <row r="4" spans="1:145" s="79" customFormat="1" ht="45.75" thickBot="1" x14ac:dyDescent="0.3">
      <c r="A4" s="75" t="s">
        <v>5</v>
      </c>
      <c r="B4" s="76" t="s">
        <v>38</v>
      </c>
      <c r="C4" s="76"/>
      <c r="D4" s="77" t="s">
        <v>6</v>
      </c>
      <c r="E4" s="77" t="s">
        <v>162</v>
      </c>
      <c r="F4" s="78" t="s">
        <v>7</v>
      </c>
      <c r="G4" s="78" t="s">
        <v>8</v>
      </c>
      <c r="H4" s="78" t="s">
        <v>9</v>
      </c>
      <c r="I4" s="78" t="s">
        <v>10</v>
      </c>
      <c r="J4" s="78" t="s">
        <v>11</v>
      </c>
      <c r="K4" s="78" t="s">
        <v>12</v>
      </c>
      <c r="L4" s="78" t="s">
        <v>206</v>
      </c>
      <c r="M4" s="78" t="s">
        <v>207</v>
      </c>
      <c r="N4" s="78" t="s">
        <v>213</v>
      </c>
      <c r="O4" s="78" t="s">
        <v>13</v>
      </c>
      <c r="P4" s="78" t="s">
        <v>157</v>
      </c>
      <c r="Q4" s="78" t="s">
        <v>179</v>
      </c>
      <c r="R4" s="78" t="s">
        <v>32</v>
      </c>
      <c r="S4" s="78" t="s">
        <v>151</v>
      </c>
      <c r="T4" s="78" t="s">
        <v>188</v>
      </c>
      <c r="U4" s="78" t="s">
        <v>204</v>
      </c>
      <c r="V4" s="140" t="s">
        <v>151</v>
      </c>
      <c r="W4" s="140" t="s">
        <v>151</v>
      </c>
      <c r="X4" s="140" t="s">
        <v>151</v>
      </c>
      <c r="Y4" s="140" t="s">
        <v>151</v>
      </c>
      <c r="Z4" s="140" t="s">
        <v>151</v>
      </c>
      <c r="AA4" s="140" t="s">
        <v>151</v>
      </c>
      <c r="AB4" s="141" t="s">
        <v>152</v>
      </c>
      <c r="AC4" s="141" t="s">
        <v>152</v>
      </c>
      <c r="AD4" s="141" t="s">
        <v>152</v>
      </c>
      <c r="AE4" s="141" t="s">
        <v>152</v>
      </c>
      <c r="AF4" s="141" t="s">
        <v>152</v>
      </c>
      <c r="AG4" s="141" t="s">
        <v>152</v>
      </c>
      <c r="AH4" s="78" t="s">
        <v>154</v>
      </c>
      <c r="AI4" s="78" t="s">
        <v>23</v>
      </c>
      <c r="AJ4" s="78" t="s">
        <v>24</v>
      </c>
      <c r="AK4" s="78" t="s">
        <v>24</v>
      </c>
      <c r="AL4" s="78" t="s">
        <v>26</v>
      </c>
      <c r="AM4" s="78" t="s">
        <v>25</v>
      </c>
      <c r="AN4" s="78" t="s">
        <v>25</v>
      </c>
      <c r="AO4" s="78" t="s">
        <v>33</v>
      </c>
      <c r="AP4" s="78" t="s">
        <v>14</v>
      </c>
      <c r="AQ4" s="78" t="s">
        <v>15</v>
      </c>
      <c r="AR4" s="78" t="s">
        <v>16</v>
      </c>
      <c r="AS4" s="78" t="s">
        <v>165</v>
      </c>
      <c r="AT4" s="78" t="s">
        <v>17</v>
      </c>
      <c r="AU4" s="78" t="s">
        <v>94</v>
      </c>
      <c r="AV4" s="78" t="s">
        <v>93</v>
      </c>
      <c r="AW4" s="78" t="s">
        <v>93</v>
      </c>
      <c r="AX4" s="78" t="s">
        <v>92</v>
      </c>
      <c r="AY4" s="78" t="s">
        <v>91</v>
      </c>
      <c r="AZ4" s="78" t="s">
        <v>91</v>
      </c>
      <c r="BA4" s="78" t="s">
        <v>111</v>
      </c>
      <c r="BB4" s="78" t="s">
        <v>95</v>
      </c>
      <c r="BC4" s="78" t="s">
        <v>96</v>
      </c>
      <c r="BD4" s="78" t="s">
        <v>96</v>
      </c>
      <c r="BE4" s="78" t="s">
        <v>98</v>
      </c>
      <c r="BF4" s="78" t="s">
        <v>97</v>
      </c>
      <c r="BG4" s="78" t="s">
        <v>97</v>
      </c>
      <c r="BH4" s="78" t="s">
        <v>112</v>
      </c>
      <c r="BI4" s="78" t="s">
        <v>99</v>
      </c>
      <c r="BJ4" s="78" t="s">
        <v>100</v>
      </c>
      <c r="BK4" s="78" t="s">
        <v>100</v>
      </c>
      <c r="BL4" s="78" t="s">
        <v>102</v>
      </c>
      <c r="BM4" s="78" t="s">
        <v>101</v>
      </c>
      <c r="BN4" s="78" t="s">
        <v>101</v>
      </c>
      <c r="BO4" s="78" t="s">
        <v>113</v>
      </c>
      <c r="BP4" s="78" t="s">
        <v>103</v>
      </c>
      <c r="BQ4" s="78" t="s">
        <v>104</v>
      </c>
      <c r="BR4" s="78" t="s">
        <v>104</v>
      </c>
      <c r="BS4" s="78" t="s">
        <v>106</v>
      </c>
      <c r="BT4" s="78" t="s">
        <v>105</v>
      </c>
      <c r="BU4" s="78" t="s">
        <v>105</v>
      </c>
      <c r="BV4" s="78" t="s">
        <v>114</v>
      </c>
      <c r="BW4" s="78" t="s">
        <v>107</v>
      </c>
      <c r="BX4" s="78" t="s">
        <v>108</v>
      </c>
      <c r="BY4" s="78" t="s">
        <v>108</v>
      </c>
      <c r="BZ4" s="78" t="s">
        <v>110</v>
      </c>
      <c r="CA4" s="78" t="s">
        <v>109</v>
      </c>
      <c r="CB4" s="78" t="s">
        <v>109</v>
      </c>
      <c r="CC4" s="78" t="s">
        <v>115</v>
      </c>
      <c r="CE4" s="78" t="s">
        <v>18</v>
      </c>
      <c r="CF4" s="78" t="s">
        <v>19</v>
      </c>
      <c r="CG4" s="78" t="s">
        <v>20</v>
      </c>
      <c r="CH4" s="78" t="s">
        <v>21</v>
      </c>
      <c r="CI4" s="80" t="s">
        <v>22</v>
      </c>
      <c r="CJ4" s="81" t="s">
        <v>34</v>
      </c>
      <c r="CK4" s="78" t="s">
        <v>27</v>
      </c>
      <c r="CL4" s="78" t="s">
        <v>28</v>
      </c>
      <c r="CM4" s="78" t="s">
        <v>29</v>
      </c>
      <c r="CN4" s="78" t="s">
        <v>30</v>
      </c>
      <c r="CO4" s="81" t="s">
        <v>35</v>
      </c>
      <c r="CQ4" s="81" t="s">
        <v>64</v>
      </c>
      <c r="CR4" s="81" t="s">
        <v>70</v>
      </c>
      <c r="CS4" s="81" t="s">
        <v>71</v>
      </c>
      <c r="CT4" s="81" t="s">
        <v>72</v>
      </c>
      <c r="CU4" s="81" t="s">
        <v>73</v>
      </c>
      <c r="CV4" s="81" t="s">
        <v>74</v>
      </c>
      <c r="CW4" s="81" t="s">
        <v>116</v>
      </c>
      <c r="CX4" s="81" t="s">
        <v>117</v>
      </c>
      <c r="CY4" s="81" t="s">
        <v>119</v>
      </c>
      <c r="CZ4" s="81" t="s">
        <v>118</v>
      </c>
      <c r="DA4" s="81" t="s">
        <v>120</v>
      </c>
      <c r="DB4" s="81" t="s">
        <v>121</v>
      </c>
      <c r="DC4" s="81" t="s">
        <v>122</v>
      </c>
      <c r="DD4" s="81" t="s">
        <v>123</v>
      </c>
      <c r="DE4" s="81" t="s">
        <v>124</v>
      </c>
      <c r="DF4" s="81" t="s">
        <v>125</v>
      </c>
      <c r="DG4" s="81" t="s">
        <v>126</v>
      </c>
      <c r="DH4" s="81" t="s">
        <v>127</v>
      </c>
      <c r="DI4" s="81" t="s">
        <v>128</v>
      </c>
      <c r="DJ4" s="81" t="s">
        <v>129</v>
      </c>
      <c r="DK4" s="81" t="s">
        <v>130</v>
      </c>
      <c r="DL4" s="81" t="s">
        <v>131</v>
      </c>
      <c r="DM4" s="81" t="s">
        <v>132</v>
      </c>
      <c r="DN4" s="81" t="s">
        <v>133</v>
      </c>
      <c r="DO4" s="81" t="s">
        <v>134</v>
      </c>
      <c r="DP4" s="81" t="s">
        <v>135</v>
      </c>
      <c r="DQ4" s="81" t="s">
        <v>136</v>
      </c>
      <c r="DR4" s="81" t="s">
        <v>137</v>
      </c>
      <c r="DS4" s="81" t="s">
        <v>138</v>
      </c>
      <c r="DT4" s="81" t="s">
        <v>59</v>
      </c>
      <c r="DU4" s="81" t="s">
        <v>139</v>
      </c>
      <c r="DV4" s="81" t="s">
        <v>158</v>
      </c>
      <c r="DW4" s="81" t="s">
        <v>159</v>
      </c>
      <c r="DX4" s="81" t="s">
        <v>160</v>
      </c>
      <c r="DY4" s="81" t="s">
        <v>159</v>
      </c>
      <c r="DZ4" s="81" t="s">
        <v>166</v>
      </c>
      <c r="EA4" s="81" t="s">
        <v>180</v>
      </c>
      <c r="EB4" s="81" t="s">
        <v>205</v>
      </c>
      <c r="EC4" s="81" t="s">
        <v>209</v>
      </c>
      <c r="EL4" s="81" t="s">
        <v>6</v>
      </c>
      <c r="EN4" s="79" t="s">
        <v>187</v>
      </c>
      <c r="EO4" s="79" t="s">
        <v>217</v>
      </c>
    </row>
    <row r="5" spans="1:145" x14ac:dyDescent="0.25">
      <c r="A5" s="9">
        <v>46102</v>
      </c>
      <c r="B5" s="9" t="s">
        <v>37</v>
      </c>
      <c r="C5" s="38" t="str">
        <f t="shared" ref="C5:C36" si="0">A5&amp;B5</f>
        <v>46102Team 1</v>
      </c>
      <c r="D5" s="10" t="s">
        <v>1</v>
      </c>
      <c r="E5" s="10" t="str">
        <f>D5&amp;D6</f>
        <v>FuchsKüng</v>
      </c>
      <c r="F5" s="11">
        <v>3002</v>
      </c>
      <c r="G5" s="11">
        <v>3157</v>
      </c>
      <c r="H5" s="11">
        <v>3340</v>
      </c>
      <c r="I5" s="11">
        <v>2444</v>
      </c>
      <c r="J5" s="11">
        <v>2591</v>
      </c>
      <c r="K5" s="11">
        <v>3011</v>
      </c>
      <c r="L5" s="11"/>
      <c r="M5" s="11"/>
      <c r="N5" s="11"/>
      <c r="O5" s="41">
        <f t="shared" ref="O5:O13" si="1">IF(SUM(F5:N5)=0,"",SUM(F5:N5))</f>
        <v>17545</v>
      </c>
      <c r="P5" s="41">
        <f t="shared" ref="P5:P28" si="2">IF(COUNTA(F5:N5)=0,"",COUNTA(F5:N5))</f>
        <v>6</v>
      </c>
      <c r="Q5" s="11">
        <v>3</v>
      </c>
      <c r="R5" s="11">
        <v>1</v>
      </c>
      <c r="S5" s="41">
        <f t="shared" ref="S5:S8" si="3">SUM(V5:AA5)</f>
        <v>6</v>
      </c>
      <c r="T5" s="41">
        <f>SUM(AB6:AG6)</f>
        <v>10</v>
      </c>
      <c r="U5" s="11"/>
      <c r="V5" s="11"/>
      <c r="W5" s="11"/>
      <c r="X5" s="11">
        <v>1</v>
      </c>
      <c r="Y5" s="11">
        <v>2</v>
      </c>
      <c r="Z5" s="11">
        <v>2</v>
      </c>
      <c r="AA5" s="11">
        <v>1</v>
      </c>
      <c r="AB5" s="11"/>
      <c r="AC5" s="11">
        <v>3</v>
      </c>
      <c r="AD5" s="11"/>
      <c r="AE5" s="11">
        <v>4</v>
      </c>
      <c r="AF5" s="11"/>
      <c r="AG5" s="11">
        <v>3</v>
      </c>
      <c r="AH5" s="106">
        <f>IFERROR(S5/(S5+T5),"")</f>
        <v>0.375</v>
      </c>
      <c r="AI5" s="12"/>
      <c r="AJ5" s="12"/>
      <c r="AK5" s="12"/>
      <c r="AL5" s="12"/>
      <c r="AM5" s="12"/>
      <c r="AN5" s="12"/>
      <c r="AO5" s="44">
        <f>SUM(AI5:AN5)</f>
        <v>0</v>
      </c>
      <c r="AP5" s="12">
        <v>2</v>
      </c>
      <c r="AQ5" s="12">
        <v>8</v>
      </c>
      <c r="AR5" s="12"/>
      <c r="AS5" s="12"/>
      <c r="AT5" s="12">
        <v>30</v>
      </c>
      <c r="AU5" s="12"/>
      <c r="AV5" s="12">
        <v>4</v>
      </c>
      <c r="AW5" s="12"/>
      <c r="AX5" s="12">
        <v>1</v>
      </c>
      <c r="AY5" s="12">
        <v>4</v>
      </c>
      <c r="AZ5" s="12">
        <v>2</v>
      </c>
      <c r="BA5" s="44">
        <f t="shared" ref="BA5:BA17" si="4">SUM(AU5:AZ5)</f>
        <v>11</v>
      </c>
      <c r="BB5" s="12"/>
      <c r="BC5" s="12"/>
      <c r="BD5" s="12"/>
      <c r="BE5" s="12">
        <v>1</v>
      </c>
      <c r="BF5" s="12"/>
      <c r="BG5" s="12"/>
      <c r="BH5" s="44">
        <f>SUM(BB5:BG5)</f>
        <v>1</v>
      </c>
      <c r="BI5" s="12"/>
      <c r="BJ5" s="12"/>
      <c r="BK5" s="12"/>
      <c r="BL5" s="12"/>
      <c r="BM5" s="12"/>
      <c r="BN5" s="12"/>
      <c r="BO5" s="44">
        <f>SUM(BI5:BN5)</f>
        <v>0</v>
      </c>
      <c r="BP5" s="12"/>
      <c r="BQ5" s="12"/>
      <c r="BR5" s="12"/>
      <c r="BS5" s="12"/>
      <c r="BT5" s="12"/>
      <c r="BU5" s="12"/>
      <c r="BV5" s="44">
        <f>SUM(BP5:BU5)</f>
        <v>0</v>
      </c>
      <c r="BW5" s="12"/>
      <c r="BX5" s="12"/>
      <c r="BY5" s="12"/>
      <c r="BZ5" s="12"/>
      <c r="CA5" s="12"/>
      <c r="CB5" s="12"/>
      <c r="CC5" s="44">
        <f>SUM(BW5:CB5)</f>
        <v>0</v>
      </c>
      <c r="CE5" s="44">
        <f>(AU5*20)+(AV5*40)+(AW5*40)+(AX5*80)+(AY5*60)+(AZ5*60)</f>
        <v>600</v>
      </c>
      <c r="CF5" s="44">
        <f>(BB5*50)+(BC5*100)+(BD5*100)+(BE5*200)+(BF5*150)+(BG5*150)</f>
        <v>200</v>
      </c>
      <c r="CG5" s="44">
        <f>(BI5*100)+(BJ5*200)+(BK5*200)+(BL5*400)+(BM5*300)+(BN5*300)</f>
        <v>0</v>
      </c>
      <c r="CH5" s="44">
        <f>(BP5*150)+(BQ5*300)+(BR5*300)+(BS5*600)+(BT5*450)+(BU5*450)</f>
        <v>0</v>
      </c>
      <c r="CI5" s="44">
        <f>(BW5*200)+(BX5*400)+(BY5*400)+(BZ5*800)+(CA5*600)+(CB5*600)</f>
        <v>0</v>
      </c>
      <c r="CJ5" s="44">
        <f>SUM(CE5:CI5)</f>
        <v>800</v>
      </c>
      <c r="CK5" s="44">
        <f t="shared" ref="CK5:CK36" si="5">AI5*257</f>
        <v>0</v>
      </c>
      <c r="CL5" s="44">
        <f>(AJ5*514)+(AK5*514)</f>
        <v>0</v>
      </c>
      <c r="CM5" s="44">
        <f>(AM5*771)+(AN5*771)</f>
        <v>0</v>
      </c>
      <c r="CN5" s="44">
        <f>AL5*1028</f>
        <v>0</v>
      </c>
      <c r="CO5" s="44">
        <f>SUM(CK5:CN5)</f>
        <v>0</v>
      </c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44" t="str">
        <f>IF(_xlfn.RANK.EQ(AQ5,$AQ$5:$AQ$8,0)=1,1,"")</f>
        <v/>
      </c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44" t="str">
        <f>IF(_xlfn.RANK.EQ(CJ5,$CJ$5:$CJ$8,0)=1,1,"")</f>
        <v/>
      </c>
      <c r="EL5" s="44" t="str">
        <f t="shared" ref="EL5:EL36" si="6">D5</f>
        <v>Fuchs</v>
      </c>
      <c r="EN5" s="135">
        <f>(CJ5+CJ6)/(O5)</f>
        <v>0.121972071815332</v>
      </c>
      <c r="EO5" s="2" t="str">
        <f>IF(AND(DP5=1,O5&lt;O7),1,"")</f>
        <v/>
      </c>
    </row>
    <row r="6" spans="1:145" x14ac:dyDescent="0.25">
      <c r="A6" s="6">
        <v>46102</v>
      </c>
      <c r="B6" s="6" t="s">
        <v>40</v>
      </c>
      <c r="C6" s="39" t="str">
        <f t="shared" si="0"/>
        <v>46102Team 1.1</v>
      </c>
      <c r="D6" s="3" t="s">
        <v>2</v>
      </c>
      <c r="E6" s="3"/>
      <c r="F6" s="11">
        <v>3002</v>
      </c>
      <c r="G6" s="11">
        <v>3157</v>
      </c>
      <c r="H6" s="11">
        <v>3340</v>
      </c>
      <c r="I6" s="7">
        <v>2444</v>
      </c>
      <c r="J6" s="7">
        <v>2591</v>
      </c>
      <c r="K6" s="7">
        <v>3011</v>
      </c>
      <c r="L6" s="7"/>
      <c r="M6" s="7"/>
      <c r="N6" s="7"/>
      <c r="O6" s="42">
        <f t="shared" si="1"/>
        <v>17545</v>
      </c>
      <c r="P6" s="42">
        <f t="shared" si="2"/>
        <v>6</v>
      </c>
      <c r="Q6" s="7">
        <v>3</v>
      </c>
      <c r="R6" s="7">
        <v>1</v>
      </c>
      <c r="S6" s="42">
        <f t="shared" si="3"/>
        <v>5</v>
      </c>
      <c r="T6" s="42">
        <f>SUM(AB5:AG5)</f>
        <v>10</v>
      </c>
      <c r="U6" s="7">
        <v>1</v>
      </c>
      <c r="V6" s="7"/>
      <c r="W6" s="7"/>
      <c r="X6" s="7"/>
      <c r="Y6" s="7">
        <v>3</v>
      </c>
      <c r="Z6" s="7">
        <v>2</v>
      </c>
      <c r="AA6" s="7"/>
      <c r="AB6" s="7"/>
      <c r="AC6" s="7">
        <v>3</v>
      </c>
      <c r="AD6" s="7">
        <v>1</v>
      </c>
      <c r="AE6" s="7">
        <v>5</v>
      </c>
      <c r="AF6" s="7">
        <v>1</v>
      </c>
      <c r="AG6" s="7"/>
      <c r="AH6" s="107">
        <f t="shared" ref="AH6:AH69" si="7">IFERROR(S6/(S6+T6),"")</f>
        <v>0.33333333333333331</v>
      </c>
      <c r="AI6" s="12"/>
      <c r="AJ6" s="12"/>
      <c r="AK6" s="12"/>
      <c r="AL6" s="12"/>
      <c r="AM6" s="12"/>
      <c r="AN6" s="12"/>
      <c r="AO6" s="45">
        <f t="shared" ref="AO6:AO44" si="8">SUM(AI6:AN6)</f>
        <v>0</v>
      </c>
      <c r="AP6" s="8">
        <v>2</v>
      </c>
      <c r="AQ6" s="8">
        <v>8</v>
      </c>
      <c r="AR6" s="8"/>
      <c r="AS6" s="8"/>
      <c r="AT6" s="8">
        <v>30</v>
      </c>
      <c r="AU6" s="8"/>
      <c r="AV6" s="8"/>
      <c r="AW6" s="8"/>
      <c r="AX6" s="8">
        <v>3</v>
      </c>
      <c r="AY6" s="8">
        <v>4</v>
      </c>
      <c r="AZ6" s="8">
        <v>1</v>
      </c>
      <c r="BA6" s="45">
        <f t="shared" si="4"/>
        <v>8</v>
      </c>
      <c r="BB6" s="8"/>
      <c r="BC6" s="8"/>
      <c r="BD6" s="8"/>
      <c r="BE6" s="8">
        <v>2</v>
      </c>
      <c r="BF6" s="8"/>
      <c r="BG6" s="8"/>
      <c r="BH6" s="45">
        <f t="shared" ref="BH6:BH140" si="9">SUM(BB6:BG6)</f>
        <v>2</v>
      </c>
      <c r="BI6" s="8"/>
      <c r="BJ6" s="8"/>
      <c r="BK6" s="8"/>
      <c r="BL6" s="8">
        <v>1</v>
      </c>
      <c r="BM6" s="8"/>
      <c r="BN6" s="8"/>
      <c r="BO6" s="45">
        <f t="shared" ref="BO6:BO140" si="10">SUM(BI6:BN6)</f>
        <v>1</v>
      </c>
      <c r="BP6" s="8"/>
      <c r="BQ6" s="8"/>
      <c r="BR6" s="8"/>
      <c r="BS6" s="8"/>
      <c r="BT6" s="8"/>
      <c r="BU6" s="8"/>
      <c r="BV6" s="45">
        <f t="shared" ref="BV6:BV140" si="11">SUM(BP6:BU6)</f>
        <v>0</v>
      </c>
      <c r="BW6" s="8"/>
      <c r="BX6" s="8"/>
      <c r="BY6" s="8"/>
      <c r="BZ6" s="8"/>
      <c r="CA6" s="8"/>
      <c r="CB6" s="8"/>
      <c r="CC6" s="45">
        <f t="shared" ref="CC6:CC140" si="12">SUM(BW6:CB6)</f>
        <v>0</v>
      </c>
      <c r="CE6" s="45">
        <f t="shared" ref="CE6:CE42" si="13">(AU6*20)+(AV6*40)+(AW6*40)+(AX6*80)+(AY6*60)+(AZ6*60)</f>
        <v>540</v>
      </c>
      <c r="CF6" s="45">
        <f t="shared" ref="CF6:CF42" si="14">(BB6*50)+(BC6*100)+(BD6*100)+(BE6*200)+(BF6*150)+(BG6*150)</f>
        <v>400</v>
      </c>
      <c r="CG6" s="45">
        <f t="shared" ref="CG6:CG42" si="15">(BI6*100)+(BJ6*200)+(BK6*200)+(BL6*400)+(BM6*300)+(BN6*300)</f>
        <v>400</v>
      </c>
      <c r="CH6" s="45">
        <f t="shared" ref="CH6:CH42" si="16">(BP6*150)+(BQ6*300)+(BR6*300)+(BS6*600)+(BT6*450)+(BU6*450)</f>
        <v>0</v>
      </c>
      <c r="CI6" s="45">
        <f t="shared" ref="CI6:CI42" si="17">(BW6*200)+(BX6*400)+(BY6*400)+(BZ6*800)+(CA6*600)+(CB6*600)</f>
        <v>0</v>
      </c>
      <c r="CJ6" s="44">
        <f t="shared" ref="CJ6:CJ8" si="18">SUM(CE6:CI6)</f>
        <v>1340</v>
      </c>
      <c r="CK6" s="44">
        <f t="shared" si="5"/>
        <v>0</v>
      </c>
      <c r="CL6" s="44">
        <f t="shared" ref="CL6:CL42" si="19">(AJ6*514)+(AK6*514)</f>
        <v>0</v>
      </c>
      <c r="CM6" s="44">
        <f t="shared" ref="CM6:CM42" si="20">(AM6*771)+(AN6*771)</f>
        <v>0</v>
      </c>
      <c r="CN6" s="44">
        <f t="shared" ref="CN6:CN42" si="21">AL6*1028</f>
        <v>0</v>
      </c>
      <c r="CO6" s="44">
        <f t="shared" ref="CO6:CO8" si="22">SUM(CK6:CN6)</f>
        <v>0</v>
      </c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44" t="str">
        <f>IF(_xlfn.RANK.EQ(AQ6,$AQ$5:$AQ$8,0)=1,1,"")</f>
        <v/>
      </c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44" t="str">
        <f t="shared" ref="EC6:EC8" si="23">IF(_xlfn.RANK.EQ(CJ6,$CJ$5:$CJ$8,0)=1,1,"")</f>
        <v/>
      </c>
      <c r="EL6" s="44" t="str">
        <f t="shared" si="6"/>
        <v>Küng</v>
      </c>
    </row>
    <row r="7" spans="1:145" x14ac:dyDescent="0.25">
      <c r="A7" s="6">
        <v>46102</v>
      </c>
      <c r="B7" s="6" t="s">
        <v>39</v>
      </c>
      <c r="C7" s="39" t="str">
        <f t="shared" si="0"/>
        <v>46102Team 2</v>
      </c>
      <c r="D7" s="3" t="s">
        <v>3</v>
      </c>
      <c r="E7" s="3" t="str">
        <f>D7&amp;D8</f>
        <v>GoonseChäli</v>
      </c>
      <c r="F7" s="7">
        <v>2487</v>
      </c>
      <c r="G7" s="7">
        <v>2739</v>
      </c>
      <c r="H7" s="7">
        <v>3036</v>
      </c>
      <c r="I7" s="7">
        <v>3445</v>
      </c>
      <c r="J7" s="7">
        <v>3049</v>
      </c>
      <c r="K7" s="7">
        <v>3054</v>
      </c>
      <c r="L7" s="7"/>
      <c r="M7" s="7"/>
      <c r="N7" s="7"/>
      <c r="O7" s="42">
        <f t="shared" si="1"/>
        <v>17810</v>
      </c>
      <c r="P7" s="42">
        <f t="shared" si="2"/>
        <v>6</v>
      </c>
      <c r="Q7" s="7">
        <v>3</v>
      </c>
      <c r="R7" s="7">
        <v>1</v>
      </c>
      <c r="S7" s="42">
        <f t="shared" si="3"/>
        <v>5</v>
      </c>
      <c r="T7" s="42">
        <f>SUM(AB8:AG8)</f>
        <v>10</v>
      </c>
      <c r="U7" s="7">
        <v>2</v>
      </c>
      <c r="V7" s="7"/>
      <c r="W7" s="7"/>
      <c r="X7" s="7"/>
      <c r="Y7" s="7">
        <v>1</v>
      </c>
      <c r="Z7" s="7">
        <v>4</v>
      </c>
      <c r="AA7" s="7"/>
      <c r="AB7" s="7">
        <v>2</v>
      </c>
      <c r="AC7" s="7">
        <v>1</v>
      </c>
      <c r="AD7" s="7"/>
      <c r="AE7" s="7">
        <v>3</v>
      </c>
      <c r="AF7" s="7"/>
      <c r="AG7" s="7">
        <v>3</v>
      </c>
      <c r="AH7" s="107">
        <f t="shared" si="7"/>
        <v>0.33333333333333331</v>
      </c>
      <c r="AI7" s="8"/>
      <c r="AJ7" s="8"/>
      <c r="AK7" s="8"/>
      <c r="AL7" s="8"/>
      <c r="AM7" s="8"/>
      <c r="AN7" s="8">
        <v>1</v>
      </c>
      <c r="AO7" s="45">
        <f t="shared" si="8"/>
        <v>1</v>
      </c>
      <c r="AP7" s="8">
        <v>4</v>
      </c>
      <c r="AQ7" s="8">
        <v>11</v>
      </c>
      <c r="AR7" s="8"/>
      <c r="AS7" s="8"/>
      <c r="AT7" s="8"/>
      <c r="AU7" s="8">
        <v>1</v>
      </c>
      <c r="AV7" s="8">
        <v>1</v>
      </c>
      <c r="AW7" s="8"/>
      <c r="AX7" s="8">
        <v>4</v>
      </c>
      <c r="AY7" s="8">
        <v>3</v>
      </c>
      <c r="AZ7" s="8">
        <v>1</v>
      </c>
      <c r="BA7" s="45">
        <f t="shared" si="4"/>
        <v>10</v>
      </c>
      <c r="BB7" s="8"/>
      <c r="BC7" s="8">
        <v>1</v>
      </c>
      <c r="BD7" s="8"/>
      <c r="BE7" s="8"/>
      <c r="BF7" s="8"/>
      <c r="BG7" s="8"/>
      <c r="BH7" s="45">
        <f t="shared" si="9"/>
        <v>1</v>
      </c>
      <c r="BI7" s="8"/>
      <c r="BJ7" s="8"/>
      <c r="BK7" s="8"/>
      <c r="BL7" s="8"/>
      <c r="BM7" s="8"/>
      <c r="BN7" s="8"/>
      <c r="BO7" s="45">
        <f t="shared" si="10"/>
        <v>0</v>
      </c>
      <c r="BP7" s="8"/>
      <c r="BQ7" s="8"/>
      <c r="BR7" s="8"/>
      <c r="BS7" s="8">
        <v>1</v>
      </c>
      <c r="BT7" s="8"/>
      <c r="BU7" s="8"/>
      <c r="BV7" s="45">
        <f t="shared" si="11"/>
        <v>1</v>
      </c>
      <c r="BW7" s="8"/>
      <c r="BX7" s="8"/>
      <c r="BY7" s="8"/>
      <c r="BZ7" s="8"/>
      <c r="CA7" s="8"/>
      <c r="CB7" s="8"/>
      <c r="CC7" s="45">
        <f t="shared" si="12"/>
        <v>0</v>
      </c>
      <c r="CE7" s="45">
        <f t="shared" si="13"/>
        <v>620</v>
      </c>
      <c r="CF7" s="45">
        <f t="shared" si="14"/>
        <v>100</v>
      </c>
      <c r="CG7" s="45">
        <f t="shared" si="15"/>
        <v>0</v>
      </c>
      <c r="CH7" s="45">
        <f t="shared" si="16"/>
        <v>600</v>
      </c>
      <c r="CI7" s="45">
        <f t="shared" si="17"/>
        <v>0</v>
      </c>
      <c r="CJ7" s="44">
        <f t="shared" si="18"/>
        <v>1320</v>
      </c>
      <c r="CK7" s="44">
        <f t="shared" si="5"/>
        <v>0</v>
      </c>
      <c r="CL7" s="44">
        <f t="shared" si="19"/>
        <v>0</v>
      </c>
      <c r="CM7" s="44">
        <f t="shared" si="20"/>
        <v>771</v>
      </c>
      <c r="CN7" s="44">
        <f t="shared" si="21"/>
        <v>0</v>
      </c>
      <c r="CO7" s="44">
        <f t="shared" si="22"/>
        <v>771</v>
      </c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44">
        <f>IF(_xlfn.RANK.EQ(AQ7,$AQ$5:$AQ$8,0)=1,1,"")</f>
        <v>1</v>
      </c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44" t="str">
        <f t="shared" si="23"/>
        <v/>
      </c>
      <c r="EL7" s="44" t="str">
        <f t="shared" si="6"/>
        <v>Goonse</v>
      </c>
      <c r="EN7" s="135">
        <f>(CJ7+CJ8)/(O7)</f>
        <v>0.23020774845592365</v>
      </c>
      <c r="EO7" s="2" t="str">
        <f>IF(AND(DP7=1,O7&lt;O5),1,"")</f>
        <v/>
      </c>
    </row>
    <row r="8" spans="1:145" ht="15.75" thickBot="1" x14ac:dyDescent="0.3">
      <c r="A8" s="13">
        <v>46102</v>
      </c>
      <c r="B8" s="13" t="s">
        <v>41</v>
      </c>
      <c r="C8" s="40" t="str">
        <f t="shared" si="0"/>
        <v>46102Team 2.1</v>
      </c>
      <c r="D8" s="14" t="s">
        <v>4</v>
      </c>
      <c r="E8" s="14"/>
      <c r="F8" s="15">
        <v>2487</v>
      </c>
      <c r="G8" s="15">
        <v>2739</v>
      </c>
      <c r="H8" s="15">
        <v>3036</v>
      </c>
      <c r="I8" s="15">
        <v>3445</v>
      </c>
      <c r="J8" s="15">
        <v>3049</v>
      </c>
      <c r="K8" s="15">
        <v>3054</v>
      </c>
      <c r="L8" s="15"/>
      <c r="M8" s="15"/>
      <c r="N8" s="15"/>
      <c r="O8" s="43">
        <f t="shared" si="1"/>
        <v>17810</v>
      </c>
      <c r="P8" s="43">
        <f t="shared" si="2"/>
        <v>6</v>
      </c>
      <c r="Q8" s="15">
        <v>3</v>
      </c>
      <c r="R8" s="15">
        <v>1</v>
      </c>
      <c r="S8" s="43">
        <f t="shared" si="3"/>
        <v>6</v>
      </c>
      <c r="T8" s="43">
        <f>SUM(AB7:AG7)</f>
        <v>9</v>
      </c>
      <c r="U8" s="15">
        <v>1</v>
      </c>
      <c r="V8" s="15"/>
      <c r="W8" s="15">
        <v>3</v>
      </c>
      <c r="X8" s="15">
        <v>1</v>
      </c>
      <c r="Y8" s="15">
        <v>1</v>
      </c>
      <c r="Z8" s="15"/>
      <c r="AA8" s="15">
        <v>1</v>
      </c>
      <c r="AB8" s="15"/>
      <c r="AC8" s="15">
        <v>2</v>
      </c>
      <c r="AD8" s="15">
        <v>2</v>
      </c>
      <c r="AE8" s="15">
        <v>2</v>
      </c>
      <c r="AF8" s="15">
        <v>3</v>
      </c>
      <c r="AG8" s="15">
        <v>1</v>
      </c>
      <c r="AH8" s="108">
        <f t="shared" si="7"/>
        <v>0.4</v>
      </c>
      <c r="AI8" s="16"/>
      <c r="AJ8" s="16"/>
      <c r="AK8" s="16"/>
      <c r="AL8" s="16"/>
      <c r="AM8" s="16"/>
      <c r="AN8" s="16">
        <v>1</v>
      </c>
      <c r="AO8" s="46">
        <f t="shared" si="8"/>
        <v>1</v>
      </c>
      <c r="AP8" s="16">
        <v>4</v>
      </c>
      <c r="AQ8" s="16">
        <v>11</v>
      </c>
      <c r="AR8" s="16"/>
      <c r="AS8" s="16"/>
      <c r="AT8" s="16"/>
      <c r="AU8" s="16"/>
      <c r="AV8" s="16">
        <v>5</v>
      </c>
      <c r="AW8" s="16">
        <v>3</v>
      </c>
      <c r="AX8" s="16">
        <v>4</v>
      </c>
      <c r="AY8" s="16">
        <v>1</v>
      </c>
      <c r="AZ8" s="16">
        <v>3</v>
      </c>
      <c r="BA8" s="46">
        <f t="shared" si="4"/>
        <v>16</v>
      </c>
      <c r="BB8" s="16"/>
      <c r="BC8" s="16">
        <v>2</v>
      </c>
      <c r="BD8" s="16"/>
      <c r="BE8" s="16"/>
      <c r="BF8" s="16">
        <v>1</v>
      </c>
      <c r="BG8" s="16"/>
      <c r="BH8" s="46">
        <f t="shared" si="9"/>
        <v>3</v>
      </c>
      <c r="BI8" s="16"/>
      <c r="BJ8" s="16">
        <v>1</v>
      </c>
      <c r="BK8" s="16"/>
      <c r="BL8" s="16"/>
      <c r="BM8" s="16"/>
      <c r="BN8" s="16">
        <v>1</v>
      </c>
      <c r="BO8" s="46">
        <f t="shared" si="10"/>
        <v>2</v>
      </c>
      <c r="BP8" s="16"/>
      <c r="BQ8" s="16"/>
      <c r="BR8" s="16"/>
      <c r="BS8" s="16">
        <v>1</v>
      </c>
      <c r="BT8" s="16">
        <v>1</v>
      </c>
      <c r="BU8" s="16"/>
      <c r="BV8" s="46">
        <f t="shared" si="11"/>
        <v>2</v>
      </c>
      <c r="BW8" s="16"/>
      <c r="BX8" s="16"/>
      <c r="BY8" s="16"/>
      <c r="BZ8" s="16"/>
      <c r="CA8" s="16"/>
      <c r="CB8" s="16"/>
      <c r="CC8" s="46">
        <f t="shared" si="12"/>
        <v>0</v>
      </c>
      <c r="CE8" s="46">
        <f t="shared" si="13"/>
        <v>880</v>
      </c>
      <c r="CF8" s="46">
        <f t="shared" si="14"/>
        <v>350</v>
      </c>
      <c r="CG8" s="46">
        <f t="shared" si="15"/>
        <v>500</v>
      </c>
      <c r="CH8" s="46">
        <f t="shared" si="16"/>
        <v>1050</v>
      </c>
      <c r="CI8" s="46">
        <f t="shared" si="17"/>
        <v>0</v>
      </c>
      <c r="CJ8" s="46">
        <f t="shared" si="18"/>
        <v>2780</v>
      </c>
      <c r="CK8" s="46">
        <f t="shared" si="5"/>
        <v>0</v>
      </c>
      <c r="CL8" s="46">
        <f t="shared" si="19"/>
        <v>0</v>
      </c>
      <c r="CM8" s="46">
        <f t="shared" si="20"/>
        <v>771</v>
      </c>
      <c r="CN8" s="46">
        <f t="shared" si="21"/>
        <v>0</v>
      </c>
      <c r="CO8" s="46">
        <f t="shared" si="22"/>
        <v>771</v>
      </c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46">
        <f>IF(_xlfn.RANK.EQ(AQ8,$AQ$5:$AQ$8,0)=1,1,"")</f>
        <v>1</v>
      </c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46">
        <f t="shared" si="23"/>
        <v>1</v>
      </c>
      <c r="EL8" s="46" t="str">
        <f t="shared" si="6"/>
        <v>Chäli</v>
      </c>
    </row>
    <row r="9" spans="1:145" x14ac:dyDescent="0.25">
      <c r="A9" s="9">
        <v>46111</v>
      </c>
      <c r="B9" s="9" t="s">
        <v>37</v>
      </c>
      <c r="C9" s="38" t="str">
        <f t="shared" si="0"/>
        <v>46111Team 1</v>
      </c>
      <c r="D9" s="10" t="s">
        <v>1</v>
      </c>
      <c r="E9" s="10" t="str">
        <f t="shared" ref="E9" si="24">D9&amp;D10</f>
        <v>FuchsKüng</v>
      </c>
      <c r="F9" s="11">
        <v>2617</v>
      </c>
      <c r="G9" s="11">
        <v>3118</v>
      </c>
      <c r="H9" s="11">
        <v>2019</v>
      </c>
      <c r="I9" s="11"/>
      <c r="J9" s="11"/>
      <c r="K9" s="11"/>
      <c r="L9" s="11"/>
      <c r="M9" s="11"/>
      <c r="N9" s="11"/>
      <c r="O9" s="41">
        <f t="shared" si="1"/>
        <v>7754</v>
      </c>
      <c r="P9" s="41">
        <f t="shared" si="2"/>
        <v>3</v>
      </c>
      <c r="Q9" s="11">
        <v>1</v>
      </c>
      <c r="R9" s="11">
        <v>1</v>
      </c>
      <c r="S9" s="41">
        <f t="shared" ref="S9:S22" si="25">SUM(V9:AA9)</f>
        <v>1</v>
      </c>
      <c r="T9" s="41">
        <f>SUM(AB10:AG10)</f>
        <v>7</v>
      </c>
      <c r="U9" s="11"/>
      <c r="V9" s="11"/>
      <c r="W9" s="11"/>
      <c r="X9" s="11"/>
      <c r="Y9" s="11">
        <v>1</v>
      </c>
      <c r="Z9" s="11"/>
      <c r="AA9" s="11"/>
      <c r="AB9" s="11">
        <v>1</v>
      </c>
      <c r="AC9" s="11">
        <v>1</v>
      </c>
      <c r="AD9" s="11"/>
      <c r="AE9" s="11">
        <v>1</v>
      </c>
      <c r="AF9" s="11">
        <v>1</v>
      </c>
      <c r="AG9" s="11">
        <v>1</v>
      </c>
      <c r="AH9" s="106">
        <f t="shared" si="7"/>
        <v>0.125</v>
      </c>
      <c r="AI9" s="12"/>
      <c r="AJ9" s="12"/>
      <c r="AK9" s="12"/>
      <c r="AL9" s="12"/>
      <c r="AM9" s="12"/>
      <c r="AN9" s="12"/>
      <c r="AO9" s="44">
        <f t="shared" si="8"/>
        <v>0</v>
      </c>
      <c r="AP9" s="12">
        <v>1</v>
      </c>
      <c r="AQ9" s="12">
        <v>3</v>
      </c>
      <c r="AR9" s="12"/>
      <c r="AS9" s="12"/>
      <c r="AT9" s="12">
        <v>40</v>
      </c>
      <c r="AU9" s="12"/>
      <c r="AV9" s="12"/>
      <c r="AW9" s="12"/>
      <c r="AX9" s="12">
        <v>3</v>
      </c>
      <c r="AY9" s="12"/>
      <c r="AZ9" s="12">
        <v>1</v>
      </c>
      <c r="BA9" s="44">
        <f t="shared" si="4"/>
        <v>4</v>
      </c>
      <c r="BB9" s="12"/>
      <c r="BC9" s="12"/>
      <c r="BD9" s="12"/>
      <c r="BE9" s="12"/>
      <c r="BF9" s="12"/>
      <c r="BG9" s="12"/>
      <c r="BH9" s="44">
        <f t="shared" si="9"/>
        <v>0</v>
      </c>
      <c r="BI9" s="12"/>
      <c r="BJ9" s="12">
        <v>1</v>
      </c>
      <c r="BK9" s="12"/>
      <c r="BL9" s="12"/>
      <c r="BM9" s="12"/>
      <c r="BN9" s="12"/>
      <c r="BO9" s="44">
        <f t="shared" si="10"/>
        <v>1</v>
      </c>
      <c r="BP9" s="12"/>
      <c r="BQ9" s="12"/>
      <c r="BR9" s="12"/>
      <c r="BS9" s="12"/>
      <c r="BT9" s="12"/>
      <c r="BU9" s="12"/>
      <c r="BV9" s="44">
        <f t="shared" si="11"/>
        <v>0</v>
      </c>
      <c r="BW9" s="12"/>
      <c r="BX9" s="12"/>
      <c r="BY9" s="12"/>
      <c r="BZ9" s="12"/>
      <c r="CA9" s="12"/>
      <c r="CB9" s="12"/>
      <c r="CC9" s="44">
        <f t="shared" si="12"/>
        <v>0</v>
      </c>
      <c r="CE9" s="44">
        <f t="shared" si="13"/>
        <v>300</v>
      </c>
      <c r="CF9" s="44">
        <f t="shared" si="14"/>
        <v>0</v>
      </c>
      <c r="CG9" s="44">
        <f t="shared" si="15"/>
        <v>200</v>
      </c>
      <c r="CH9" s="44">
        <f t="shared" si="16"/>
        <v>0</v>
      </c>
      <c r="CI9" s="44">
        <f t="shared" si="17"/>
        <v>0</v>
      </c>
      <c r="CJ9" s="44">
        <f t="shared" ref="CJ9:CJ42" si="26">SUM(CE9:CI9)</f>
        <v>500</v>
      </c>
      <c r="CK9" s="44">
        <f t="shared" si="5"/>
        <v>0</v>
      </c>
      <c r="CL9" s="44">
        <f t="shared" si="19"/>
        <v>0</v>
      </c>
      <c r="CM9" s="44">
        <f t="shared" si="20"/>
        <v>0</v>
      </c>
      <c r="CN9" s="44">
        <f t="shared" si="21"/>
        <v>0</v>
      </c>
      <c r="CO9" s="44">
        <f t="shared" ref="CO9:CO42" si="27">SUM(CK9:CN9)</f>
        <v>0</v>
      </c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86" t="str">
        <f>IFERROR(IF(_xlfn.RANK.EQ(AQ9,$AQ$9:$AQ$12,0)=1,1,""),"")</f>
        <v/>
      </c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44" t="str">
        <f>IF(_xlfn.RANK.EQ(CJ9,$CJ$9:$CJ$12,0)=1,1,"")</f>
        <v/>
      </c>
      <c r="EL9" s="44" t="str">
        <f t="shared" si="6"/>
        <v>Fuchs</v>
      </c>
      <c r="EN9" s="135">
        <f>(CJ9+CJ10)/(O9)</f>
        <v>0.11606912561258705</v>
      </c>
      <c r="EO9" s="2" t="str">
        <f>IF(AND(DP9=1,O9&lt;O11),1,"")</f>
        <v/>
      </c>
    </row>
    <row r="10" spans="1:145" x14ac:dyDescent="0.25">
      <c r="A10" s="6">
        <v>46111</v>
      </c>
      <c r="B10" s="6" t="s">
        <v>40</v>
      </c>
      <c r="C10" s="39" t="str">
        <f t="shared" si="0"/>
        <v>46111Team 1.1</v>
      </c>
      <c r="D10" s="3" t="s">
        <v>2</v>
      </c>
      <c r="E10" s="3"/>
      <c r="F10" s="7">
        <v>2617</v>
      </c>
      <c r="G10" s="7">
        <v>3118</v>
      </c>
      <c r="H10" s="7">
        <v>2019</v>
      </c>
      <c r="I10" s="7"/>
      <c r="J10" s="7"/>
      <c r="K10" s="7"/>
      <c r="L10" s="7"/>
      <c r="M10" s="7"/>
      <c r="N10" s="7"/>
      <c r="O10" s="42">
        <f t="shared" si="1"/>
        <v>7754</v>
      </c>
      <c r="P10" s="42">
        <f t="shared" si="2"/>
        <v>3</v>
      </c>
      <c r="Q10" s="7">
        <v>1</v>
      </c>
      <c r="R10" s="7">
        <v>1</v>
      </c>
      <c r="S10" s="42">
        <f t="shared" si="25"/>
        <v>3</v>
      </c>
      <c r="T10" s="42">
        <f>SUM(AB9:AG9)</f>
        <v>5</v>
      </c>
      <c r="U10" s="7"/>
      <c r="V10" s="7"/>
      <c r="W10" s="7"/>
      <c r="X10" s="7"/>
      <c r="Y10" s="7">
        <v>2</v>
      </c>
      <c r="Z10" s="7"/>
      <c r="AA10" s="7">
        <v>1</v>
      </c>
      <c r="AB10" s="7"/>
      <c r="AC10" s="7"/>
      <c r="AD10" s="7">
        <v>2</v>
      </c>
      <c r="AE10" s="7">
        <v>2</v>
      </c>
      <c r="AF10" s="7">
        <v>1</v>
      </c>
      <c r="AG10" s="7">
        <v>2</v>
      </c>
      <c r="AH10" s="107">
        <f t="shared" si="7"/>
        <v>0.375</v>
      </c>
      <c r="AI10" s="8"/>
      <c r="AJ10" s="8"/>
      <c r="AK10" s="8"/>
      <c r="AL10" s="8"/>
      <c r="AM10" s="8"/>
      <c r="AN10" s="8"/>
      <c r="AO10" s="45">
        <f t="shared" si="8"/>
        <v>0</v>
      </c>
      <c r="AP10" s="8">
        <v>1</v>
      </c>
      <c r="AQ10" s="8">
        <v>3</v>
      </c>
      <c r="AR10" s="8"/>
      <c r="AS10" s="8"/>
      <c r="AT10" s="8">
        <v>40</v>
      </c>
      <c r="AU10" s="8"/>
      <c r="AV10" s="8"/>
      <c r="AW10" s="8">
        <v>1</v>
      </c>
      <c r="AX10" s="8">
        <v>3</v>
      </c>
      <c r="AY10" s="8">
        <v>1</v>
      </c>
      <c r="AZ10" s="8">
        <v>1</v>
      </c>
      <c r="BA10" s="45">
        <f t="shared" si="4"/>
        <v>6</v>
      </c>
      <c r="BB10" s="8"/>
      <c r="BC10" s="8"/>
      <c r="BD10" s="8"/>
      <c r="BE10" s="8"/>
      <c r="BF10" s="8"/>
      <c r="BG10" s="8"/>
      <c r="BH10" s="45">
        <f t="shared" si="9"/>
        <v>0</v>
      </c>
      <c r="BI10" s="8"/>
      <c r="BJ10" s="8"/>
      <c r="BK10" s="8"/>
      <c r="BL10" s="8"/>
      <c r="BM10" s="8"/>
      <c r="BN10" s="8"/>
      <c r="BO10" s="45">
        <f t="shared" si="10"/>
        <v>0</v>
      </c>
      <c r="BP10" s="8"/>
      <c r="BQ10" s="8"/>
      <c r="BR10" s="8"/>
      <c r="BS10" s="8"/>
      <c r="BT10" s="8"/>
      <c r="BU10" s="8"/>
      <c r="BV10" s="45">
        <f t="shared" si="11"/>
        <v>0</v>
      </c>
      <c r="BW10" s="8"/>
      <c r="BX10" s="8"/>
      <c r="BY10" s="8"/>
      <c r="BZ10" s="8"/>
      <c r="CA10" s="8"/>
      <c r="CB10" s="8"/>
      <c r="CC10" s="45">
        <f t="shared" si="12"/>
        <v>0</v>
      </c>
      <c r="CE10" s="45">
        <f t="shared" si="13"/>
        <v>400</v>
      </c>
      <c r="CF10" s="45">
        <f t="shared" si="14"/>
        <v>0</v>
      </c>
      <c r="CG10" s="45">
        <f t="shared" si="15"/>
        <v>0</v>
      </c>
      <c r="CH10" s="45">
        <f t="shared" si="16"/>
        <v>0</v>
      </c>
      <c r="CI10" s="45">
        <f t="shared" si="17"/>
        <v>0</v>
      </c>
      <c r="CJ10" s="44">
        <f t="shared" si="26"/>
        <v>400</v>
      </c>
      <c r="CK10" s="44">
        <f t="shared" si="5"/>
        <v>0</v>
      </c>
      <c r="CL10" s="44">
        <f t="shared" si="19"/>
        <v>0</v>
      </c>
      <c r="CM10" s="44">
        <f t="shared" si="20"/>
        <v>0</v>
      </c>
      <c r="CN10" s="44">
        <f t="shared" si="21"/>
        <v>0</v>
      </c>
      <c r="CO10" s="44">
        <f t="shared" si="27"/>
        <v>0</v>
      </c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44" t="str">
        <f t="shared" ref="DP10:DP12" si="28">IFERROR(IF(_xlfn.RANK.EQ(AQ10,$AQ$9:$AQ$12,0)=1,1,""),"")</f>
        <v/>
      </c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44" t="str">
        <f t="shared" ref="EC10:EC12" si="29">IF(_xlfn.RANK.EQ(CJ10,$CJ$9:$CJ$12,0)=1,1,"")</f>
        <v/>
      </c>
      <c r="EL10" s="44" t="str">
        <f t="shared" si="6"/>
        <v>Küng</v>
      </c>
    </row>
    <row r="11" spans="1:145" x14ac:dyDescent="0.25">
      <c r="A11" s="6">
        <v>46111</v>
      </c>
      <c r="B11" s="6" t="s">
        <v>39</v>
      </c>
      <c r="C11" s="39" t="str">
        <f t="shared" si="0"/>
        <v>46111Team 2</v>
      </c>
      <c r="D11" s="3" t="s">
        <v>3</v>
      </c>
      <c r="E11" s="3" t="str">
        <f t="shared" ref="E11" si="30">D11&amp;D12</f>
        <v>GoonseChäli</v>
      </c>
      <c r="F11" s="7">
        <v>3130</v>
      </c>
      <c r="G11" s="7">
        <v>2189</v>
      </c>
      <c r="H11" s="7">
        <v>3063</v>
      </c>
      <c r="I11" s="7"/>
      <c r="J11" s="7"/>
      <c r="K11" s="7"/>
      <c r="L11" s="7"/>
      <c r="M11" s="7"/>
      <c r="N11" s="7"/>
      <c r="O11" s="42">
        <f t="shared" si="1"/>
        <v>8382</v>
      </c>
      <c r="P11" s="42">
        <f t="shared" si="2"/>
        <v>3</v>
      </c>
      <c r="Q11" s="7">
        <v>2</v>
      </c>
      <c r="R11" s="7">
        <v>1</v>
      </c>
      <c r="S11" s="42">
        <f t="shared" si="25"/>
        <v>2</v>
      </c>
      <c r="T11" s="42">
        <f>SUM(AB12:AG12)</f>
        <v>6</v>
      </c>
      <c r="U11" s="7">
        <v>1</v>
      </c>
      <c r="V11" s="7"/>
      <c r="W11" s="7">
        <v>1</v>
      </c>
      <c r="X11" s="7"/>
      <c r="Y11" s="7">
        <v>1</v>
      </c>
      <c r="Z11" s="7"/>
      <c r="AA11" s="7"/>
      <c r="AB11" s="7"/>
      <c r="AC11" s="7">
        <v>2</v>
      </c>
      <c r="AD11" s="7">
        <v>1</v>
      </c>
      <c r="AE11" s="7"/>
      <c r="AF11" s="7">
        <v>2</v>
      </c>
      <c r="AG11" s="7">
        <v>1</v>
      </c>
      <c r="AH11" s="107">
        <f t="shared" si="7"/>
        <v>0.25</v>
      </c>
      <c r="AI11" s="8"/>
      <c r="AJ11" s="8">
        <v>1</v>
      </c>
      <c r="AK11" s="8"/>
      <c r="AL11" s="8"/>
      <c r="AM11" s="8"/>
      <c r="AN11" s="8"/>
      <c r="AO11" s="45">
        <f t="shared" si="8"/>
        <v>1</v>
      </c>
      <c r="AP11" s="8">
        <v>2</v>
      </c>
      <c r="AQ11" s="8">
        <v>7</v>
      </c>
      <c r="AR11" s="8"/>
      <c r="AS11" s="8"/>
      <c r="AT11" s="8"/>
      <c r="AU11" s="8"/>
      <c r="AV11" s="8">
        <v>1</v>
      </c>
      <c r="AW11" s="8"/>
      <c r="AX11" s="8"/>
      <c r="AY11" s="8">
        <v>1</v>
      </c>
      <c r="AZ11" s="8"/>
      <c r="BA11" s="45">
        <f t="shared" si="4"/>
        <v>2</v>
      </c>
      <c r="BB11" s="8"/>
      <c r="BC11" s="8"/>
      <c r="BD11" s="8"/>
      <c r="BE11" s="8"/>
      <c r="BF11" s="8"/>
      <c r="BG11" s="8"/>
      <c r="BH11" s="45">
        <f t="shared" si="9"/>
        <v>0</v>
      </c>
      <c r="BI11" s="8"/>
      <c r="BJ11" s="8"/>
      <c r="BK11" s="8">
        <v>1</v>
      </c>
      <c r="BL11" s="8">
        <v>1</v>
      </c>
      <c r="BM11" s="8"/>
      <c r="BN11" s="8"/>
      <c r="BO11" s="45">
        <f t="shared" si="10"/>
        <v>2</v>
      </c>
      <c r="BP11" s="8"/>
      <c r="BQ11" s="8"/>
      <c r="BR11" s="8"/>
      <c r="BS11" s="8"/>
      <c r="BT11" s="8"/>
      <c r="BU11" s="8"/>
      <c r="BV11" s="45">
        <f t="shared" si="11"/>
        <v>0</v>
      </c>
      <c r="BW11" s="8"/>
      <c r="BX11" s="8"/>
      <c r="BY11" s="8"/>
      <c r="BZ11" s="8"/>
      <c r="CA11" s="8"/>
      <c r="CB11" s="8"/>
      <c r="CC11" s="45">
        <f t="shared" si="12"/>
        <v>0</v>
      </c>
      <c r="CE11" s="45">
        <f t="shared" si="13"/>
        <v>100</v>
      </c>
      <c r="CF11" s="45">
        <f t="shared" si="14"/>
        <v>0</v>
      </c>
      <c r="CG11" s="45">
        <f t="shared" si="15"/>
        <v>600</v>
      </c>
      <c r="CH11" s="45">
        <f t="shared" si="16"/>
        <v>0</v>
      </c>
      <c r="CI11" s="45">
        <f t="shared" si="17"/>
        <v>0</v>
      </c>
      <c r="CJ11" s="44">
        <f t="shared" si="26"/>
        <v>700</v>
      </c>
      <c r="CK11" s="44">
        <f t="shared" si="5"/>
        <v>0</v>
      </c>
      <c r="CL11" s="44">
        <f t="shared" si="19"/>
        <v>514</v>
      </c>
      <c r="CM11" s="44">
        <f t="shared" si="20"/>
        <v>0</v>
      </c>
      <c r="CN11" s="44">
        <f t="shared" si="21"/>
        <v>0</v>
      </c>
      <c r="CO11" s="44">
        <f t="shared" si="27"/>
        <v>514</v>
      </c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44">
        <f t="shared" si="28"/>
        <v>1</v>
      </c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44" t="str">
        <f t="shared" si="29"/>
        <v/>
      </c>
      <c r="EL11" s="44" t="str">
        <f t="shared" si="6"/>
        <v>Goonse</v>
      </c>
      <c r="EN11" s="135">
        <f>(CJ11+CJ12)/(O11)</f>
        <v>0.20758768790264853</v>
      </c>
      <c r="EO11" s="2" t="str">
        <f>IF(AND(DP11=1,O11&lt;O9),1,"")</f>
        <v/>
      </c>
    </row>
    <row r="12" spans="1:145" ht="15.75" thickBot="1" x14ac:dyDescent="0.3">
      <c r="A12" s="13">
        <v>46111</v>
      </c>
      <c r="B12" s="13" t="s">
        <v>41</v>
      </c>
      <c r="C12" s="40" t="str">
        <f t="shared" si="0"/>
        <v>46111Team 2.1</v>
      </c>
      <c r="D12" s="14" t="s">
        <v>4</v>
      </c>
      <c r="E12" s="14"/>
      <c r="F12" s="15">
        <v>3130</v>
      </c>
      <c r="G12" s="15">
        <v>2189</v>
      </c>
      <c r="H12" s="15">
        <v>3063</v>
      </c>
      <c r="I12" s="15"/>
      <c r="J12" s="15"/>
      <c r="K12" s="15"/>
      <c r="L12" s="15"/>
      <c r="M12" s="15"/>
      <c r="N12" s="15"/>
      <c r="O12" s="43">
        <f t="shared" si="1"/>
        <v>8382</v>
      </c>
      <c r="P12" s="43">
        <f t="shared" si="2"/>
        <v>3</v>
      </c>
      <c r="Q12" s="15">
        <v>2</v>
      </c>
      <c r="R12" s="15">
        <v>1</v>
      </c>
      <c r="S12" s="43">
        <f t="shared" si="25"/>
        <v>2</v>
      </c>
      <c r="T12" s="43">
        <f>SUM(AB11:AG11)</f>
        <v>6</v>
      </c>
      <c r="U12" s="15"/>
      <c r="V12" s="15">
        <v>1</v>
      </c>
      <c r="W12" s="15">
        <v>1</v>
      </c>
      <c r="X12" s="15"/>
      <c r="Y12" s="15"/>
      <c r="Z12" s="15"/>
      <c r="AA12" s="15"/>
      <c r="AB12" s="15">
        <v>1</v>
      </c>
      <c r="AC12" s="15"/>
      <c r="AD12" s="15">
        <v>3</v>
      </c>
      <c r="AE12" s="15"/>
      <c r="AF12" s="15">
        <v>2</v>
      </c>
      <c r="AG12" s="15"/>
      <c r="AH12" s="108">
        <f t="shared" si="7"/>
        <v>0.25</v>
      </c>
      <c r="AI12" s="16"/>
      <c r="AJ12" s="16">
        <v>1</v>
      </c>
      <c r="AK12" s="16"/>
      <c r="AL12" s="16"/>
      <c r="AM12" s="16"/>
      <c r="AN12" s="16"/>
      <c r="AO12" s="46">
        <f t="shared" si="8"/>
        <v>1</v>
      </c>
      <c r="AP12" s="16">
        <v>2</v>
      </c>
      <c r="AQ12" s="16">
        <v>7</v>
      </c>
      <c r="AR12" s="16"/>
      <c r="AS12" s="16"/>
      <c r="AT12" s="16"/>
      <c r="AU12" s="16"/>
      <c r="AV12" s="16">
        <v>1</v>
      </c>
      <c r="AW12" s="16">
        <v>1</v>
      </c>
      <c r="AX12" s="16">
        <v>1</v>
      </c>
      <c r="AY12" s="16"/>
      <c r="AZ12" s="16">
        <v>3</v>
      </c>
      <c r="BA12" s="46">
        <f t="shared" si="4"/>
        <v>6</v>
      </c>
      <c r="BB12" s="16"/>
      <c r="BC12" s="16"/>
      <c r="BD12" s="16">
        <v>1</v>
      </c>
      <c r="BE12" s="16"/>
      <c r="BF12" s="16"/>
      <c r="BG12" s="16"/>
      <c r="BH12" s="46">
        <f t="shared" si="9"/>
        <v>1</v>
      </c>
      <c r="BI12" s="16"/>
      <c r="BJ12" s="16"/>
      <c r="BK12" s="16"/>
      <c r="BL12" s="16"/>
      <c r="BM12" s="16">
        <v>1</v>
      </c>
      <c r="BN12" s="16">
        <v>1</v>
      </c>
      <c r="BO12" s="46">
        <f t="shared" si="10"/>
        <v>2</v>
      </c>
      <c r="BP12" s="16"/>
      <c r="BQ12" s="16"/>
      <c r="BR12" s="16"/>
      <c r="BS12" s="16"/>
      <c r="BT12" s="16"/>
      <c r="BU12" s="16"/>
      <c r="BV12" s="46">
        <f t="shared" si="11"/>
        <v>0</v>
      </c>
      <c r="BW12" s="16"/>
      <c r="BX12" s="16"/>
      <c r="BY12" s="16"/>
      <c r="BZ12" s="16"/>
      <c r="CA12" s="16"/>
      <c r="CB12" s="16"/>
      <c r="CC12" s="46">
        <f t="shared" si="12"/>
        <v>0</v>
      </c>
      <c r="CE12" s="46">
        <f t="shared" si="13"/>
        <v>340</v>
      </c>
      <c r="CF12" s="46">
        <f t="shared" si="14"/>
        <v>100</v>
      </c>
      <c r="CG12" s="46">
        <f t="shared" si="15"/>
        <v>600</v>
      </c>
      <c r="CH12" s="46">
        <f t="shared" si="16"/>
        <v>0</v>
      </c>
      <c r="CI12" s="46">
        <f t="shared" si="17"/>
        <v>0</v>
      </c>
      <c r="CJ12" s="46">
        <f t="shared" si="26"/>
        <v>1040</v>
      </c>
      <c r="CK12" s="46">
        <f t="shared" si="5"/>
        <v>0</v>
      </c>
      <c r="CL12" s="46">
        <f t="shared" si="19"/>
        <v>514</v>
      </c>
      <c r="CM12" s="46">
        <f t="shared" si="20"/>
        <v>0</v>
      </c>
      <c r="CN12" s="46">
        <f t="shared" si="21"/>
        <v>0</v>
      </c>
      <c r="CO12" s="46">
        <f t="shared" si="27"/>
        <v>514</v>
      </c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46">
        <f t="shared" si="28"/>
        <v>1</v>
      </c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46">
        <f t="shared" si="29"/>
        <v>1</v>
      </c>
      <c r="EL12" s="46" t="str">
        <f t="shared" si="6"/>
        <v>Chäli</v>
      </c>
    </row>
    <row r="13" spans="1:145" x14ac:dyDescent="0.25">
      <c r="A13" s="9"/>
      <c r="B13" s="9" t="s">
        <v>37</v>
      </c>
      <c r="C13" s="38" t="str">
        <f t="shared" si="0"/>
        <v>Team 1</v>
      </c>
      <c r="D13" s="10"/>
      <c r="E13" s="10" t="str">
        <f t="shared" ref="E13" si="31">D13&amp;D14</f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41" t="str">
        <f t="shared" si="1"/>
        <v/>
      </c>
      <c r="P13" s="41" t="str">
        <f t="shared" si="2"/>
        <v/>
      </c>
      <c r="Q13" s="11"/>
      <c r="R13" s="11"/>
      <c r="S13" s="41">
        <f t="shared" si="25"/>
        <v>0</v>
      </c>
      <c r="T13" s="41">
        <f>SUM(AB14:AG14)</f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06" t="str">
        <f t="shared" si="7"/>
        <v/>
      </c>
      <c r="AI13" s="12"/>
      <c r="AJ13" s="12"/>
      <c r="AK13" s="12"/>
      <c r="AL13" s="12"/>
      <c r="AM13" s="12"/>
      <c r="AN13" s="12"/>
      <c r="AO13" s="44">
        <f t="shared" si="8"/>
        <v>0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44">
        <f t="shared" si="4"/>
        <v>0</v>
      </c>
      <c r="BB13" s="12"/>
      <c r="BC13" s="12"/>
      <c r="BD13" s="12"/>
      <c r="BE13" s="12"/>
      <c r="BF13" s="12"/>
      <c r="BG13" s="12"/>
      <c r="BH13" s="44">
        <f t="shared" si="9"/>
        <v>0</v>
      </c>
      <c r="BI13" s="12"/>
      <c r="BJ13" s="12"/>
      <c r="BK13" s="12"/>
      <c r="BL13" s="12"/>
      <c r="BM13" s="12"/>
      <c r="BN13" s="12"/>
      <c r="BO13" s="44">
        <f t="shared" si="10"/>
        <v>0</v>
      </c>
      <c r="BP13" s="12"/>
      <c r="BQ13" s="12"/>
      <c r="BR13" s="12"/>
      <c r="BS13" s="12"/>
      <c r="BT13" s="12"/>
      <c r="BU13" s="12"/>
      <c r="BV13" s="44">
        <f t="shared" si="11"/>
        <v>0</v>
      </c>
      <c r="BW13" s="12"/>
      <c r="BX13" s="12"/>
      <c r="BY13" s="12"/>
      <c r="BZ13" s="12"/>
      <c r="CA13" s="12"/>
      <c r="CB13" s="12"/>
      <c r="CC13" s="44">
        <f t="shared" si="12"/>
        <v>0</v>
      </c>
      <c r="CE13" s="44">
        <f t="shared" si="13"/>
        <v>0</v>
      </c>
      <c r="CF13" s="44">
        <f t="shared" si="14"/>
        <v>0</v>
      </c>
      <c r="CG13" s="44">
        <f t="shared" si="15"/>
        <v>0</v>
      </c>
      <c r="CH13" s="44">
        <f t="shared" si="16"/>
        <v>0</v>
      </c>
      <c r="CI13" s="44">
        <f t="shared" si="17"/>
        <v>0</v>
      </c>
      <c r="CJ13" s="44">
        <f t="shared" si="26"/>
        <v>0</v>
      </c>
      <c r="CK13" s="44">
        <f t="shared" si="5"/>
        <v>0</v>
      </c>
      <c r="CL13" s="44">
        <f t="shared" si="19"/>
        <v>0</v>
      </c>
      <c r="CM13" s="44">
        <f t="shared" si="20"/>
        <v>0</v>
      </c>
      <c r="CN13" s="44">
        <f t="shared" si="21"/>
        <v>0</v>
      </c>
      <c r="CO13" s="44">
        <f t="shared" si="27"/>
        <v>0</v>
      </c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86" t="str">
        <f>IFERROR(IF(_xlfn.RANK.EQ(AQ13,$AQ$13:$AQ$16,0)=1,1,""),"")</f>
        <v/>
      </c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44">
        <f>IF(_xlfn.RANK.EQ(CJ13,$CJ$13:$CJ$16,0)=1,1,"")</f>
        <v>1</v>
      </c>
      <c r="EL13" s="44">
        <f t="shared" si="6"/>
        <v>0</v>
      </c>
      <c r="EN13" s="135" t="e">
        <f>(CJ13+CJ14)/(O13)</f>
        <v>#VALUE!</v>
      </c>
      <c r="EO13" s="2" t="str">
        <f>IF(AND(DP13=1,O13&lt;O15),1,"")</f>
        <v/>
      </c>
    </row>
    <row r="14" spans="1:145" x14ac:dyDescent="0.25">
      <c r="A14" s="6"/>
      <c r="B14" s="6" t="s">
        <v>40</v>
      </c>
      <c r="C14" s="39" t="str">
        <f t="shared" si="0"/>
        <v>Team 1.1</v>
      </c>
      <c r="D14" s="3"/>
      <c r="E14" s="3"/>
      <c r="F14" s="7"/>
      <c r="G14" s="7"/>
      <c r="H14" s="7"/>
      <c r="I14" s="7"/>
      <c r="J14" s="7"/>
      <c r="K14" s="7"/>
      <c r="L14" s="7"/>
      <c r="M14" s="7"/>
      <c r="N14" s="7"/>
      <c r="O14" s="42" t="str">
        <f>IF(SUM(F14:N14)=0,"",SUM(F14:N14))</f>
        <v/>
      </c>
      <c r="P14" s="42" t="str">
        <f t="shared" si="2"/>
        <v/>
      </c>
      <c r="Q14" s="7"/>
      <c r="R14" s="7"/>
      <c r="S14" s="42">
        <f t="shared" si="25"/>
        <v>0</v>
      </c>
      <c r="T14" s="42">
        <f>SUM(AB13:AG13)</f>
        <v>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07" t="str">
        <f t="shared" si="7"/>
        <v/>
      </c>
      <c r="AI14" s="8"/>
      <c r="AJ14" s="8"/>
      <c r="AK14" s="8"/>
      <c r="AL14" s="8"/>
      <c r="AM14" s="8"/>
      <c r="AN14" s="8"/>
      <c r="AO14" s="45">
        <f t="shared" si="8"/>
        <v>0</v>
      </c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45">
        <f t="shared" si="4"/>
        <v>0</v>
      </c>
      <c r="BB14" s="8"/>
      <c r="BC14" s="8"/>
      <c r="BD14" s="8"/>
      <c r="BE14" s="8"/>
      <c r="BF14" s="8"/>
      <c r="BG14" s="8"/>
      <c r="BH14" s="45">
        <f t="shared" si="9"/>
        <v>0</v>
      </c>
      <c r="BI14" s="8"/>
      <c r="BJ14" s="8"/>
      <c r="BK14" s="8"/>
      <c r="BL14" s="8"/>
      <c r="BM14" s="8"/>
      <c r="BN14" s="8"/>
      <c r="BO14" s="45">
        <f t="shared" si="10"/>
        <v>0</v>
      </c>
      <c r="BP14" s="8"/>
      <c r="BQ14" s="8"/>
      <c r="BR14" s="8"/>
      <c r="BS14" s="8"/>
      <c r="BT14" s="8"/>
      <c r="BU14" s="8"/>
      <c r="BV14" s="45">
        <f t="shared" si="11"/>
        <v>0</v>
      </c>
      <c r="BW14" s="8"/>
      <c r="BX14" s="8"/>
      <c r="BY14" s="8"/>
      <c r="BZ14" s="8"/>
      <c r="CA14" s="8"/>
      <c r="CB14" s="8"/>
      <c r="CC14" s="45">
        <f t="shared" si="12"/>
        <v>0</v>
      </c>
      <c r="CE14" s="45">
        <f t="shared" si="13"/>
        <v>0</v>
      </c>
      <c r="CF14" s="45">
        <f t="shared" si="14"/>
        <v>0</v>
      </c>
      <c r="CG14" s="45">
        <f t="shared" si="15"/>
        <v>0</v>
      </c>
      <c r="CH14" s="45">
        <f t="shared" si="16"/>
        <v>0</v>
      </c>
      <c r="CI14" s="45">
        <f t="shared" si="17"/>
        <v>0</v>
      </c>
      <c r="CJ14" s="44">
        <f t="shared" si="26"/>
        <v>0</v>
      </c>
      <c r="CK14" s="44">
        <f t="shared" si="5"/>
        <v>0</v>
      </c>
      <c r="CL14" s="44">
        <f t="shared" si="19"/>
        <v>0</v>
      </c>
      <c r="CM14" s="44">
        <f t="shared" si="20"/>
        <v>0</v>
      </c>
      <c r="CN14" s="44">
        <f t="shared" si="21"/>
        <v>0</v>
      </c>
      <c r="CO14" s="44">
        <f t="shared" si="27"/>
        <v>0</v>
      </c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44" t="str">
        <f t="shared" ref="DP14:DP16" si="32">IFERROR(IF(_xlfn.RANK.EQ(AQ14,$AQ$13:$AQ$16,0)=1,1,""),"")</f>
        <v/>
      </c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44">
        <f t="shared" ref="EC14:EC16" si="33">IF(_xlfn.RANK.EQ(CJ14,$CJ$13:$CJ$16,0)=1,1,"")</f>
        <v>1</v>
      </c>
      <c r="EL14" s="44">
        <f t="shared" si="6"/>
        <v>0</v>
      </c>
    </row>
    <row r="15" spans="1:145" x14ac:dyDescent="0.25">
      <c r="A15" s="6"/>
      <c r="B15" s="6" t="s">
        <v>39</v>
      </c>
      <c r="C15" s="39" t="str">
        <f t="shared" si="0"/>
        <v>Team 2</v>
      </c>
      <c r="D15" s="3"/>
      <c r="E15" s="3" t="str">
        <f t="shared" ref="E15" si="34">D15&amp;D16</f>
        <v/>
      </c>
      <c r="F15" s="7"/>
      <c r="G15" s="7"/>
      <c r="H15" s="7"/>
      <c r="I15" s="7"/>
      <c r="J15" s="7"/>
      <c r="K15" s="7"/>
      <c r="L15" s="7"/>
      <c r="M15" s="7"/>
      <c r="N15" s="7"/>
      <c r="O15" s="42" t="str">
        <f t="shared" ref="O15:O78" si="35">IF(SUM(F15:N15)=0,"",SUM(F15:N15))</f>
        <v/>
      </c>
      <c r="P15" s="42" t="str">
        <f t="shared" si="2"/>
        <v/>
      </c>
      <c r="Q15" s="7"/>
      <c r="R15" s="7"/>
      <c r="S15" s="42">
        <f t="shared" si="25"/>
        <v>0</v>
      </c>
      <c r="T15" s="42">
        <f>SUM(AB16:AG16)</f>
        <v>0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07" t="str">
        <f t="shared" si="7"/>
        <v/>
      </c>
      <c r="AI15" s="8"/>
      <c r="AJ15" s="8"/>
      <c r="AK15" s="8"/>
      <c r="AL15" s="8"/>
      <c r="AM15" s="8"/>
      <c r="AN15" s="8"/>
      <c r="AO15" s="45">
        <f t="shared" si="8"/>
        <v>0</v>
      </c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45">
        <f t="shared" si="4"/>
        <v>0</v>
      </c>
      <c r="BB15" s="8"/>
      <c r="BC15" s="8"/>
      <c r="BD15" s="8"/>
      <c r="BE15" s="8"/>
      <c r="BF15" s="8"/>
      <c r="BG15" s="8"/>
      <c r="BH15" s="45">
        <f t="shared" si="9"/>
        <v>0</v>
      </c>
      <c r="BI15" s="8"/>
      <c r="BJ15" s="8"/>
      <c r="BK15" s="8"/>
      <c r="BL15" s="8"/>
      <c r="BM15" s="8"/>
      <c r="BN15" s="8"/>
      <c r="BO15" s="45">
        <f t="shared" si="10"/>
        <v>0</v>
      </c>
      <c r="BP15" s="8"/>
      <c r="BQ15" s="8"/>
      <c r="BR15" s="8"/>
      <c r="BS15" s="8"/>
      <c r="BT15" s="8"/>
      <c r="BU15" s="8"/>
      <c r="BV15" s="45">
        <f t="shared" si="11"/>
        <v>0</v>
      </c>
      <c r="BW15" s="8"/>
      <c r="BX15" s="8"/>
      <c r="BY15" s="8"/>
      <c r="BZ15" s="8"/>
      <c r="CA15" s="8"/>
      <c r="CB15" s="8"/>
      <c r="CC15" s="45">
        <f t="shared" si="12"/>
        <v>0</v>
      </c>
      <c r="CE15" s="45">
        <f t="shared" si="13"/>
        <v>0</v>
      </c>
      <c r="CF15" s="45">
        <f t="shared" si="14"/>
        <v>0</v>
      </c>
      <c r="CG15" s="45">
        <f t="shared" si="15"/>
        <v>0</v>
      </c>
      <c r="CH15" s="45">
        <f t="shared" si="16"/>
        <v>0</v>
      </c>
      <c r="CI15" s="45">
        <f t="shared" si="17"/>
        <v>0</v>
      </c>
      <c r="CJ15" s="44">
        <f t="shared" si="26"/>
        <v>0</v>
      </c>
      <c r="CK15" s="44">
        <f t="shared" si="5"/>
        <v>0</v>
      </c>
      <c r="CL15" s="44">
        <f t="shared" si="19"/>
        <v>0</v>
      </c>
      <c r="CM15" s="44">
        <f t="shared" si="20"/>
        <v>0</v>
      </c>
      <c r="CN15" s="44">
        <f t="shared" si="21"/>
        <v>0</v>
      </c>
      <c r="CO15" s="44">
        <f t="shared" si="27"/>
        <v>0</v>
      </c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44" t="str">
        <f t="shared" si="32"/>
        <v/>
      </c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44">
        <f t="shared" si="33"/>
        <v>1</v>
      </c>
      <c r="EL15" s="44">
        <f t="shared" si="6"/>
        <v>0</v>
      </c>
      <c r="EN15" s="135" t="e">
        <f>(CJ15+CJ16)/(O15)</f>
        <v>#VALUE!</v>
      </c>
      <c r="EO15" s="2" t="str">
        <f>IF(AND(DP15=1,O15&lt;O13),1,"")</f>
        <v/>
      </c>
    </row>
    <row r="16" spans="1:145" ht="15.75" thickBot="1" x14ac:dyDescent="0.3">
      <c r="A16" s="13"/>
      <c r="B16" s="13" t="s">
        <v>41</v>
      </c>
      <c r="C16" s="40" t="str">
        <f t="shared" si="0"/>
        <v>Team 2.1</v>
      </c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43" t="str">
        <f t="shared" si="35"/>
        <v/>
      </c>
      <c r="P16" s="43" t="str">
        <f t="shared" si="2"/>
        <v/>
      </c>
      <c r="Q16" s="15"/>
      <c r="R16" s="15"/>
      <c r="S16" s="43">
        <f t="shared" si="25"/>
        <v>0</v>
      </c>
      <c r="T16" s="43">
        <f>SUM(AB15:AG15)</f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08" t="str">
        <f t="shared" si="7"/>
        <v/>
      </c>
      <c r="AI16" s="16"/>
      <c r="AJ16" s="16"/>
      <c r="AK16" s="16"/>
      <c r="AL16" s="16"/>
      <c r="AM16" s="16"/>
      <c r="AN16" s="16"/>
      <c r="AO16" s="46">
        <f t="shared" si="8"/>
        <v>0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46">
        <f t="shared" si="4"/>
        <v>0</v>
      </c>
      <c r="BB16" s="16"/>
      <c r="BC16" s="16"/>
      <c r="BD16" s="16"/>
      <c r="BE16" s="16"/>
      <c r="BF16" s="16"/>
      <c r="BG16" s="16"/>
      <c r="BH16" s="46">
        <f t="shared" si="9"/>
        <v>0</v>
      </c>
      <c r="BI16" s="16"/>
      <c r="BJ16" s="16"/>
      <c r="BK16" s="16"/>
      <c r="BL16" s="16"/>
      <c r="BM16" s="16"/>
      <c r="BN16" s="16"/>
      <c r="BO16" s="46">
        <f t="shared" si="10"/>
        <v>0</v>
      </c>
      <c r="BP16" s="16"/>
      <c r="BQ16" s="16"/>
      <c r="BR16" s="16"/>
      <c r="BS16" s="16"/>
      <c r="BT16" s="16"/>
      <c r="BU16" s="16"/>
      <c r="BV16" s="46">
        <f t="shared" si="11"/>
        <v>0</v>
      </c>
      <c r="BW16" s="16"/>
      <c r="BX16" s="16"/>
      <c r="BY16" s="16"/>
      <c r="BZ16" s="16"/>
      <c r="CA16" s="16"/>
      <c r="CB16" s="16"/>
      <c r="CC16" s="46">
        <f t="shared" si="12"/>
        <v>0</v>
      </c>
      <c r="CE16" s="46">
        <f t="shared" si="13"/>
        <v>0</v>
      </c>
      <c r="CF16" s="46">
        <f t="shared" si="14"/>
        <v>0</v>
      </c>
      <c r="CG16" s="46">
        <f t="shared" si="15"/>
        <v>0</v>
      </c>
      <c r="CH16" s="46">
        <f t="shared" si="16"/>
        <v>0</v>
      </c>
      <c r="CI16" s="46">
        <f t="shared" si="17"/>
        <v>0</v>
      </c>
      <c r="CJ16" s="46">
        <f t="shared" si="26"/>
        <v>0</v>
      </c>
      <c r="CK16" s="46">
        <f t="shared" si="5"/>
        <v>0</v>
      </c>
      <c r="CL16" s="46">
        <f t="shared" si="19"/>
        <v>0</v>
      </c>
      <c r="CM16" s="46">
        <f t="shared" si="20"/>
        <v>0</v>
      </c>
      <c r="CN16" s="46">
        <f t="shared" si="21"/>
        <v>0</v>
      </c>
      <c r="CO16" s="46">
        <f t="shared" si="27"/>
        <v>0</v>
      </c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46" t="str">
        <f t="shared" si="32"/>
        <v/>
      </c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46">
        <f t="shared" si="33"/>
        <v>1</v>
      </c>
      <c r="EL16" s="46">
        <f t="shared" si="6"/>
        <v>0</v>
      </c>
    </row>
    <row r="17" spans="1:145" x14ac:dyDescent="0.25">
      <c r="A17" s="9"/>
      <c r="B17" s="9" t="s">
        <v>37</v>
      </c>
      <c r="C17" s="38" t="str">
        <f t="shared" si="0"/>
        <v>Team 1</v>
      </c>
      <c r="D17" s="10"/>
      <c r="E17" s="10" t="str">
        <f t="shared" ref="E17" si="36">D17&amp;D18</f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41" t="str">
        <f t="shared" si="35"/>
        <v/>
      </c>
      <c r="P17" s="41" t="str">
        <f t="shared" si="2"/>
        <v/>
      </c>
      <c r="Q17" s="11"/>
      <c r="R17" s="11"/>
      <c r="S17" s="41">
        <f t="shared" si="25"/>
        <v>0</v>
      </c>
      <c r="T17" s="41">
        <f>SUM(AB18:AG18)</f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06" t="str">
        <f t="shared" si="7"/>
        <v/>
      </c>
      <c r="AI17" s="12"/>
      <c r="AJ17" s="12"/>
      <c r="AK17" s="12"/>
      <c r="AL17" s="12"/>
      <c r="AM17" s="12"/>
      <c r="AN17" s="12"/>
      <c r="AO17" s="44">
        <f t="shared" si="8"/>
        <v>0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44">
        <f t="shared" si="4"/>
        <v>0</v>
      </c>
      <c r="BB17" s="12"/>
      <c r="BC17" s="12"/>
      <c r="BD17" s="12"/>
      <c r="BE17" s="12"/>
      <c r="BF17" s="12"/>
      <c r="BG17" s="12"/>
      <c r="BH17" s="44">
        <f t="shared" si="9"/>
        <v>0</v>
      </c>
      <c r="BI17" s="12"/>
      <c r="BJ17" s="12"/>
      <c r="BK17" s="12"/>
      <c r="BL17" s="12"/>
      <c r="BM17" s="12"/>
      <c r="BN17" s="12"/>
      <c r="BO17" s="44">
        <f t="shared" si="10"/>
        <v>0</v>
      </c>
      <c r="BP17" s="12"/>
      <c r="BQ17" s="12"/>
      <c r="BR17" s="12"/>
      <c r="BS17" s="12"/>
      <c r="BT17" s="12"/>
      <c r="BU17" s="12"/>
      <c r="BV17" s="44">
        <f t="shared" si="11"/>
        <v>0</v>
      </c>
      <c r="BW17" s="12"/>
      <c r="BX17" s="12"/>
      <c r="BY17" s="12"/>
      <c r="BZ17" s="12"/>
      <c r="CA17" s="12"/>
      <c r="CB17" s="12"/>
      <c r="CC17" s="44">
        <f t="shared" si="12"/>
        <v>0</v>
      </c>
      <c r="CE17" s="44">
        <f t="shared" si="13"/>
        <v>0</v>
      </c>
      <c r="CF17" s="44">
        <f t="shared" si="14"/>
        <v>0</v>
      </c>
      <c r="CG17" s="44">
        <f t="shared" si="15"/>
        <v>0</v>
      </c>
      <c r="CH17" s="44">
        <f t="shared" si="16"/>
        <v>0</v>
      </c>
      <c r="CI17" s="44">
        <f t="shared" si="17"/>
        <v>0</v>
      </c>
      <c r="CJ17" s="44">
        <f t="shared" si="26"/>
        <v>0</v>
      </c>
      <c r="CK17" s="44">
        <f t="shared" si="5"/>
        <v>0</v>
      </c>
      <c r="CL17" s="44">
        <f t="shared" si="19"/>
        <v>0</v>
      </c>
      <c r="CM17" s="44">
        <f t="shared" si="20"/>
        <v>0</v>
      </c>
      <c r="CN17" s="44">
        <f t="shared" si="21"/>
        <v>0</v>
      </c>
      <c r="CO17" s="44">
        <f t="shared" si="27"/>
        <v>0</v>
      </c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86" t="str">
        <f>IFERROR(IF(_xlfn.RANK.EQ(AQ17,$AQ$17:$AQ$20,0)=1,1,""),"")</f>
        <v/>
      </c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44">
        <f>IF(_xlfn.RANK.EQ(CJ17,$CJ$17:$CJ$20,0)=1,1,"")</f>
        <v>1</v>
      </c>
      <c r="EL17" s="44">
        <f t="shared" si="6"/>
        <v>0</v>
      </c>
      <c r="EN17" s="135" t="e">
        <f>(CJ17+CJ18)/(O17)</f>
        <v>#VALUE!</v>
      </c>
      <c r="EO17" s="2" t="str">
        <f>IF(AND(DP17=1,O17&lt;O19),1,"")</f>
        <v/>
      </c>
    </row>
    <row r="18" spans="1:145" x14ac:dyDescent="0.25">
      <c r="A18" s="6"/>
      <c r="B18" s="6" t="s">
        <v>40</v>
      </c>
      <c r="C18" s="39" t="str">
        <f t="shared" si="0"/>
        <v>Team 1.1</v>
      </c>
      <c r="D18" s="3"/>
      <c r="E18" s="3"/>
      <c r="F18" s="7"/>
      <c r="G18" s="7"/>
      <c r="H18" s="7"/>
      <c r="I18" s="7"/>
      <c r="J18" s="7"/>
      <c r="K18" s="7"/>
      <c r="L18" s="7"/>
      <c r="M18" s="7"/>
      <c r="N18" s="7"/>
      <c r="O18" s="42" t="str">
        <f t="shared" si="35"/>
        <v/>
      </c>
      <c r="P18" s="42" t="str">
        <f t="shared" si="2"/>
        <v/>
      </c>
      <c r="Q18" s="7"/>
      <c r="R18" s="7"/>
      <c r="S18" s="42">
        <f t="shared" si="25"/>
        <v>0</v>
      </c>
      <c r="T18" s="42">
        <f>SUM(AB17:AG17)</f>
        <v>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07" t="str">
        <f t="shared" si="7"/>
        <v/>
      </c>
      <c r="AI18" s="8"/>
      <c r="AJ18" s="8"/>
      <c r="AK18" s="8"/>
      <c r="AL18" s="8"/>
      <c r="AM18" s="8"/>
      <c r="AN18" s="8"/>
      <c r="AO18" s="45">
        <f t="shared" si="8"/>
        <v>0</v>
      </c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45">
        <f t="shared" ref="BA18:BA81" si="37">SUM(AU18:AZ18)</f>
        <v>0</v>
      </c>
      <c r="BB18" s="8"/>
      <c r="BC18" s="8"/>
      <c r="BD18" s="8"/>
      <c r="BE18" s="8"/>
      <c r="BF18" s="8"/>
      <c r="BG18" s="8"/>
      <c r="BH18" s="45">
        <f t="shared" si="9"/>
        <v>0</v>
      </c>
      <c r="BI18" s="8"/>
      <c r="BJ18" s="8"/>
      <c r="BK18" s="8"/>
      <c r="BL18" s="8"/>
      <c r="BM18" s="8"/>
      <c r="BN18" s="8"/>
      <c r="BO18" s="45">
        <f t="shared" si="10"/>
        <v>0</v>
      </c>
      <c r="BP18" s="8"/>
      <c r="BQ18" s="8"/>
      <c r="BR18" s="8"/>
      <c r="BS18" s="8"/>
      <c r="BT18" s="8"/>
      <c r="BU18" s="8"/>
      <c r="BV18" s="45">
        <f t="shared" si="11"/>
        <v>0</v>
      </c>
      <c r="BW18" s="8"/>
      <c r="BX18" s="8"/>
      <c r="BY18" s="8"/>
      <c r="BZ18" s="8"/>
      <c r="CA18" s="8"/>
      <c r="CB18" s="8"/>
      <c r="CC18" s="45">
        <f t="shared" si="12"/>
        <v>0</v>
      </c>
      <c r="CE18" s="45">
        <f t="shared" si="13"/>
        <v>0</v>
      </c>
      <c r="CF18" s="45">
        <f t="shared" si="14"/>
        <v>0</v>
      </c>
      <c r="CG18" s="45">
        <f t="shared" si="15"/>
        <v>0</v>
      </c>
      <c r="CH18" s="45">
        <f t="shared" si="16"/>
        <v>0</v>
      </c>
      <c r="CI18" s="45">
        <f t="shared" si="17"/>
        <v>0</v>
      </c>
      <c r="CJ18" s="44">
        <f t="shared" si="26"/>
        <v>0</v>
      </c>
      <c r="CK18" s="44">
        <f t="shared" si="5"/>
        <v>0</v>
      </c>
      <c r="CL18" s="44">
        <f t="shared" si="19"/>
        <v>0</v>
      </c>
      <c r="CM18" s="44">
        <f t="shared" si="20"/>
        <v>0</v>
      </c>
      <c r="CN18" s="44">
        <f t="shared" si="21"/>
        <v>0</v>
      </c>
      <c r="CO18" s="44">
        <f t="shared" si="27"/>
        <v>0</v>
      </c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44" t="str">
        <f t="shared" ref="DP18:DP20" si="38">IFERROR(IF(_xlfn.RANK.EQ(AQ18,$AQ$17:$AQ$20,0)=1,1,""),"")</f>
        <v/>
      </c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44">
        <f t="shared" ref="EC18:EC20" si="39">IF(_xlfn.RANK.EQ(CJ18,$CJ$17:$CJ$20,0)=1,1,"")</f>
        <v>1</v>
      </c>
      <c r="EL18" s="44">
        <f t="shared" si="6"/>
        <v>0</v>
      </c>
    </row>
    <row r="19" spans="1:145" x14ac:dyDescent="0.25">
      <c r="A19" s="6"/>
      <c r="B19" s="6" t="s">
        <v>39</v>
      </c>
      <c r="C19" s="39" t="str">
        <f t="shared" si="0"/>
        <v>Team 2</v>
      </c>
      <c r="D19" s="3"/>
      <c r="E19" s="3" t="str">
        <f t="shared" ref="E19" si="40">D19&amp;D20</f>
        <v/>
      </c>
      <c r="F19" s="7"/>
      <c r="G19" s="7"/>
      <c r="H19" s="7"/>
      <c r="I19" s="7"/>
      <c r="J19" s="7"/>
      <c r="K19" s="7"/>
      <c r="L19" s="7"/>
      <c r="M19" s="7"/>
      <c r="N19" s="7"/>
      <c r="O19" s="42" t="str">
        <f t="shared" si="35"/>
        <v/>
      </c>
      <c r="P19" s="42" t="str">
        <f t="shared" si="2"/>
        <v/>
      </c>
      <c r="Q19" s="7"/>
      <c r="R19" s="7"/>
      <c r="S19" s="42">
        <f t="shared" si="25"/>
        <v>0</v>
      </c>
      <c r="T19" s="42">
        <f>SUM(AB20:AG20)</f>
        <v>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107" t="str">
        <f t="shared" si="7"/>
        <v/>
      </c>
      <c r="AI19" s="8"/>
      <c r="AJ19" s="8"/>
      <c r="AK19" s="8"/>
      <c r="AL19" s="8"/>
      <c r="AM19" s="8"/>
      <c r="AN19" s="8"/>
      <c r="AO19" s="45">
        <f t="shared" si="8"/>
        <v>0</v>
      </c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45">
        <f t="shared" si="37"/>
        <v>0</v>
      </c>
      <c r="BB19" s="8"/>
      <c r="BC19" s="8"/>
      <c r="BD19" s="8"/>
      <c r="BE19" s="8"/>
      <c r="BF19" s="8"/>
      <c r="BG19" s="8"/>
      <c r="BH19" s="45">
        <f t="shared" si="9"/>
        <v>0</v>
      </c>
      <c r="BI19" s="8"/>
      <c r="BJ19" s="8"/>
      <c r="BK19" s="8"/>
      <c r="BL19" s="8"/>
      <c r="BM19" s="8"/>
      <c r="BN19" s="8"/>
      <c r="BO19" s="45">
        <f t="shared" si="10"/>
        <v>0</v>
      </c>
      <c r="BP19" s="8"/>
      <c r="BQ19" s="8"/>
      <c r="BR19" s="8"/>
      <c r="BS19" s="8"/>
      <c r="BT19" s="8"/>
      <c r="BU19" s="8"/>
      <c r="BV19" s="45">
        <f t="shared" si="11"/>
        <v>0</v>
      </c>
      <c r="BW19" s="8"/>
      <c r="BX19" s="8"/>
      <c r="BY19" s="8"/>
      <c r="BZ19" s="8"/>
      <c r="CA19" s="8"/>
      <c r="CB19" s="8"/>
      <c r="CC19" s="45">
        <f t="shared" si="12"/>
        <v>0</v>
      </c>
      <c r="CE19" s="45">
        <f t="shared" si="13"/>
        <v>0</v>
      </c>
      <c r="CF19" s="45">
        <f t="shared" si="14"/>
        <v>0</v>
      </c>
      <c r="CG19" s="45">
        <f t="shared" si="15"/>
        <v>0</v>
      </c>
      <c r="CH19" s="45">
        <f t="shared" si="16"/>
        <v>0</v>
      </c>
      <c r="CI19" s="45">
        <f t="shared" si="17"/>
        <v>0</v>
      </c>
      <c r="CJ19" s="44">
        <f t="shared" si="26"/>
        <v>0</v>
      </c>
      <c r="CK19" s="44">
        <f t="shared" si="5"/>
        <v>0</v>
      </c>
      <c r="CL19" s="44">
        <f t="shared" si="19"/>
        <v>0</v>
      </c>
      <c r="CM19" s="44">
        <f t="shared" si="20"/>
        <v>0</v>
      </c>
      <c r="CN19" s="44">
        <f t="shared" si="21"/>
        <v>0</v>
      </c>
      <c r="CO19" s="44">
        <f t="shared" si="27"/>
        <v>0</v>
      </c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44" t="str">
        <f t="shared" si="38"/>
        <v/>
      </c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44">
        <f t="shared" si="39"/>
        <v>1</v>
      </c>
      <c r="EL19" s="44">
        <f t="shared" si="6"/>
        <v>0</v>
      </c>
      <c r="EN19" s="135" t="e">
        <f>(CJ19+CJ20)/(O19)</f>
        <v>#VALUE!</v>
      </c>
      <c r="EO19" s="2" t="str">
        <f>IF(AND(DP19=1,O19&lt;O17),1,"")</f>
        <v/>
      </c>
    </row>
    <row r="20" spans="1:145" ht="15.75" thickBot="1" x14ac:dyDescent="0.3">
      <c r="A20" s="13"/>
      <c r="B20" s="13" t="s">
        <v>41</v>
      </c>
      <c r="C20" s="40" t="str">
        <f t="shared" si="0"/>
        <v>Team 2.1</v>
      </c>
      <c r="D20" s="14"/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43" t="str">
        <f t="shared" si="35"/>
        <v/>
      </c>
      <c r="P20" s="43" t="str">
        <f t="shared" si="2"/>
        <v/>
      </c>
      <c r="Q20" s="15"/>
      <c r="R20" s="15"/>
      <c r="S20" s="43">
        <f t="shared" si="25"/>
        <v>0</v>
      </c>
      <c r="T20" s="43">
        <f>SUM(AB19:AG19)</f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08" t="str">
        <f t="shared" si="7"/>
        <v/>
      </c>
      <c r="AI20" s="16"/>
      <c r="AJ20" s="16"/>
      <c r="AK20" s="16"/>
      <c r="AL20" s="16"/>
      <c r="AM20" s="16"/>
      <c r="AN20" s="16"/>
      <c r="AO20" s="46">
        <f t="shared" si="8"/>
        <v>0</v>
      </c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46">
        <f t="shared" si="37"/>
        <v>0</v>
      </c>
      <c r="BB20" s="16"/>
      <c r="BC20" s="16"/>
      <c r="BD20" s="16"/>
      <c r="BE20" s="16"/>
      <c r="BF20" s="16"/>
      <c r="BG20" s="16"/>
      <c r="BH20" s="46">
        <f t="shared" si="9"/>
        <v>0</v>
      </c>
      <c r="BI20" s="16"/>
      <c r="BJ20" s="16"/>
      <c r="BK20" s="16"/>
      <c r="BL20" s="16"/>
      <c r="BM20" s="16"/>
      <c r="BN20" s="16"/>
      <c r="BO20" s="46">
        <f t="shared" si="10"/>
        <v>0</v>
      </c>
      <c r="BP20" s="16"/>
      <c r="BQ20" s="16"/>
      <c r="BR20" s="16"/>
      <c r="BS20" s="16"/>
      <c r="BT20" s="16"/>
      <c r="BU20" s="16"/>
      <c r="BV20" s="46">
        <f t="shared" si="11"/>
        <v>0</v>
      </c>
      <c r="BW20" s="16"/>
      <c r="BX20" s="16"/>
      <c r="BY20" s="16"/>
      <c r="BZ20" s="16"/>
      <c r="CA20" s="16"/>
      <c r="CB20" s="16"/>
      <c r="CC20" s="46">
        <f t="shared" si="12"/>
        <v>0</v>
      </c>
      <c r="CE20" s="46">
        <f t="shared" si="13"/>
        <v>0</v>
      </c>
      <c r="CF20" s="46">
        <f t="shared" si="14"/>
        <v>0</v>
      </c>
      <c r="CG20" s="46">
        <f t="shared" si="15"/>
        <v>0</v>
      </c>
      <c r="CH20" s="46">
        <f t="shared" si="16"/>
        <v>0</v>
      </c>
      <c r="CI20" s="46">
        <f t="shared" si="17"/>
        <v>0</v>
      </c>
      <c r="CJ20" s="46">
        <f t="shared" si="26"/>
        <v>0</v>
      </c>
      <c r="CK20" s="46">
        <f t="shared" si="5"/>
        <v>0</v>
      </c>
      <c r="CL20" s="46">
        <f t="shared" si="19"/>
        <v>0</v>
      </c>
      <c r="CM20" s="46">
        <f t="shared" si="20"/>
        <v>0</v>
      </c>
      <c r="CN20" s="46">
        <f t="shared" si="21"/>
        <v>0</v>
      </c>
      <c r="CO20" s="46">
        <f t="shared" si="27"/>
        <v>0</v>
      </c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46" t="str">
        <f t="shared" si="38"/>
        <v/>
      </c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46">
        <f t="shared" si="39"/>
        <v>1</v>
      </c>
      <c r="EL20" s="46">
        <f t="shared" si="6"/>
        <v>0</v>
      </c>
    </row>
    <row r="21" spans="1:145" x14ac:dyDescent="0.25">
      <c r="A21" s="9"/>
      <c r="B21" s="9" t="s">
        <v>37</v>
      </c>
      <c r="C21" s="38" t="str">
        <f t="shared" si="0"/>
        <v>Team 1</v>
      </c>
      <c r="D21" s="10"/>
      <c r="E21" s="10" t="str">
        <f t="shared" ref="E21" si="41">D21&amp;D22</f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41" t="str">
        <f t="shared" si="35"/>
        <v/>
      </c>
      <c r="P21" s="41" t="str">
        <f t="shared" si="2"/>
        <v/>
      </c>
      <c r="Q21" s="11"/>
      <c r="R21" s="11"/>
      <c r="S21" s="41">
        <f t="shared" si="25"/>
        <v>0</v>
      </c>
      <c r="T21" s="41">
        <f>SUM(AB22:AG22)</f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06" t="str">
        <f t="shared" si="7"/>
        <v/>
      </c>
      <c r="AI21" s="12"/>
      <c r="AJ21" s="12"/>
      <c r="AK21" s="12"/>
      <c r="AL21" s="12"/>
      <c r="AM21" s="12"/>
      <c r="AN21" s="12"/>
      <c r="AO21" s="44">
        <f t="shared" si="8"/>
        <v>0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44">
        <f t="shared" si="37"/>
        <v>0</v>
      </c>
      <c r="BB21" s="12"/>
      <c r="BC21" s="12"/>
      <c r="BD21" s="12"/>
      <c r="BE21" s="12"/>
      <c r="BF21" s="12"/>
      <c r="BG21" s="12"/>
      <c r="BH21" s="44">
        <f t="shared" si="9"/>
        <v>0</v>
      </c>
      <c r="BI21" s="12"/>
      <c r="BJ21" s="12"/>
      <c r="BK21" s="12"/>
      <c r="BL21" s="12"/>
      <c r="BM21" s="12"/>
      <c r="BN21" s="12"/>
      <c r="BO21" s="44">
        <f t="shared" si="10"/>
        <v>0</v>
      </c>
      <c r="BP21" s="12"/>
      <c r="BQ21" s="12"/>
      <c r="BR21" s="12"/>
      <c r="BS21" s="12"/>
      <c r="BT21" s="12"/>
      <c r="BU21" s="12"/>
      <c r="BV21" s="44">
        <f t="shared" si="11"/>
        <v>0</v>
      </c>
      <c r="BW21" s="12"/>
      <c r="BX21" s="12"/>
      <c r="BY21" s="12"/>
      <c r="BZ21" s="12"/>
      <c r="CA21" s="12"/>
      <c r="CB21" s="12"/>
      <c r="CC21" s="44">
        <f t="shared" si="12"/>
        <v>0</v>
      </c>
      <c r="CE21" s="44">
        <f t="shared" si="13"/>
        <v>0</v>
      </c>
      <c r="CF21" s="44">
        <f t="shared" si="14"/>
        <v>0</v>
      </c>
      <c r="CG21" s="44">
        <f t="shared" si="15"/>
        <v>0</v>
      </c>
      <c r="CH21" s="44">
        <f t="shared" si="16"/>
        <v>0</v>
      </c>
      <c r="CI21" s="44">
        <f t="shared" si="17"/>
        <v>0</v>
      </c>
      <c r="CJ21" s="44">
        <f t="shared" si="26"/>
        <v>0</v>
      </c>
      <c r="CK21" s="44">
        <f t="shared" si="5"/>
        <v>0</v>
      </c>
      <c r="CL21" s="44">
        <f t="shared" si="19"/>
        <v>0</v>
      </c>
      <c r="CM21" s="44">
        <f t="shared" si="20"/>
        <v>0</v>
      </c>
      <c r="CN21" s="44">
        <f t="shared" si="21"/>
        <v>0</v>
      </c>
      <c r="CO21" s="44">
        <f t="shared" si="27"/>
        <v>0</v>
      </c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86" t="str">
        <f>IFERROR(IF(_xlfn.RANK.EQ(AQ21,$AQ$21:$AQ$24,0)=1,1,""),"")</f>
        <v/>
      </c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44">
        <f>IF(_xlfn.RANK.EQ(CJ21,$CJ$21:$CJ$24,0)=1,1,"")</f>
        <v>1</v>
      </c>
      <c r="EL21" s="44">
        <f t="shared" si="6"/>
        <v>0</v>
      </c>
      <c r="EN21" s="135" t="e">
        <f>(CJ21+CJ22)/(O21)</f>
        <v>#VALUE!</v>
      </c>
      <c r="EO21" s="2" t="str">
        <f>IF(AND(DP21=1,O21&lt;O23),1,"")</f>
        <v/>
      </c>
    </row>
    <row r="22" spans="1:145" x14ac:dyDescent="0.25">
      <c r="A22" s="6"/>
      <c r="B22" s="6" t="s">
        <v>40</v>
      </c>
      <c r="C22" s="39" t="str">
        <f t="shared" si="0"/>
        <v>Team 1.1</v>
      </c>
      <c r="D22" s="3"/>
      <c r="E22" s="3"/>
      <c r="F22" s="7"/>
      <c r="G22" s="7"/>
      <c r="H22" s="7"/>
      <c r="I22" s="7"/>
      <c r="J22" s="7"/>
      <c r="K22" s="7"/>
      <c r="L22" s="7"/>
      <c r="M22" s="7"/>
      <c r="N22" s="7"/>
      <c r="O22" s="42" t="str">
        <f t="shared" si="35"/>
        <v/>
      </c>
      <c r="P22" s="42" t="str">
        <f t="shared" si="2"/>
        <v/>
      </c>
      <c r="Q22" s="7"/>
      <c r="R22" s="7"/>
      <c r="S22" s="42">
        <f t="shared" si="25"/>
        <v>0</v>
      </c>
      <c r="T22" s="42">
        <f>SUM(AB21:AG21)</f>
        <v>0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07" t="str">
        <f t="shared" si="7"/>
        <v/>
      </c>
      <c r="AI22" s="8"/>
      <c r="AJ22" s="8"/>
      <c r="AK22" s="8"/>
      <c r="AL22" s="8"/>
      <c r="AM22" s="8"/>
      <c r="AN22" s="8"/>
      <c r="AO22" s="45">
        <f t="shared" si="8"/>
        <v>0</v>
      </c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45">
        <f t="shared" si="37"/>
        <v>0</v>
      </c>
      <c r="BB22" s="8"/>
      <c r="BC22" s="8"/>
      <c r="BD22" s="8"/>
      <c r="BE22" s="8"/>
      <c r="BF22" s="8"/>
      <c r="BG22" s="8"/>
      <c r="BH22" s="45">
        <f t="shared" si="9"/>
        <v>0</v>
      </c>
      <c r="BI22" s="8"/>
      <c r="BJ22" s="8"/>
      <c r="BK22" s="8"/>
      <c r="BL22" s="8"/>
      <c r="BM22" s="8"/>
      <c r="BN22" s="8"/>
      <c r="BO22" s="45">
        <f t="shared" si="10"/>
        <v>0</v>
      </c>
      <c r="BP22" s="8"/>
      <c r="BQ22" s="8"/>
      <c r="BR22" s="8"/>
      <c r="BS22" s="8"/>
      <c r="BT22" s="8"/>
      <c r="BU22" s="8"/>
      <c r="BV22" s="45">
        <f t="shared" si="11"/>
        <v>0</v>
      </c>
      <c r="BW22" s="8"/>
      <c r="BX22" s="8"/>
      <c r="BY22" s="8"/>
      <c r="BZ22" s="8"/>
      <c r="CA22" s="8"/>
      <c r="CB22" s="8"/>
      <c r="CC22" s="45">
        <f t="shared" si="12"/>
        <v>0</v>
      </c>
      <c r="CE22" s="45">
        <f t="shared" si="13"/>
        <v>0</v>
      </c>
      <c r="CF22" s="45">
        <f t="shared" si="14"/>
        <v>0</v>
      </c>
      <c r="CG22" s="45">
        <f t="shared" si="15"/>
        <v>0</v>
      </c>
      <c r="CH22" s="45">
        <f t="shared" si="16"/>
        <v>0</v>
      </c>
      <c r="CI22" s="45">
        <f t="shared" si="17"/>
        <v>0</v>
      </c>
      <c r="CJ22" s="44">
        <f t="shared" si="26"/>
        <v>0</v>
      </c>
      <c r="CK22" s="44">
        <f t="shared" si="5"/>
        <v>0</v>
      </c>
      <c r="CL22" s="44">
        <f t="shared" si="19"/>
        <v>0</v>
      </c>
      <c r="CM22" s="44">
        <f t="shared" si="20"/>
        <v>0</v>
      </c>
      <c r="CN22" s="44">
        <f t="shared" si="21"/>
        <v>0</v>
      </c>
      <c r="CO22" s="44">
        <f t="shared" si="27"/>
        <v>0</v>
      </c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44" t="str">
        <f t="shared" ref="DP22:DP24" si="42">IFERROR(IF(_xlfn.RANK.EQ(AQ22,$AQ$21:$AQ$24,0)=1,1,""),"")</f>
        <v/>
      </c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44">
        <f t="shared" ref="EC22:EC24" si="43">IF(_xlfn.RANK.EQ(CJ22,$CJ$21:$CJ$24,0)=1,1,"")</f>
        <v>1</v>
      </c>
      <c r="EL22" s="44">
        <f t="shared" si="6"/>
        <v>0</v>
      </c>
    </row>
    <row r="23" spans="1:145" x14ac:dyDescent="0.25">
      <c r="A23" s="6"/>
      <c r="B23" s="6" t="s">
        <v>39</v>
      </c>
      <c r="C23" s="39" t="str">
        <f t="shared" si="0"/>
        <v>Team 2</v>
      </c>
      <c r="D23" s="3"/>
      <c r="E23" s="3" t="str">
        <f t="shared" ref="E23" si="44">D23&amp;D24</f>
        <v/>
      </c>
      <c r="F23" s="7"/>
      <c r="G23" s="7"/>
      <c r="H23" s="7"/>
      <c r="I23" s="7"/>
      <c r="J23" s="7"/>
      <c r="K23" s="7"/>
      <c r="L23" s="7"/>
      <c r="M23" s="7"/>
      <c r="N23" s="7"/>
      <c r="O23" s="42" t="str">
        <f t="shared" si="35"/>
        <v/>
      </c>
      <c r="P23" s="42" t="str">
        <f t="shared" si="2"/>
        <v/>
      </c>
      <c r="Q23" s="7"/>
      <c r="R23" s="7"/>
      <c r="S23" s="42">
        <f t="shared" ref="S23:S56" si="45">SUM(V23:AA23)</f>
        <v>0</v>
      </c>
      <c r="T23" s="42">
        <f>SUM(AB24:AG24)</f>
        <v>0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07" t="str">
        <f t="shared" si="7"/>
        <v/>
      </c>
      <c r="AI23" s="8"/>
      <c r="AJ23" s="8"/>
      <c r="AK23" s="8"/>
      <c r="AL23" s="8"/>
      <c r="AM23" s="8"/>
      <c r="AN23" s="8"/>
      <c r="AO23" s="45">
        <f t="shared" si="8"/>
        <v>0</v>
      </c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45">
        <f t="shared" si="37"/>
        <v>0</v>
      </c>
      <c r="BB23" s="8"/>
      <c r="BC23" s="8"/>
      <c r="BD23" s="8"/>
      <c r="BE23" s="8"/>
      <c r="BF23" s="8"/>
      <c r="BG23" s="8"/>
      <c r="BH23" s="45">
        <f t="shared" si="9"/>
        <v>0</v>
      </c>
      <c r="BI23" s="8"/>
      <c r="BJ23" s="8"/>
      <c r="BK23" s="8"/>
      <c r="BL23" s="8"/>
      <c r="BM23" s="8"/>
      <c r="BN23" s="8"/>
      <c r="BO23" s="45">
        <f t="shared" si="10"/>
        <v>0</v>
      </c>
      <c r="BP23" s="8"/>
      <c r="BQ23" s="8"/>
      <c r="BR23" s="8"/>
      <c r="BS23" s="8"/>
      <c r="BT23" s="8"/>
      <c r="BU23" s="8"/>
      <c r="BV23" s="45">
        <f t="shared" si="11"/>
        <v>0</v>
      </c>
      <c r="BW23" s="8"/>
      <c r="BX23" s="8"/>
      <c r="BY23" s="8"/>
      <c r="BZ23" s="8"/>
      <c r="CA23" s="8"/>
      <c r="CB23" s="8"/>
      <c r="CC23" s="45">
        <f t="shared" si="12"/>
        <v>0</v>
      </c>
      <c r="CE23" s="45">
        <f t="shared" si="13"/>
        <v>0</v>
      </c>
      <c r="CF23" s="45">
        <f t="shared" si="14"/>
        <v>0</v>
      </c>
      <c r="CG23" s="45">
        <f t="shared" si="15"/>
        <v>0</v>
      </c>
      <c r="CH23" s="45">
        <f t="shared" si="16"/>
        <v>0</v>
      </c>
      <c r="CI23" s="45">
        <f t="shared" si="17"/>
        <v>0</v>
      </c>
      <c r="CJ23" s="44">
        <f t="shared" si="26"/>
        <v>0</v>
      </c>
      <c r="CK23" s="44">
        <f t="shared" si="5"/>
        <v>0</v>
      </c>
      <c r="CL23" s="44">
        <f t="shared" si="19"/>
        <v>0</v>
      </c>
      <c r="CM23" s="44">
        <f t="shared" si="20"/>
        <v>0</v>
      </c>
      <c r="CN23" s="44">
        <f t="shared" si="21"/>
        <v>0</v>
      </c>
      <c r="CO23" s="44">
        <f t="shared" si="27"/>
        <v>0</v>
      </c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44" t="str">
        <f t="shared" si="42"/>
        <v/>
      </c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44">
        <f t="shared" si="43"/>
        <v>1</v>
      </c>
      <c r="EL23" s="44">
        <f t="shared" si="6"/>
        <v>0</v>
      </c>
      <c r="EN23" s="135" t="e">
        <f>(CJ23+CJ24)/(O23)</f>
        <v>#VALUE!</v>
      </c>
      <c r="EO23" s="2" t="str">
        <f>IF(AND(DP23=1,O23&lt;O21),1,"")</f>
        <v/>
      </c>
    </row>
    <row r="24" spans="1:145" ht="15.75" thickBot="1" x14ac:dyDescent="0.3">
      <c r="A24" s="13"/>
      <c r="B24" s="13" t="s">
        <v>41</v>
      </c>
      <c r="C24" s="40" t="str">
        <f t="shared" si="0"/>
        <v>Team 2.1</v>
      </c>
      <c r="D24" s="14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43" t="str">
        <f t="shared" si="35"/>
        <v/>
      </c>
      <c r="P24" s="43" t="str">
        <f t="shared" si="2"/>
        <v/>
      </c>
      <c r="Q24" s="15"/>
      <c r="R24" s="15"/>
      <c r="S24" s="43">
        <f t="shared" si="45"/>
        <v>0</v>
      </c>
      <c r="T24" s="43">
        <f>SUM(AB23:AG23)</f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08" t="str">
        <f t="shared" si="7"/>
        <v/>
      </c>
      <c r="AI24" s="16"/>
      <c r="AJ24" s="16"/>
      <c r="AK24" s="16"/>
      <c r="AL24" s="16"/>
      <c r="AM24" s="16"/>
      <c r="AN24" s="16"/>
      <c r="AO24" s="46">
        <f t="shared" si="8"/>
        <v>0</v>
      </c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46">
        <f t="shared" si="37"/>
        <v>0</v>
      </c>
      <c r="BB24" s="16"/>
      <c r="BC24" s="16"/>
      <c r="BD24" s="16"/>
      <c r="BE24" s="16"/>
      <c r="BF24" s="16"/>
      <c r="BG24" s="16"/>
      <c r="BH24" s="46">
        <f t="shared" si="9"/>
        <v>0</v>
      </c>
      <c r="BI24" s="16"/>
      <c r="BJ24" s="16"/>
      <c r="BK24" s="16"/>
      <c r="BL24" s="16"/>
      <c r="BM24" s="16"/>
      <c r="BN24" s="16"/>
      <c r="BO24" s="46">
        <f t="shared" si="10"/>
        <v>0</v>
      </c>
      <c r="BP24" s="16"/>
      <c r="BQ24" s="16"/>
      <c r="BR24" s="16"/>
      <c r="BS24" s="16"/>
      <c r="BT24" s="16"/>
      <c r="BU24" s="16"/>
      <c r="BV24" s="46">
        <f t="shared" si="11"/>
        <v>0</v>
      </c>
      <c r="BW24" s="16"/>
      <c r="BX24" s="16"/>
      <c r="BY24" s="16"/>
      <c r="BZ24" s="16"/>
      <c r="CA24" s="16"/>
      <c r="CB24" s="16"/>
      <c r="CC24" s="46">
        <f t="shared" si="12"/>
        <v>0</v>
      </c>
      <c r="CE24" s="46">
        <f t="shared" si="13"/>
        <v>0</v>
      </c>
      <c r="CF24" s="46">
        <f t="shared" si="14"/>
        <v>0</v>
      </c>
      <c r="CG24" s="46">
        <f t="shared" si="15"/>
        <v>0</v>
      </c>
      <c r="CH24" s="46">
        <f t="shared" si="16"/>
        <v>0</v>
      </c>
      <c r="CI24" s="46">
        <f t="shared" si="17"/>
        <v>0</v>
      </c>
      <c r="CJ24" s="46">
        <f t="shared" si="26"/>
        <v>0</v>
      </c>
      <c r="CK24" s="46">
        <f t="shared" si="5"/>
        <v>0</v>
      </c>
      <c r="CL24" s="46">
        <f t="shared" si="19"/>
        <v>0</v>
      </c>
      <c r="CM24" s="46">
        <f t="shared" si="20"/>
        <v>0</v>
      </c>
      <c r="CN24" s="46">
        <f t="shared" si="21"/>
        <v>0</v>
      </c>
      <c r="CO24" s="46">
        <f t="shared" si="27"/>
        <v>0</v>
      </c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46" t="str">
        <f t="shared" si="42"/>
        <v/>
      </c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46">
        <f t="shared" si="43"/>
        <v>1</v>
      </c>
      <c r="EL24" s="46">
        <f t="shared" si="6"/>
        <v>0</v>
      </c>
    </row>
    <row r="25" spans="1:145" x14ac:dyDescent="0.25">
      <c r="A25" s="9"/>
      <c r="B25" s="9" t="s">
        <v>37</v>
      </c>
      <c r="C25" s="38" t="str">
        <f t="shared" si="0"/>
        <v>Team 1</v>
      </c>
      <c r="D25" s="10"/>
      <c r="E25" s="10" t="str">
        <f t="shared" ref="E25" si="46">D25&amp;D26</f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41" t="str">
        <f t="shared" si="35"/>
        <v/>
      </c>
      <c r="P25" s="41" t="str">
        <f t="shared" si="2"/>
        <v/>
      </c>
      <c r="Q25" s="11"/>
      <c r="R25" s="11"/>
      <c r="S25" s="41">
        <f t="shared" si="45"/>
        <v>0</v>
      </c>
      <c r="T25" s="41">
        <f>SUM(AB26:AG26)</f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06" t="str">
        <f t="shared" si="7"/>
        <v/>
      </c>
      <c r="AI25" s="12"/>
      <c r="AJ25" s="12"/>
      <c r="AK25" s="12"/>
      <c r="AL25" s="12"/>
      <c r="AM25" s="12"/>
      <c r="AN25" s="12"/>
      <c r="AO25" s="44">
        <f t="shared" si="8"/>
        <v>0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44">
        <f t="shared" si="37"/>
        <v>0</v>
      </c>
      <c r="BB25" s="12"/>
      <c r="BC25" s="12"/>
      <c r="BD25" s="12"/>
      <c r="BE25" s="12"/>
      <c r="BF25" s="12"/>
      <c r="BG25" s="12"/>
      <c r="BH25" s="44">
        <f t="shared" si="9"/>
        <v>0</v>
      </c>
      <c r="BI25" s="12"/>
      <c r="BJ25" s="12"/>
      <c r="BK25" s="12"/>
      <c r="BL25" s="12"/>
      <c r="BM25" s="12"/>
      <c r="BN25" s="12"/>
      <c r="BO25" s="44">
        <f t="shared" si="10"/>
        <v>0</v>
      </c>
      <c r="BP25" s="12"/>
      <c r="BQ25" s="12"/>
      <c r="BR25" s="12"/>
      <c r="BS25" s="12"/>
      <c r="BT25" s="12"/>
      <c r="BU25" s="12"/>
      <c r="BV25" s="44">
        <f t="shared" si="11"/>
        <v>0</v>
      </c>
      <c r="BW25" s="12"/>
      <c r="BX25" s="12"/>
      <c r="BY25" s="12"/>
      <c r="BZ25" s="12"/>
      <c r="CA25" s="12"/>
      <c r="CB25" s="12"/>
      <c r="CC25" s="44">
        <f t="shared" si="12"/>
        <v>0</v>
      </c>
      <c r="CE25" s="44">
        <f t="shared" si="13"/>
        <v>0</v>
      </c>
      <c r="CF25" s="44">
        <f t="shared" si="14"/>
        <v>0</v>
      </c>
      <c r="CG25" s="44">
        <f t="shared" si="15"/>
        <v>0</v>
      </c>
      <c r="CH25" s="44">
        <f t="shared" si="16"/>
        <v>0</v>
      </c>
      <c r="CI25" s="44">
        <f t="shared" si="17"/>
        <v>0</v>
      </c>
      <c r="CJ25" s="44">
        <f t="shared" si="26"/>
        <v>0</v>
      </c>
      <c r="CK25" s="44">
        <f t="shared" si="5"/>
        <v>0</v>
      </c>
      <c r="CL25" s="44">
        <f t="shared" si="19"/>
        <v>0</v>
      </c>
      <c r="CM25" s="44">
        <f t="shared" si="20"/>
        <v>0</v>
      </c>
      <c r="CN25" s="44">
        <f t="shared" si="21"/>
        <v>0</v>
      </c>
      <c r="CO25" s="44">
        <f t="shared" si="27"/>
        <v>0</v>
      </c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86" t="str">
        <f>IFERROR(IF(_xlfn.RANK.EQ(AQ25,$AQ$25:$AQ$28,0)=1,1,""),"")</f>
        <v/>
      </c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44">
        <f>IF(_xlfn.RANK.EQ(CJ25,$CJ$25:$CJ$28,0)=1,1,"")</f>
        <v>1</v>
      </c>
      <c r="EL25" s="44">
        <f t="shared" si="6"/>
        <v>0</v>
      </c>
      <c r="EN25" s="135" t="e">
        <f>(CJ25+CJ26)/(O25)</f>
        <v>#VALUE!</v>
      </c>
      <c r="EO25" s="2" t="str">
        <f>IF(AND(DP25=1,O25&lt;O27),1,"")</f>
        <v/>
      </c>
    </row>
    <row r="26" spans="1:145" x14ac:dyDescent="0.25">
      <c r="A26" s="9"/>
      <c r="B26" s="6" t="s">
        <v>40</v>
      </c>
      <c r="C26" s="39" t="str">
        <f t="shared" si="0"/>
        <v>Team 1.1</v>
      </c>
      <c r="D26" s="3"/>
      <c r="E26" s="3"/>
      <c r="F26" s="7"/>
      <c r="G26" s="7"/>
      <c r="H26" s="7"/>
      <c r="I26" s="7"/>
      <c r="J26" s="7"/>
      <c r="K26" s="7"/>
      <c r="L26" s="7"/>
      <c r="M26" s="7"/>
      <c r="N26" s="7"/>
      <c r="O26" s="42" t="str">
        <f t="shared" si="35"/>
        <v/>
      </c>
      <c r="P26" s="42" t="str">
        <f t="shared" ref="P26" si="47">IF(COUNTA(F26:N26)=0,"",COUNTA(F26:N26))</f>
        <v/>
      </c>
      <c r="Q26" s="7"/>
      <c r="R26" s="7"/>
      <c r="S26" s="42">
        <f t="shared" si="45"/>
        <v>0</v>
      </c>
      <c r="T26" s="42">
        <f>SUM(AB25:AG25)</f>
        <v>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07" t="str">
        <f t="shared" ref="AH26" si="48">IFERROR(S26/(S26+T26),"")</f>
        <v/>
      </c>
      <c r="AI26" s="8"/>
      <c r="AJ26" s="8"/>
      <c r="AK26" s="8"/>
      <c r="AL26" s="8"/>
      <c r="AM26" s="8"/>
      <c r="AN26" s="8"/>
      <c r="AO26" s="45">
        <f t="shared" ref="AO26" si="49">SUM(AI26:AN26)</f>
        <v>0</v>
      </c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45">
        <f t="shared" ref="BA26" si="50">SUM(AU26:AZ26)</f>
        <v>0</v>
      </c>
      <c r="BB26" s="8"/>
      <c r="BC26" s="8"/>
      <c r="BD26" s="8"/>
      <c r="BE26" s="8"/>
      <c r="BF26" s="8"/>
      <c r="BG26" s="8"/>
      <c r="BH26" s="45">
        <f t="shared" ref="BH26" si="51">SUM(BB26:BG26)</f>
        <v>0</v>
      </c>
      <c r="BI26" s="8"/>
      <c r="BJ26" s="8"/>
      <c r="BK26" s="8"/>
      <c r="BL26" s="8"/>
      <c r="BM26" s="8"/>
      <c r="BN26" s="8"/>
      <c r="BO26" s="45">
        <f t="shared" ref="BO26" si="52">SUM(BI26:BN26)</f>
        <v>0</v>
      </c>
      <c r="BP26" s="8"/>
      <c r="BQ26" s="8"/>
      <c r="BR26" s="8"/>
      <c r="BS26" s="8"/>
      <c r="BT26" s="8"/>
      <c r="BU26" s="8"/>
      <c r="BV26" s="45">
        <f t="shared" ref="BV26" si="53">SUM(BP26:BU26)</f>
        <v>0</v>
      </c>
      <c r="BW26" s="8"/>
      <c r="BX26" s="8"/>
      <c r="BY26" s="8"/>
      <c r="BZ26" s="8"/>
      <c r="CA26" s="8"/>
      <c r="CB26" s="8"/>
      <c r="CC26" s="45">
        <f t="shared" ref="CC26" si="54">SUM(BW26:CB26)</f>
        <v>0</v>
      </c>
      <c r="CE26" s="45">
        <f t="shared" ref="CE26" si="55">(AU26*20)+(AV26*40)+(AW26*40)+(AX26*80)+(AY26*60)+(AZ26*60)</f>
        <v>0</v>
      </c>
      <c r="CF26" s="45">
        <f t="shared" ref="CF26" si="56">(BB26*50)+(BC26*100)+(BD26*100)+(BE26*200)+(BF26*150)+(BG26*150)</f>
        <v>0</v>
      </c>
      <c r="CG26" s="45">
        <f t="shared" ref="CG26" si="57">(BI26*100)+(BJ26*200)+(BK26*200)+(BL26*400)+(BM26*300)+(BN26*300)</f>
        <v>0</v>
      </c>
      <c r="CH26" s="45">
        <f t="shared" ref="CH26" si="58">(BP26*150)+(BQ26*300)+(BR26*300)+(BS26*600)+(BT26*450)+(BU26*450)</f>
        <v>0</v>
      </c>
      <c r="CI26" s="45">
        <f t="shared" ref="CI26" si="59">(BW26*200)+(BX26*400)+(BY26*400)+(BZ26*800)+(CA26*600)+(CB26*600)</f>
        <v>0</v>
      </c>
      <c r="CJ26" s="44">
        <f t="shared" ref="CJ26" si="60">SUM(CE26:CI26)</f>
        <v>0</v>
      </c>
      <c r="CK26" s="44">
        <f t="shared" ref="CK26" si="61">AI26*257</f>
        <v>0</v>
      </c>
      <c r="CL26" s="44">
        <f t="shared" ref="CL26" si="62">(AJ26*514)+(AK26*514)</f>
        <v>0</v>
      </c>
      <c r="CM26" s="44">
        <f t="shared" ref="CM26" si="63">(AM26*771)+(AN26*771)</f>
        <v>0</v>
      </c>
      <c r="CN26" s="44">
        <f t="shared" ref="CN26" si="64">AL26*1028</f>
        <v>0</v>
      </c>
      <c r="CO26" s="44">
        <f t="shared" ref="CO26" si="65">SUM(CK26:CN26)</f>
        <v>0</v>
      </c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44" t="str">
        <f>IFERROR(IF(_xlfn.RANK.EQ(AQ26,$AQ$25:$AQ$28,0)=1,1,""),"")</f>
        <v/>
      </c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44">
        <f>IF(_xlfn.RANK.EQ(CJ26,$CJ$25:$CJ$28,0)=1,1,"")</f>
        <v>1</v>
      </c>
      <c r="EL26" s="44">
        <f t="shared" si="6"/>
        <v>0</v>
      </c>
    </row>
    <row r="27" spans="1:145" x14ac:dyDescent="0.25">
      <c r="A27" s="6"/>
      <c r="B27" s="6" t="s">
        <v>39</v>
      </c>
      <c r="C27" s="39" t="str">
        <f t="shared" si="0"/>
        <v>Team 2</v>
      </c>
      <c r="D27" s="3"/>
      <c r="E27" s="3" t="str">
        <f t="shared" ref="E27" si="66">D27&amp;D28</f>
        <v/>
      </c>
      <c r="F27" s="7"/>
      <c r="G27" s="7"/>
      <c r="H27" s="7"/>
      <c r="I27" s="7"/>
      <c r="J27" s="7"/>
      <c r="K27" s="7"/>
      <c r="L27" s="7"/>
      <c r="M27" s="7"/>
      <c r="N27" s="7"/>
      <c r="O27" s="42" t="str">
        <f t="shared" si="35"/>
        <v/>
      </c>
      <c r="P27" s="42" t="str">
        <f t="shared" si="2"/>
        <v/>
      </c>
      <c r="Q27" s="7"/>
      <c r="R27" s="7"/>
      <c r="S27" s="42">
        <f t="shared" si="45"/>
        <v>0</v>
      </c>
      <c r="T27" s="42">
        <f>SUM(AB28:AG28)</f>
        <v>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07" t="str">
        <f t="shared" si="7"/>
        <v/>
      </c>
      <c r="AI27" s="8"/>
      <c r="AJ27" s="8"/>
      <c r="AK27" s="8"/>
      <c r="AL27" s="8"/>
      <c r="AM27" s="8"/>
      <c r="AN27" s="8"/>
      <c r="AO27" s="45">
        <f t="shared" si="8"/>
        <v>0</v>
      </c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45">
        <f t="shared" si="37"/>
        <v>0</v>
      </c>
      <c r="BB27" s="8"/>
      <c r="BC27" s="8"/>
      <c r="BD27" s="8"/>
      <c r="BE27" s="8"/>
      <c r="BF27" s="8"/>
      <c r="BG27" s="8"/>
      <c r="BH27" s="45">
        <f t="shared" si="9"/>
        <v>0</v>
      </c>
      <c r="BI27" s="8"/>
      <c r="BJ27" s="8"/>
      <c r="BK27" s="8"/>
      <c r="BL27" s="8"/>
      <c r="BM27" s="8"/>
      <c r="BN27" s="8"/>
      <c r="BO27" s="45">
        <f t="shared" si="10"/>
        <v>0</v>
      </c>
      <c r="BP27" s="8"/>
      <c r="BQ27" s="8"/>
      <c r="BR27" s="8"/>
      <c r="BS27" s="8"/>
      <c r="BT27" s="8"/>
      <c r="BU27" s="8"/>
      <c r="BV27" s="45">
        <f t="shared" si="11"/>
        <v>0</v>
      </c>
      <c r="BW27" s="8"/>
      <c r="BX27" s="8"/>
      <c r="BY27" s="8"/>
      <c r="BZ27" s="8"/>
      <c r="CA27" s="8"/>
      <c r="CB27" s="8"/>
      <c r="CC27" s="45">
        <f t="shared" si="12"/>
        <v>0</v>
      </c>
      <c r="CE27" s="45">
        <f t="shared" si="13"/>
        <v>0</v>
      </c>
      <c r="CF27" s="45">
        <f t="shared" si="14"/>
        <v>0</v>
      </c>
      <c r="CG27" s="45">
        <f t="shared" si="15"/>
        <v>0</v>
      </c>
      <c r="CH27" s="45">
        <f t="shared" si="16"/>
        <v>0</v>
      </c>
      <c r="CI27" s="45">
        <f t="shared" si="17"/>
        <v>0</v>
      </c>
      <c r="CJ27" s="44">
        <f t="shared" si="26"/>
        <v>0</v>
      </c>
      <c r="CK27" s="44">
        <f t="shared" si="5"/>
        <v>0</v>
      </c>
      <c r="CL27" s="44">
        <f t="shared" si="19"/>
        <v>0</v>
      </c>
      <c r="CM27" s="44">
        <f t="shared" si="20"/>
        <v>0</v>
      </c>
      <c r="CN27" s="44">
        <f t="shared" si="21"/>
        <v>0</v>
      </c>
      <c r="CO27" s="44">
        <f t="shared" si="27"/>
        <v>0</v>
      </c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44" t="str">
        <f t="shared" ref="DP27:DP28" si="67">IFERROR(IF(_xlfn.RANK.EQ(AQ27,$AQ$25:$AQ$28,0)=1,1,""),"")</f>
        <v/>
      </c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44">
        <f t="shared" ref="EC27:EC28" si="68">IF(_xlfn.RANK.EQ(CJ27,$CJ$25:$CJ$28,0)=1,1,"")</f>
        <v>1</v>
      </c>
      <c r="EL27" s="44">
        <f t="shared" si="6"/>
        <v>0</v>
      </c>
      <c r="EN27" s="135" t="e">
        <f>(CJ27+CJ28)/(O27)</f>
        <v>#VALUE!</v>
      </c>
      <c r="EO27" s="2" t="str">
        <f>IF(AND(DP27=1,O27&lt;O25),1,"")</f>
        <v/>
      </c>
    </row>
    <row r="28" spans="1:145" ht="15.75" thickBot="1" x14ac:dyDescent="0.3">
      <c r="A28" s="13"/>
      <c r="B28" s="13" t="s">
        <v>41</v>
      </c>
      <c r="C28" s="40" t="str">
        <f t="shared" si="0"/>
        <v>Team 2.1</v>
      </c>
      <c r="D28" s="14"/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43" t="str">
        <f t="shared" si="35"/>
        <v/>
      </c>
      <c r="P28" s="43" t="str">
        <f t="shared" si="2"/>
        <v/>
      </c>
      <c r="Q28" s="15"/>
      <c r="R28" s="15"/>
      <c r="S28" s="43">
        <f t="shared" si="45"/>
        <v>0</v>
      </c>
      <c r="T28" s="43">
        <f>SUM(AB27:AG27)</f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08" t="str">
        <f t="shared" si="7"/>
        <v/>
      </c>
      <c r="AI28" s="16"/>
      <c r="AJ28" s="16"/>
      <c r="AK28" s="16"/>
      <c r="AL28" s="16"/>
      <c r="AM28" s="16"/>
      <c r="AN28" s="16"/>
      <c r="AO28" s="46">
        <f t="shared" si="8"/>
        <v>0</v>
      </c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46">
        <f t="shared" si="37"/>
        <v>0</v>
      </c>
      <c r="BB28" s="16"/>
      <c r="BC28" s="16"/>
      <c r="BD28" s="16"/>
      <c r="BE28" s="16"/>
      <c r="BF28" s="16"/>
      <c r="BG28" s="16"/>
      <c r="BH28" s="46">
        <f t="shared" si="9"/>
        <v>0</v>
      </c>
      <c r="BI28" s="16"/>
      <c r="BJ28" s="16"/>
      <c r="BK28" s="16"/>
      <c r="BL28" s="16"/>
      <c r="BM28" s="16"/>
      <c r="BN28" s="16"/>
      <c r="BO28" s="46">
        <f t="shared" si="10"/>
        <v>0</v>
      </c>
      <c r="BP28" s="16"/>
      <c r="BQ28" s="16"/>
      <c r="BR28" s="16"/>
      <c r="BS28" s="16"/>
      <c r="BT28" s="16"/>
      <c r="BU28" s="16"/>
      <c r="BV28" s="46">
        <f t="shared" si="11"/>
        <v>0</v>
      </c>
      <c r="BW28" s="16"/>
      <c r="BX28" s="16"/>
      <c r="BY28" s="16"/>
      <c r="BZ28" s="16"/>
      <c r="CA28" s="16"/>
      <c r="CB28" s="16"/>
      <c r="CC28" s="46">
        <f t="shared" si="12"/>
        <v>0</v>
      </c>
      <c r="CE28" s="46">
        <f t="shared" si="13"/>
        <v>0</v>
      </c>
      <c r="CF28" s="46">
        <f t="shared" si="14"/>
        <v>0</v>
      </c>
      <c r="CG28" s="46">
        <f t="shared" si="15"/>
        <v>0</v>
      </c>
      <c r="CH28" s="46">
        <f t="shared" si="16"/>
        <v>0</v>
      </c>
      <c r="CI28" s="46">
        <f t="shared" si="17"/>
        <v>0</v>
      </c>
      <c r="CJ28" s="46">
        <f t="shared" si="26"/>
        <v>0</v>
      </c>
      <c r="CK28" s="46">
        <f t="shared" si="5"/>
        <v>0</v>
      </c>
      <c r="CL28" s="46">
        <f t="shared" si="19"/>
        <v>0</v>
      </c>
      <c r="CM28" s="46">
        <f t="shared" si="20"/>
        <v>0</v>
      </c>
      <c r="CN28" s="46">
        <f t="shared" si="21"/>
        <v>0</v>
      </c>
      <c r="CO28" s="46">
        <f t="shared" si="27"/>
        <v>0</v>
      </c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46" t="str">
        <f t="shared" si="67"/>
        <v/>
      </c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46">
        <f t="shared" si="68"/>
        <v>1</v>
      </c>
      <c r="EL28" s="46">
        <f t="shared" si="6"/>
        <v>0</v>
      </c>
    </row>
    <row r="29" spans="1:145" x14ac:dyDescent="0.25">
      <c r="A29" s="9"/>
      <c r="B29" s="9" t="s">
        <v>37</v>
      </c>
      <c r="C29" s="38" t="str">
        <f t="shared" si="0"/>
        <v>Team 1</v>
      </c>
      <c r="D29" s="10"/>
      <c r="E29" s="10" t="str">
        <f t="shared" ref="E29" si="69">D29&amp;D30</f>
        <v/>
      </c>
      <c r="F29" s="11"/>
      <c r="G29" s="11"/>
      <c r="H29" s="11"/>
      <c r="I29" s="11"/>
      <c r="J29" s="11"/>
      <c r="K29" s="11"/>
      <c r="L29" s="11"/>
      <c r="M29" s="11"/>
      <c r="N29" s="11"/>
      <c r="O29" s="41" t="str">
        <f t="shared" si="35"/>
        <v/>
      </c>
      <c r="P29" s="41" t="str">
        <f>IF(COUNTA(F29:N29)=0,"",COUNTA(F29:N29))</f>
        <v/>
      </c>
      <c r="Q29" s="11"/>
      <c r="R29" s="11"/>
      <c r="S29" s="41">
        <f t="shared" si="45"/>
        <v>0</v>
      </c>
      <c r="T29" s="41">
        <f>SUM(AB30:AG30)</f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06" t="str">
        <f t="shared" si="7"/>
        <v/>
      </c>
      <c r="AI29" s="12"/>
      <c r="AJ29" s="12"/>
      <c r="AK29" s="12"/>
      <c r="AL29" s="12"/>
      <c r="AM29" s="12"/>
      <c r="AN29" s="12"/>
      <c r="AO29" s="44">
        <f t="shared" si="8"/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44">
        <f t="shared" si="37"/>
        <v>0</v>
      </c>
      <c r="BB29" s="12"/>
      <c r="BC29" s="12"/>
      <c r="BD29" s="12"/>
      <c r="BE29" s="12"/>
      <c r="BF29" s="12"/>
      <c r="BG29" s="12"/>
      <c r="BH29" s="44">
        <f t="shared" si="9"/>
        <v>0</v>
      </c>
      <c r="BI29" s="12"/>
      <c r="BJ29" s="12"/>
      <c r="BK29" s="12"/>
      <c r="BL29" s="12"/>
      <c r="BM29" s="12"/>
      <c r="BN29" s="12"/>
      <c r="BO29" s="44">
        <f t="shared" si="10"/>
        <v>0</v>
      </c>
      <c r="BP29" s="12"/>
      <c r="BQ29" s="12"/>
      <c r="BR29" s="12"/>
      <c r="BS29" s="12"/>
      <c r="BT29" s="12"/>
      <c r="BU29" s="12"/>
      <c r="BV29" s="44">
        <f t="shared" si="11"/>
        <v>0</v>
      </c>
      <c r="BW29" s="12"/>
      <c r="BX29" s="12"/>
      <c r="BY29" s="12"/>
      <c r="BZ29" s="12"/>
      <c r="CA29" s="12"/>
      <c r="CB29" s="12"/>
      <c r="CC29" s="44">
        <f t="shared" si="12"/>
        <v>0</v>
      </c>
      <c r="CE29" s="44">
        <f t="shared" si="13"/>
        <v>0</v>
      </c>
      <c r="CF29" s="44">
        <f t="shared" si="14"/>
        <v>0</v>
      </c>
      <c r="CG29" s="44">
        <f t="shared" si="15"/>
        <v>0</v>
      </c>
      <c r="CH29" s="44">
        <f t="shared" si="16"/>
        <v>0</v>
      </c>
      <c r="CI29" s="44">
        <f t="shared" si="17"/>
        <v>0</v>
      </c>
      <c r="CJ29" s="44">
        <f t="shared" si="26"/>
        <v>0</v>
      </c>
      <c r="CK29" s="44">
        <f t="shared" si="5"/>
        <v>0</v>
      </c>
      <c r="CL29" s="44">
        <f t="shared" si="19"/>
        <v>0</v>
      </c>
      <c r="CM29" s="44">
        <f t="shared" si="20"/>
        <v>0</v>
      </c>
      <c r="CN29" s="44">
        <f t="shared" si="21"/>
        <v>0</v>
      </c>
      <c r="CO29" s="44">
        <f t="shared" si="27"/>
        <v>0</v>
      </c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86" t="str">
        <f>IFERROR(IF(_xlfn.RANK.EQ(AQ29,$AQ$29:$AQ$32,0)=1,1,""),"")</f>
        <v/>
      </c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44">
        <f>IF(_xlfn.RANK.EQ(CJ29,$CJ$29:$CJ$32,0)=1,1,"")</f>
        <v>1</v>
      </c>
      <c r="EL29" s="44">
        <f t="shared" si="6"/>
        <v>0</v>
      </c>
      <c r="EN29" s="135" t="e">
        <f>(CJ29+CJ30)/(O29)</f>
        <v>#VALUE!</v>
      </c>
      <c r="EO29" s="2" t="str">
        <f>IF(AND(DP29=1,O29&lt;O31),1,"")</f>
        <v/>
      </c>
    </row>
    <row r="30" spans="1:145" x14ac:dyDescent="0.25">
      <c r="A30" s="6"/>
      <c r="B30" s="6" t="s">
        <v>40</v>
      </c>
      <c r="C30" s="39" t="str">
        <f t="shared" si="0"/>
        <v>Team 1.1</v>
      </c>
      <c r="D30" s="3"/>
      <c r="E30" s="3"/>
      <c r="F30" s="11"/>
      <c r="G30" s="11"/>
      <c r="H30" s="11"/>
      <c r="I30" s="11"/>
      <c r="J30" s="7"/>
      <c r="K30" s="11"/>
      <c r="L30" s="7"/>
      <c r="M30" s="7"/>
      <c r="N30" s="7"/>
      <c r="O30" s="42" t="str">
        <f t="shared" si="35"/>
        <v/>
      </c>
      <c r="P30" s="42" t="str">
        <f t="shared" ref="P30:P140" si="70">IF(COUNTA(F30:N30)=0,"",COUNTA(F30:N30))</f>
        <v/>
      </c>
      <c r="Q30" s="7"/>
      <c r="R30" s="7"/>
      <c r="S30" s="42">
        <f t="shared" si="45"/>
        <v>0</v>
      </c>
      <c r="T30" s="42">
        <f>SUM(AB29:AG29)</f>
        <v>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07" t="str">
        <f t="shared" si="7"/>
        <v/>
      </c>
      <c r="AI30" s="8"/>
      <c r="AJ30" s="8"/>
      <c r="AK30" s="8"/>
      <c r="AL30" s="8"/>
      <c r="AM30" s="8"/>
      <c r="AN30" s="8"/>
      <c r="AO30" s="45">
        <f t="shared" si="8"/>
        <v>0</v>
      </c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45">
        <f t="shared" si="37"/>
        <v>0</v>
      </c>
      <c r="BB30" s="8"/>
      <c r="BC30" s="8"/>
      <c r="BD30" s="8"/>
      <c r="BE30" s="8"/>
      <c r="BF30" s="8"/>
      <c r="BG30" s="8"/>
      <c r="BH30" s="45">
        <f t="shared" si="9"/>
        <v>0</v>
      </c>
      <c r="BI30" s="8"/>
      <c r="BJ30" s="8"/>
      <c r="BK30" s="8"/>
      <c r="BL30" s="8"/>
      <c r="BM30" s="8"/>
      <c r="BN30" s="8"/>
      <c r="BO30" s="45">
        <f t="shared" si="10"/>
        <v>0</v>
      </c>
      <c r="BP30" s="8"/>
      <c r="BQ30" s="8"/>
      <c r="BR30" s="8"/>
      <c r="BS30" s="8"/>
      <c r="BT30" s="8"/>
      <c r="BU30" s="8"/>
      <c r="BV30" s="45">
        <f t="shared" si="11"/>
        <v>0</v>
      </c>
      <c r="BW30" s="8"/>
      <c r="BX30" s="8"/>
      <c r="BY30" s="8"/>
      <c r="BZ30" s="8"/>
      <c r="CA30" s="8"/>
      <c r="CB30" s="8"/>
      <c r="CC30" s="45">
        <f t="shared" si="12"/>
        <v>0</v>
      </c>
      <c r="CE30" s="45">
        <f t="shared" si="13"/>
        <v>0</v>
      </c>
      <c r="CF30" s="45">
        <f t="shared" si="14"/>
        <v>0</v>
      </c>
      <c r="CG30" s="45">
        <f t="shared" si="15"/>
        <v>0</v>
      </c>
      <c r="CH30" s="45">
        <f t="shared" si="16"/>
        <v>0</v>
      </c>
      <c r="CI30" s="45">
        <f t="shared" si="17"/>
        <v>0</v>
      </c>
      <c r="CJ30" s="44">
        <f t="shared" si="26"/>
        <v>0</v>
      </c>
      <c r="CK30" s="44">
        <f t="shared" si="5"/>
        <v>0</v>
      </c>
      <c r="CL30" s="44">
        <f t="shared" si="19"/>
        <v>0</v>
      </c>
      <c r="CM30" s="44">
        <f t="shared" si="20"/>
        <v>0</v>
      </c>
      <c r="CN30" s="44">
        <f t="shared" si="21"/>
        <v>0</v>
      </c>
      <c r="CO30" s="44">
        <f t="shared" si="27"/>
        <v>0</v>
      </c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44" t="str">
        <f t="shared" ref="DP30:DP32" si="71">IFERROR(IF(_xlfn.RANK.EQ(AQ30,$AQ$29:$AQ$32,0)=1,1,""),"")</f>
        <v/>
      </c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44">
        <f t="shared" ref="EC30:EC32" si="72">IF(_xlfn.RANK.EQ(CJ30,$CJ$29:$CJ$32,0)=1,1,"")</f>
        <v>1</v>
      </c>
      <c r="EL30" s="44">
        <f t="shared" si="6"/>
        <v>0</v>
      </c>
    </row>
    <row r="31" spans="1:145" x14ac:dyDescent="0.25">
      <c r="A31" s="6"/>
      <c r="B31" s="6" t="s">
        <v>39</v>
      </c>
      <c r="C31" s="39" t="str">
        <f t="shared" si="0"/>
        <v>Team 2</v>
      </c>
      <c r="D31" s="3"/>
      <c r="E31" s="3" t="str">
        <f t="shared" ref="E31" si="73">D31&amp;D32</f>
        <v/>
      </c>
      <c r="F31" s="7"/>
      <c r="G31" s="7"/>
      <c r="H31" s="7"/>
      <c r="I31" s="7"/>
      <c r="J31" s="7"/>
      <c r="K31" s="7"/>
      <c r="L31" s="7"/>
      <c r="M31" s="7"/>
      <c r="N31" s="7"/>
      <c r="O31" s="42" t="str">
        <f t="shared" si="35"/>
        <v/>
      </c>
      <c r="P31" s="42" t="str">
        <f t="shared" si="70"/>
        <v/>
      </c>
      <c r="Q31" s="7"/>
      <c r="R31" s="7"/>
      <c r="S31" s="42">
        <f t="shared" si="45"/>
        <v>0</v>
      </c>
      <c r="T31" s="42">
        <f>SUM(AB32:AG32)</f>
        <v>0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107" t="str">
        <f t="shared" si="7"/>
        <v/>
      </c>
      <c r="AI31" s="8"/>
      <c r="AJ31" s="8"/>
      <c r="AK31" s="8"/>
      <c r="AL31" s="8"/>
      <c r="AM31" s="8"/>
      <c r="AN31" s="8"/>
      <c r="AO31" s="45">
        <f t="shared" si="8"/>
        <v>0</v>
      </c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45">
        <f t="shared" si="37"/>
        <v>0</v>
      </c>
      <c r="BB31" s="8"/>
      <c r="BC31" s="8"/>
      <c r="BD31" s="8"/>
      <c r="BE31" s="8"/>
      <c r="BF31" s="8"/>
      <c r="BG31" s="8"/>
      <c r="BH31" s="45">
        <f t="shared" si="9"/>
        <v>0</v>
      </c>
      <c r="BI31" s="8"/>
      <c r="BJ31" s="8"/>
      <c r="BK31" s="8"/>
      <c r="BL31" s="8"/>
      <c r="BM31" s="8"/>
      <c r="BN31" s="8"/>
      <c r="BO31" s="45">
        <f t="shared" si="10"/>
        <v>0</v>
      </c>
      <c r="BP31" s="8"/>
      <c r="BQ31" s="8"/>
      <c r="BR31" s="8"/>
      <c r="BS31" s="8"/>
      <c r="BT31" s="8"/>
      <c r="BU31" s="8"/>
      <c r="BV31" s="45">
        <f t="shared" si="11"/>
        <v>0</v>
      </c>
      <c r="BW31" s="8"/>
      <c r="BX31" s="8"/>
      <c r="BY31" s="8"/>
      <c r="BZ31" s="8"/>
      <c r="CA31" s="8"/>
      <c r="CB31" s="8"/>
      <c r="CC31" s="45">
        <f t="shared" si="12"/>
        <v>0</v>
      </c>
      <c r="CE31" s="45">
        <f t="shared" si="13"/>
        <v>0</v>
      </c>
      <c r="CF31" s="45">
        <f t="shared" si="14"/>
        <v>0</v>
      </c>
      <c r="CG31" s="45">
        <f t="shared" si="15"/>
        <v>0</v>
      </c>
      <c r="CH31" s="45">
        <f t="shared" si="16"/>
        <v>0</v>
      </c>
      <c r="CI31" s="45">
        <f t="shared" si="17"/>
        <v>0</v>
      </c>
      <c r="CJ31" s="44">
        <f t="shared" si="26"/>
        <v>0</v>
      </c>
      <c r="CK31" s="44">
        <f t="shared" si="5"/>
        <v>0</v>
      </c>
      <c r="CL31" s="44">
        <f t="shared" si="19"/>
        <v>0</v>
      </c>
      <c r="CM31" s="44">
        <f t="shared" si="20"/>
        <v>0</v>
      </c>
      <c r="CN31" s="44">
        <f t="shared" si="21"/>
        <v>0</v>
      </c>
      <c r="CO31" s="44">
        <f t="shared" si="27"/>
        <v>0</v>
      </c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44" t="str">
        <f t="shared" si="71"/>
        <v/>
      </c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44">
        <f t="shared" si="72"/>
        <v>1</v>
      </c>
      <c r="EL31" s="44">
        <f t="shared" si="6"/>
        <v>0</v>
      </c>
      <c r="EN31" s="135" t="e">
        <f>(CJ31+CJ32)/(O31)</f>
        <v>#VALUE!</v>
      </c>
      <c r="EO31" s="2" t="str">
        <f>IF(AND(DP31=1,O31&lt;O29),1,"")</f>
        <v/>
      </c>
    </row>
    <row r="32" spans="1:145" ht="15.75" thickBot="1" x14ac:dyDescent="0.3">
      <c r="A32" s="13"/>
      <c r="B32" s="13" t="s">
        <v>41</v>
      </c>
      <c r="C32" s="40" t="str">
        <f t="shared" si="0"/>
        <v>Team 2.1</v>
      </c>
      <c r="D32" s="14"/>
      <c r="E32" s="14"/>
      <c r="F32" s="15"/>
      <c r="G32" s="15"/>
      <c r="H32" s="15"/>
      <c r="I32" s="15"/>
      <c r="J32" s="15"/>
      <c r="K32" s="15"/>
      <c r="L32" s="15"/>
      <c r="M32" s="15"/>
      <c r="N32" s="15"/>
      <c r="O32" s="43" t="str">
        <f t="shared" si="35"/>
        <v/>
      </c>
      <c r="P32" s="43" t="str">
        <f t="shared" si="70"/>
        <v/>
      </c>
      <c r="Q32" s="15"/>
      <c r="R32" s="15"/>
      <c r="S32" s="43">
        <f t="shared" si="45"/>
        <v>0</v>
      </c>
      <c r="T32" s="43">
        <f>SUM(AB31:AG31)</f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08" t="str">
        <f t="shared" si="7"/>
        <v/>
      </c>
      <c r="AI32" s="16"/>
      <c r="AJ32" s="16"/>
      <c r="AK32" s="16"/>
      <c r="AL32" s="16"/>
      <c r="AM32" s="16"/>
      <c r="AN32" s="16"/>
      <c r="AO32" s="46">
        <f t="shared" si="8"/>
        <v>0</v>
      </c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46">
        <f t="shared" si="37"/>
        <v>0</v>
      </c>
      <c r="BB32" s="16"/>
      <c r="BC32" s="16"/>
      <c r="BD32" s="16"/>
      <c r="BE32" s="16"/>
      <c r="BF32" s="16"/>
      <c r="BG32" s="16"/>
      <c r="BH32" s="46">
        <f t="shared" si="9"/>
        <v>0</v>
      </c>
      <c r="BI32" s="16"/>
      <c r="BJ32" s="16"/>
      <c r="BK32" s="16"/>
      <c r="BL32" s="16"/>
      <c r="BM32" s="16"/>
      <c r="BN32" s="16"/>
      <c r="BO32" s="46">
        <f t="shared" si="10"/>
        <v>0</v>
      </c>
      <c r="BP32" s="16"/>
      <c r="BQ32" s="16"/>
      <c r="BR32" s="16"/>
      <c r="BS32" s="16"/>
      <c r="BT32" s="16"/>
      <c r="BU32" s="16"/>
      <c r="BV32" s="46">
        <f t="shared" si="11"/>
        <v>0</v>
      </c>
      <c r="BW32" s="16"/>
      <c r="BX32" s="16"/>
      <c r="BY32" s="16"/>
      <c r="BZ32" s="16"/>
      <c r="CA32" s="16"/>
      <c r="CB32" s="16"/>
      <c r="CC32" s="46">
        <f t="shared" si="12"/>
        <v>0</v>
      </c>
      <c r="CE32" s="46">
        <f t="shared" si="13"/>
        <v>0</v>
      </c>
      <c r="CF32" s="46">
        <f t="shared" si="14"/>
        <v>0</v>
      </c>
      <c r="CG32" s="46">
        <f t="shared" si="15"/>
        <v>0</v>
      </c>
      <c r="CH32" s="46">
        <f t="shared" si="16"/>
        <v>0</v>
      </c>
      <c r="CI32" s="46">
        <f t="shared" si="17"/>
        <v>0</v>
      </c>
      <c r="CJ32" s="46">
        <f t="shared" si="26"/>
        <v>0</v>
      </c>
      <c r="CK32" s="46">
        <f t="shared" si="5"/>
        <v>0</v>
      </c>
      <c r="CL32" s="46">
        <f t="shared" si="19"/>
        <v>0</v>
      </c>
      <c r="CM32" s="46">
        <f t="shared" si="20"/>
        <v>0</v>
      </c>
      <c r="CN32" s="46">
        <f t="shared" si="21"/>
        <v>0</v>
      </c>
      <c r="CO32" s="46">
        <f t="shared" si="27"/>
        <v>0</v>
      </c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46" t="str">
        <f t="shared" si="71"/>
        <v/>
      </c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46">
        <f t="shared" si="72"/>
        <v>1</v>
      </c>
      <c r="EL32" s="46">
        <f t="shared" si="6"/>
        <v>0</v>
      </c>
    </row>
    <row r="33" spans="1:145" x14ac:dyDescent="0.25">
      <c r="A33" s="9"/>
      <c r="B33" s="9" t="s">
        <v>37</v>
      </c>
      <c r="C33" s="38" t="str">
        <f t="shared" si="0"/>
        <v>Team 1</v>
      </c>
      <c r="D33" s="10"/>
      <c r="E33" s="10" t="str">
        <f t="shared" ref="E33" si="74">D33&amp;D34</f>
        <v/>
      </c>
      <c r="F33" s="11"/>
      <c r="G33" s="11"/>
      <c r="H33" s="11"/>
      <c r="I33" s="11"/>
      <c r="J33" s="11"/>
      <c r="K33" s="11"/>
      <c r="L33" s="11"/>
      <c r="M33" s="11"/>
      <c r="N33" s="11"/>
      <c r="O33" s="41" t="str">
        <f t="shared" si="35"/>
        <v/>
      </c>
      <c r="P33" s="41" t="str">
        <f t="shared" si="70"/>
        <v/>
      </c>
      <c r="Q33" s="11"/>
      <c r="R33" s="11"/>
      <c r="S33" s="41">
        <f t="shared" si="45"/>
        <v>0</v>
      </c>
      <c r="T33" s="41">
        <f>SUM(AB34:AG34)</f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06" t="str">
        <f t="shared" si="7"/>
        <v/>
      </c>
      <c r="AI33" s="12"/>
      <c r="AJ33" s="12"/>
      <c r="AK33" s="12"/>
      <c r="AL33" s="12"/>
      <c r="AM33" s="12"/>
      <c r="AN33" s="12"/>
      <c r="AO33" s="44">
        <f t="shared" si="8"/>
        <v>0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44">
        <f t="shared" si="37"/>
        <v>0</v>
      </c>
      <c r="BB33" s="12"/>
      <c r="BC33" s="12"/>
      <c r="BD33" s="12"/>
      <c r="BE33" s="12"/>
      <c r="BF33" s="12"/>
      <c r="BG33" s="12"/>
      <c r="BH33" s="44">
        <f t="shared" si="9"/>
        <v>0</v>
      </c>
      <c r="BI33" s="12"/>
      <c r="BJ33" s="12"/>
      <c r="BK33" s="12"/>
      <c r="BL33" s="12"/>
      <c r="BM33" s="12"/>
      <c r="BN33" s="12"/>
      <c r="BO33" s="44">
        <f t="shared" si="10"/>
        <v>0</v>
      </c>
      <c r="BP33" s="12"/>
      <c r="BQ33" s="12"/>
      <c r="BR33" s="12"/>
      <c r="BS33" s="12"/>
      <c r="BT33" s="12"/>
      <c r="BU33" s="12"/>
      <c r="BV33" s="44">
        <f t="shared" si="11"/>
        <v>0</v>
      </c>
      <c r="BW33" s="12"/>
      <c r="BX33" s="12"/>
      <c r="BY33" s="12"/>
      <c r="BZ33" s="12"/>
      <c r="CA33" s="12"/>
      <c r="CB33" s="12"/>
      <c r="CC33" s="44">
        <f t="shared" si="12"/>
        <v>0</v>
      </c>
      <c r="CE33" s="44">
        <f t="shared" si="13"/>
        <v>0</v>
      </c>
      <c r="CF33" s="44">
        <f t="shared" si="14"/>
        <v>0</v>
      </c>
      <c r="CG33" s="44">
        <f t="shared" si="15"/>
        <v>0</v>
      </c>
      <c r="CH33" s="44">
        <f t="shared" si="16"/>
        <v>0</v>
      </c>
      <c r="CI33" s="44">
        <f t="shared" si="17"/>
        <v>0</v>
      </c>
      <c r="CJ33" s="44">
        <f t="shared" si="26"/>
        <v>0</v>
      </c>
      <c r="CK33" s="44">
        <f t="shared" si="5"/>
        <v>0</v>
      </c>
      <c r="CL33" s="44">
        <f t="shared" si="19"/>
        <v>0</v>
      </c>
      <c r="CM33" s="44">
        <f t="shared" si="20"/>
        <v>0</v>
      </c>
      <c r="CN33" s="44">
        <f t="shared" si="21"/>
        <v>0</v>
      </c>
      <c r="CO33" s="44">
        <f t="shared" si="27"/>
        <v>0</v>
      </c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86" t="str">
        <f>IFERROR(IF(_xlfn.RANK.EQ(AQ33,$AQ$33:$AQ$36,0)=1,1,""),"")</f>
        <v/>
      </c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44">
        <f>IF(_xlfn.RANK.EQ(CJ33,$CJ$33:$CJ$36,0)=1,1,"")</f>
        <v>1</v>
      </c>
      <c r="EL33" s="44">
        <f t="shared" si="6"/>
        <v>0</v>
      </c>
      <c r="EN33" s="135" t="e">
        <f>(CJ33+CJ34)/(O33)</f>
        <v>#VALUE!</v>
      </c>
      <c r="EO33" s="2" t="str">
        <f>IF(AND(DP33=1,O33&lt;O35),1,"")</f>
        <v/>
      </c>
    </row>
    <row r="34" spans="1:145" x14ac:dyDescent="0.25">
      <c r="A34" s="6"/>
      <c r="B34" s="6" t="s">
        <v>40</v>
      </c>
      <c r="C34" s="39" t="str">
        <f t="shared" si="0"/>
        <v>Team 1.1</v>
      </c>
      <c r="D34" s="3"/>
      <c r="E34" s="3"/>
      <c r="F34" s="7"/>
      <c r="G34" s="7"/>
      <c r="H34" s="7"/>
      <c r="I34" s="7"/>
      <c r="J34" s="7"/>
      <c r="K34" s="7"/>
      <c r="L34" s="7"/>
      <c r="M34" s="7"/>
      <c r="N34" s="7"/>
      <c r="O34" s="42" t="str">
        <f t="shared" si="35"/>
        <v/>
      </c>
      <c r="P34" s="42" t="str">
        <f t="shared" si="70"/>
        <v/>
      </c>
      <c r="Q34" s="7"/>
      <c r="R34" s="7"/>
      <c r="S34" s="42">
        <f t="shared" si="45"/>
        <v>0</v>
      </c>
      <c r="T34" s="42">
        <f>SUM(AB33:AG33)</f>
        <v>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07" t="str">
        <f t="shared" si="7"/>
        <v/>
      </c>
      <c r="AI34" s="8"/>
      <c r="AJ34" s="8"/>
      <c r="AK34" s="8"/>
      <c r="AL34" s="8"/>
      <c r="AM34" s="8"/>
      <c r="AN34" s="8"/>
      <c r="AO34" s="45">
        <f t="shared" si="8"/>
        <v>0</v>
      </c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45">
        <f t="shared" si="37"/>
        <v>0</v>
      </c>
      <c r="BB34" s="8"/>
      <c r="BC34" s="8"/>
      <c r="BD34" s="8"/>
      <c r="BE34" s="8"/>
      <c r="BF34" s="8"/>
      <c r="BG34" s="8"/>
      <c r="BH34" s="45">
        <f t="shared" si="9"/>
        <v>0</v>
      </c>
      <c r="BI34" s="8"/>
      <c r="BJ34" s="8"/>
      <c r="BK34" s="8"/>
      <c r="BL34" s="8"/>
      <c r="BM34" s="8"/>
      <c r="BN34" s="8"/>
      <c r="BO34" s="45">
        <f t="shared" si="10"/>
        <v>0</v>
      </c>
      <c r="BP34" s="8"/>
      <c r="BQ34" s="8"/>
      <c r="BR34" s="8"/>
      <c r="BS34" s="8"/>
      <c r="BT34" s="8"/>
      <c r="BU34" s="8"/>
      <c r="BV34" s="45">
        <f t="shared" si="11"/>
        <v>0</v>
      </c>
      <c r="BW34" s="8"/>
      <c r="BX34" s="8"/>
      <c r="BY34" s="8"/>
      <c r="BZ34" s="8"/>
      <c r="CA34" s="8"/>
      <c r="CB34" s="8"/>
      <c r="CC34" s="45">
        <f t="shared" si="12"/>
        <v>0</v>
      </c>
      <c r="CE34" s="45">
        <f t="shared" si="13"/>
        <v>0</v>
      </c>
      <c r="CF34" s="45">
        <f t="shared" si="14"/>
        <v>0</v>
      </c>
      <c r="CG34" s="45">
        <f t="shared" si="15"/>
        <v>0</v>
      </c>
      <c r="CH34" s="45">
        <f t="shared" si="16"/>
        <v>0</v>
      </c>
      <c r="CI34" s="45">
        <f t="shared" si="17"/>
        <v>0</v>
      </c>
      <c r="CJ34" s="44">
        <f t="shared" si="26"/>
        <v>0</v>
      </c>
      <c r="CK34" s="44">
        <f t="shared" si="5"/>
        <v>0</v>
      </c>
      <c r="CL34" s="44">
        <f t="shared" si="19"/>
        <v>0</v>
      </c>
      <c r="CM34" s="44">
        <f t="shared" si="20"/>
        <v>0</v>
      </c>
      <c r="CN34" s="44">
        <f t="shared" si="21"/>
        <v>0</v>
      </c>
      <c r="CO34" s="44">
        <f t="shared" si="27"/>
        <v>0</v>
      </c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44" t="str">
        <f t="shared" ref="DP34:DP36" si="75">IFERROR(IF(_xlfn.RANK.EQ(AQ34,$AQ$33:$AQ$36,0)=1,1,""),"")</f>
        <v/>
      </c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44">
        <f t="shared" ref="EC34:EC36" si="76">IF(_xlfn.RANK.EQ(CJ34,$CJ$33:$CJ$36,0)=1,1,"")</f>
        <v>1</v>
      </c>
      <c r="EL34" s="44">
        <f t="shared" si="6"/>
        <v>0</v>
      </c>
    </row>
    <row r="35" spans="1:145" x14ac:dyDescent="0.25">
      <c r="A35" s="6"/>
      <c r="B35" s="6" t="s">
        <v>39</v>
      </c>
      <c r="C35" s="39" t="str">
        <f t="shared" si="0"/>
        <v>Team 2</v>
      </c>
      <c r="D35" s="3"/>
      <c r="E35" s="3" t="str">
        <f t="shared" ref="E35" si="77">D35&amp;D36</f>
        <v/>
      </c>
      <c r="F35" s="7"/>
      <c r="G35" s="7"/>
      <c r="H35" s="7"/>
      <c r="I35" s="7"/>
      <c r="J35" s="7"/>
      <c r="K35" s="7"/>
      <c r="L35" s="7"/>
      <c r="M35" s="7"/>
      <c r="N35" s="7"/>
      <c r="O35" s="42" t="str">
        <f t="shared" si="35"/>
        <v/>
      </c>
      <c r="P35" s="42" t="str">
        <f t="shared" si="70"/>
        <v/>
      </c>
      <c r="Q35" s="7"/>
      <c r="R35" s="7"/>
      <c r="S35" s="42">
        <f t="shared" si="45"/>
        <v>0</v>
      </c>
      <c r="T35" s="42">
        <f>SUM(AB36:AG36)</f>
        <v>0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107" t="str">
        <f t="shared" si="7"/>
        <v/>
      </c>
      <c r="AI35" s="8"/>
      <c r="AJ35" s="8"/>
      <c r="AK35" s="8"/>
      <c r="AL35" s="8"/>
      <c r="AM35" s="8"/>
      <c r="AN35" s="8"/>
      <c r="AO35" s="45">
        <f t="shared" si="8"/>
        <v>0</v>
      </c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45">
        <f t="shared" si="37"/>
        <v>0</v>
      </c>
      <c r="BB35" s="8"/>
      <c r="BC35" s="8"/>
      <c r="BD35" s="8"/>
      <c r="BE35" s="8"/>
      <c r="BF35" s="8"/>
      <c r="BG35" s="8"/>
      <c r="BH35" s="45">
        <f t="shared" si="9"/>
        <v>0</v>
      </c>
      <c r="BI35" s="8"/>
      <c r="BJ35" s="8"/>
      <c r="BK35" s="8"/>
      <c r="BL35" s="8"/>
      <c r="BM35" s="8"/>
      <c r="BN35" s="8"/>
      <c r="BO35" s="45">
        <f t="shared" si="10"/>
        <v>0</v>
      </c>
      <c r="BP35" s="8"/>
      <c r="BQ35" s="8"/>
      <c r="BR35" s="8"/>
      <c r="BS35" s="8"/>
      <c r="BT35" s="8"/>
      <c r="BU35" s="8"/>
      <c r="BV35" s="45">
        <f t="shared" si="11"/>
        <v>0</v>
      </c>
      <c r="BW35" s="8"/>
      <c r="BX35" s="8"/>
      <c r="BY35" s="8"/>
      <c r="BZ35" s="8"/>
      <c r="CA35" s="8"/>
      <c r="CB35" s="8"/>
      <c r="CC35" s="45">
        <f t="shared" si="12"/>
        <v>0</v>
      </c>
      <c r="CE35" s="45">
        <f t="shared" si="13"/>
        <v>0</v>
      </c>
      <c r="CF35" s="45">
        <f t="shared" si="14"/>
        <v>0</v>
      </c>
      <c r="CG35" s="45">
        <f t="shared" si="15"/>
        <v>0</v>
      </c>
      <c r="CH35" s="45">
        <f t="shared" si="16"/>
        <v>0</v>
      </c>
      <c r="CI35" s="45">
        <f t="shared" si="17"/>
        <v>0</v>
      </c>
      <c r="CJ35" s="44">
        <f t="shared" si="26"/>
        <v>0</v>
      </c>
      <c r="CK35" s="44">
        <f t="shared" si="5"/>
        <v>0</v>
      </c>
      <c r="CL35" s="44">
        <f t="shared" si="19"/>
        <v>0</v>
      </c>
      <c r="CM35" s="44">
        <f t="shared" si="20"/>
        <v>0</v>
      </c>
      <c r="CN35" s="44">
        <f t="shared" si="21"/>
        <v>0</v>
      </c>
      <c r="CO35" s="44">
        <f t="shared" si="27"/>
        <v>0</v>
      </c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44" t="str">
        <f t="shared" si="75"/>
        <v/>
      </c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44">
        <f t="shared" si="76"/>
        <v>1</v>
      </c>
      <c r="EL35" s="44">
        <f t="shared" si="6"/>
        <v>0</v>
      </c>
      <c r="EN35" s="135" t="e">
        <f>(CJ35+CJ36)/(O35)</f>
        <v>#VALUE!</v>
      </c>
      <c r="EO35" s="2" t="str">
        <f>IF(AND(DP35=1,O35&lt;O33),1,"")</f>
        <v/>
      </c>
    </row>
    <row r="36" spans="1:145" ht="15.75" thickBot="1" x14ac:dyDescent="0.3">
      <c r="A36" s="13"/>
      <c r="B36" s="13" t="s">
        <v>41</v>
      </c>
      <c r="C36" s="40" t="str">
        <f t="shared" si="0"/>
        <v>Team 2.1</v>
      </c>
      <c r="D36" s="14"/>
      <c r="E36" s="14"/>
      <c r="F36" s="15"/>
      <c r="G36" s="15"/>
      <c r="H36" s="15"/>
      <c r="I36" s="15"/>
      <c r="J36" s="15"/>
      <c r="K36" s="15"/>
      <c r="L36" s="15"/>
      <c r="M36" s="15"/>
      <c r="N36" s="15"/>
      <c r="O36" s="43" t="str">
        <f t="shared" si="35"/>
        <v/>
      </c>
      <c r="P36" s="43" t="str">
        <f t="shared" si="70"/>
        <v/>
      </c>
      <c r="Q36" s="15"/>
      <c r="R36" s="15"/>
      <c r="S36" s="43">
        <f t="shared" si="45"/>
        <v>0</v>
      </c>
      <c r="T36" s="43">
        <f>SUM(AB35:AG35)</f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08" t="str">
        <f t="shared" si="7"/>
        <v/>
      </c>
      <c r="AI36" s="16"/>
      <c r="AJ36" s="16"/>
      <c r="AK36" s="16"/>
      <c r="AL36" s="16"/>
      <c r="AM36" s="16"/>
      <c r="AN36" s="16"/>
      <c r="AO36" s="46">
        <f t="shared" si="8"/>
        <v>0</v>
      </c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46">
        <f t="shared" si="37"/>
        <v>0</v>
      </c>
      <c r="BB36" s="16"/>
      <c r="BC36" s="16"/>
      <c r="BD36" s="16"/>
      <c r="BE36" s="16"/>
      <c r="BF36" s="16"/>
      <c r="BG36" s="16"/>
      <c r="BH36" s="46">
        <f t="shared" si="9"/>
        <v>0</v>
      </c>
      <c r="BI36" s="16"/>
      <c r="BJ36" s="16"/>
      <c r="BK36" s="16"/>
      <c r="BL36" s="16"/>
      <c r="BM36" s="16"/>
      <c r="BN36" s="16"/>
      <c r="BO36" s="46">
        <f t="shared" si="10"/>
        <v>0</v>
      </c>
      <c r="BP36" s="16"/>
      <c r="BQ36" s="16"/>
      <c r="BR36" s="16"/>
      <c r="BS36" s="16"/>
      <c r="BT36" s="16"/>
      <c r="BU36" s="16"/>
      <c r="BV36" s="46">
        <f t="shared" si="11"/>
        <v>0</v>
      </c>
      <c r="BW36" s="16"/>
      <c r="BX36" s="16"/>
      <c r="BY36" s="16"/>
      <c r="BZ36" s="16"/>
      <c r="CA36" s="16"/>
      <c r="CB36" s="16"/>
      <c r="CC36" s="46">
        <f t="shared" si="12"/>
        <v>0</v>
      </c>
      <c r="CE36" s="46">
        <f t="shared" si="13"/>
        <v>0</v>
      </c>
      <c r="CF36" s="46">
        <f t="shared" si="14"/>
        <v>0</v>
      </c>
      <c r="CG36" s="46">
        <f t="shared" si="15"/>
        <v>0</v>
      </c>
      <c r="CH36" s="46">
        <f t="shared" si="16"/>
        <v>0</v>
      </c>
      <c r="CI36" s="46">
        <f t="shared" si="17"/>
        <v>0</v>
      </c>
      <c r="CJ36" s="46">
        <f t="shared" si="26"/>
        <v>0</v>
      </c>
      <c r="CK36" s="46">
        <f t="shared" si="5"/>
        <v>0</v>
      </c>
      <c r="CL36" s="46">
        <f t="shared" si="19"/>
        <v>0</v>
      </c>
      <c r="CM36" s="46">
        <f t="shared" si="20"/>
        <v>0</v>
      </c>
      <c r="CN36" s="46">
        <f t="shared" si="21"/>
        <v>0</v>
      </c>
      <c r="CO36" s="46">
        <f t="shared" si="27"/>
        <v>0</v>
      </c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46" t="str">
        <f t="shared" si="75"/>
        <v/>
      </c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46">
        <f t="shared" si="76"/>
        <v>1</v>
      </c>
      <c r="EL36" s="46">
        <f t="shared" si="6"/>
        <v>0</v>
      </c>
    </row>
    <row r="37" spans="1:145" x14ac:dyDescent="0.25">
      <c r="A37" s="9"/>
      <c r="B37" s="9" t="s">
        <v>37</v>
      </c>
      <c r="C37" s="38" t="str">
        <f t="shared" ref="C37:C140" si="78">A37&amp;B37</f>
        <v>Team 1</v>
      </c>
      <c r="D37" s="10"/>
      <c r="E37" s="10" t="str">
        <f t="shared" ref="E37" si="79">D37&amp;D38</f>
        <v/>
      </c>
      <c r="F37" s="11"/>
      <c r="G37" s="11"/>
      <c r="H37" s="11"/>
      <c r="I37" s="11"/>
      <c r="J37" s="11"/>
      <c r="K37" s="11"/>
      <c r="L37" s="11"/>
      <c r="M37" s="11"/>
      <c r="N37" s="11"/>
      <c r="O37" s="41" t="str">
        <f t="shared" si="35"/>
        <v/>
      </c>
      <c r="P37" s="41" t="str">
        <f t="shared" si="70"/>
        <v/>
      </c>
      <c r="Q37" s="11"/>
      <c r="R37" s="11"/>
      <c r="S37" s="41">
        <f t="shared" si="45"/>
        <v>0</v>
      </c>
      <c r="T37" s="41">
        <f>SUM(AB38:AG38)</f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06" t="str">
        <f t="shared" si="7"/>
        <v/>
      </c>
      <c r="AI37" s="12"/>
      <c r="AJ37" s="12"/>
      <c r="AK37" s="12"/>
      <c r="AL37" s="12"/>
      <c r="AM37" s="12"/>
      <c r="AN37" s="12"/>
      <c r="AO37" s="44">
        <f t="shared" si="8"/>
        <v>0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44">
        <f t="shared" si="37"/>
        <v>0</v>
      </c>
      <c r="BB37" s="12"/>
      <c r="BC37" s="12"/>
      <c r="BD37" s="12"/>
      <c r="BE37" s="12"/>
      <c r="BF37" s="12"/>
      <c r="BG37" s="12"/>
      <c r="BH37" s="44">
        <f t="shared" si="9"/>
        <v>0</v>
      </c>
      <c r="BI37" s="12"/>
      <c r="BJ37" s="12"/>
      <c r="BK37" s="12"/>
      <c r="BL37" s="12"/>
      <c r="BM37" s="12"/>
      <c r="BN37" s="12"/>
      <c r="BO37" s="44">
        <f t="shared" si="10"/>
        <v>0</v>
      </c>
      <c r="BP37" s="12"/>
      <c r="BQ37" s="12"/>
      <c r="BR37" s="12"/>
      <c r="BS37" s="12"/>
      <c r="BT37" s="12"/>
      <c r="BU37" s="12"/>
      <c r="BV37" s="44">
        <f t="shared" si="11"/>
        <v>0</v>
      </c>
      <c r="BW37" s="12"/>
      <c r="BX37" s="12"/>
      <c r="BY37" s="12"/>
      <c r="BZ37" s="12"/>
      <c r="CA37" s="12"/>
      <c r="CB37" s="12"/>
      <c r="CC37" s="44">
        <f t="shared" si="12"/>
        <v>0</v>
      </c>
      <c r="CE37" s="44">
        <f t="shared" si="13"/>
        <v>0</v>
      </c>
      <c r="CF37" s="44">
        <f t="shared" si="14"/>
        <v>0</v>
      </c>
      <c r="CG37" s="44">
        <f t="shared" si="15"/>
        <v>0</v>
      </c>
      <c r="CH37" s="44">
        <f t="shared" si="16"/>
        <v>0</v>
      </c>
      <c r="CI37" s="44">
        <f t="shared" si="17"/>
        <v>0</v>
      </c>
      <c r="CJ37" s="44">
        <f t="shared" si="26"/>
        <v>0</v>
      </c>
      <c r="CK37" s="44">
        <f t="shared" ref="CK37:CK42" si="80">AI37*257</f>
        <v>0</v>
      </c>
      <c r="CL37" s="44">
        <f t="shared" si="19"/>
        <v>0</v>
      </c>
      <c r="CM37" s="44">
        <f t="shared" si="20"/>
        <v>0</v>
      </c>
      <c r="CN37" s="44">
        <f t="shared" si="21"/>
        <v>0</v>
      </c>
      <c r="CO37" s="44">
        <f t="shared" si="27"/>
        <v>0</v>
      </c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86" t="str">
        <f>IFERROR(IF(_xlfn.RANK.EQ(AQ37,$AQ$37:$AQ$40,0)=1,1,""),"")</f>
        <v/>
      </c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44">
        <f>IF(_xlfn.RANK.EQ(CJ37,$CJ$37:$CJ$40,0)=1,1,"")</f>
        <v>1</v>
      </c>
      <c r="EL37" s="44">
        <f t="shared" ref="EL37:EL100" si="81">D37</f>
        <v>0</v>
      </c>
      <c r="EN37" s="135" t="e">
        <f>(CJ37+CJ38)/(O37)</f>
        <v>#VALUE!</v>
      </c>
      <c r="EO37" s="2" t="str">
        <f>IF(AND(DP37=1,O37&lt;O39),1,"")</f>
        <v/>
      </c>
    </row>
    <row r="38" spans="1:145" x14ac:dyDescent="0.25">
      <c r="A38" s="6"/>
      <c r="B38" s="6" t="s">
        <v>40</v>
      </c>
      <c r="C38" s="39" t="str">
        <f t="shared" si="78"/>
        <v>Team 1.1</v>
      </c>
      <c r="D38" s="3"/>
      <c r="E38" s="3"/>
      <c r="F38" s="7"/>
      <c r="G38" s="7"/>
      <c r="H38" s="7"/>
      <c r="I38" s="7"/>
      <c r="J38" s="7"/>
      <c r="K38" s="7"/>
      <c r="L38" s="7"/>
      <c r="M38" s="7"/>
      <c r="N38" s="7"/>
      <c r="O38" s="42" t="str">
        <f t="shared" si="35"/>
        <v/>
      </c>
      <c r="P38" s="42" t="str">
        <f t="shared" si="70"/>
        <v/>
      </c>
      <c r="Q38" s="7"/>
      <c r="R38" s="7"/>
      <c r="S38" s="42">
        <f t="shared" si="45"/>
        <v>0</v>
      </c>
      <c r="T38" s="42">
        <f>SUM(AB37:AG37)</f>
        <v>0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107" t="str">
        <f t="shared" ref="AH38" si="82">IFERROR(S38/(S38+T38),"")</f>
        <v/>
      </c>
      <c r="AI38" s="8"/>
      <c r="AJ38" s="8"/>
      <c r="AK38" s="8"/>
      <c r="AL38" s="8"/>
      <c r="AM38" s="8"/>
      <c r="AN38" s="8"/>
      <c r="AO38" s="45">
        <f t="shared" ref="AO38" si="83">SUM(AI38:AN38)</f>
        <v>0</v>
      </c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45">
        <f t="shared" ref="BA38" si="84">SUM(AU38:AZ38)</f>
        <v>0</v>
      </c>
      <c r="BB38" s="8"/>
      <c r="BC38" s="8"/>
      <c r="BD38" s="8"/>
      <c r="BE38" s="8"/>
      <c r="BF38" s="8"/>
      <c r="BG38" s="8"/>
      <c r="BH38" s="45">
        <f t="shared" ref="BH38" si="85">SUM(BB38:BG38)</f>
        <v>0</v>
      </c>
      <c r="BI38" s="8"/>
      <c r="BJ38" s="8"/>
      <c r="BK38" s="8"/>
      <c r="BL38" s="8"/>
      <c r="BM38" s="8"/>
      <c r="BN38" s="8"/>
      <c r="BO38" s="45">
        <f t="shared" ref="BO38" si="86">SUM(BI38:BN38)</f>
        <v>0</v>
      </c>
      <c r="BP38" s="8"/>
      <c r="BQ38" s="8"/>
      <c r="BR38" s="8"/>
      <c r="BS38" s="8"/>
      <c r="BT38" s="8"/>
      <c r="BU38" s="8"/>
      <c r="BV38" s="45">
        <f t="shared" ref="BV38" si="87">SUM(BP38:BU38)</f>
        <v>0</v>
      </c>
      <c r="BW38" s="8"/>
      <c r="BX38" s="8"/>
      <c r="BY38" s="8"/>
      <c r="BZ38" s="8"/>
      <c r="CA38" s="8"/>
      <c r="CB38" s="8"/>
      <c r="CC38" s="45">
        <f t="shared" ref="CC38" si="88">SUM(BW38:CB38)</f>
        <v>0</v>
      </c>
      <c r="CE38" s="45">
        <f t="shared" ref="CE38" si="89">(AU38*20)+(AV38*40)+(AW38*40)+(AX38*80)+(AY38*60)+(AZ38*60)</f>
        <v>0</v>
      </c>
      <c r="CF38" s="45">
        <f t="shared" ref="CF38" si="90">(BB38*50)+(BC38*100)+(BD38*100)+(BE38*200)+(BF38*150)+(BG38*150)</f>
        <v>0</v>
      </c>
      <c r="CG38" s="45">
        <f t="shared" ref="CG38" si="91">(BI38*100)+(BJ38*200)+(BK38*200)+(BL38*400)+(BM38*300)+(BN38*300)</f>
        <v>0</v>
      </c>
      <c r="CH38" s="45">
        <f t="shared" ref="CH38" si="92">(BP38*150)+(BQ38*300)+(BR38*300)+(BS38*600)+(BT38*450)+(BU38*450)</f>
        <v>0</v>
      </c>
      <c r="CI38" s="45">
        <f t="shared" ref="CI38" si="93">(BW38*200)+(BX38*400)+(BY38*400)+(BZ38*800)+(CA38*600)+(CB38*600)</f>
        <v>0</v>
      </c>
      <c r="CJ38" s="44">
        <f t="shared" ref="CJ38" si="94">SUM(CE38:CI38)</f>
        <v>0</v>
      </c>
      <c r="CK38" s="44">
        <f t="shared" si="80"/>
        <v>0</v>
      </c>
      <c r="CL38" s="44">
        <f t="shared" ref="CL38" si="95">(AJ38*514)+(AK38*514)</f>
        <v>0</v>
      </c>
      <c r="CM38" s="44">
        <f t="shared" ref="CM38" si="96">(AM38*771)+(AN38*771)</f>
        <v>0</v>
      </c>
      <c r="CN38" s="44">
        <f t="shared" ref="CN38" si="97">AL38*1028</f>
        <v>0</v>
      </c>
      <c r="CO38" s="44">
        <f t="shared" ref="CO38" si="98">SUM(CK38:CN38)</f>
        <v>0</v>
      </c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44" t="str">
        <f>IFERROR(IF(_xlfn.RANK.EQ(AQ38,$AQ$37:$AQ$40,0)=1,1,""),"")</f>
        <v/>
      </c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44">
        <f t="shared" ref="EC38:EC40" si="99">IF(_xlfn.RANK.EQ(CJ38,$CJ$37:$CJ$40,0)=1,1,"")</f>
        <v>1</v>
      </c>
      <c r="EL38" s="44">
        <f t="shared" si="81"/>
        <v>0</v>
      </c>
    </row>
    <row r="39" spans="1:145" x14ac:dyDescent="0.25">
      <c r="A39" s="6"/>
      <c r="B39" s="6" t="s">
        <v>39</v>
      </c>
      <c r="C39" s="39" t="str">
        <f t="shared" si="78"/>
        <v>Team 2</v>
      </c>
      <c r="D39" s="3"/>
      <c r="E39" s="3" t="str">
        <f t="shared" ref="E39" si="100">D39&amp;D40</f>
        <v/>
      </c>
      <c r="F39" s="7"/>
      <c r="G39" s="7"/>
      <c r="H39" s="7"/>
      <c r="I39" s="7"/>
      <c r="J39" s="7"/>
      <c r="K39" s="7"/>
      <c r="L39" s="7"/>
      <c r="M39" s="7"/>
      <c r="N39" s="7"/>
      <c r="O39" s="42" t="str">
        <f t="shared" si="35"/>
        <v/>
      </c>
      <c r="P39" s="42" t="str">
        <f t="shared" si="70"/>
        <v/>
      </c>
      <c r="Q39" s="7"/>
      <c r="R39" s="7"/>
      <c r="S39" s="42">
        <f t="shared" si="45"/>
        <v>0</v>
      </c>
      <c r="T39" s="42">
        <f>SUM(AB40:AG40)</f>
        <v>0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107" t="str">
        <f t="shared" si="7"/>
        <v/>
      </c>
      <c r="AI39" s="8"/>
      <c r="AJ39" s="8"/>
      <c r="AK39" s="8"/>
      <c r="AL39" s="8"/>
      <c r="AM39" s="8"/>
      <c r="AN39" s="8"/>
      <c r="AO39" s="45">
        <f t="shared" si="8"/>
        <v>0</v>
      </c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45">
        <f t="shared" si="37"/>
        <v>0</v>
      </c>
      <c r="BB39" s="8"/>
      <c r="BC39" s="8"/>
      <c r="BD39" s="8"/>
      <c r="BE39" s="8"/>
      <c r="BF39" s="8"/>
      <c r="BG39" s="8"/>
      <c r="BH39" s="45">
        <f t="shared" si="9"/>
        <v>0</v>
      </c>
      <c r="BI39" s="8"/>
      <c r="BJ39" s="8"/>
      <c r="BK39" s="8"/>
      <c r="BL39" s="8"/>
      <c r="BM39" s="8"/>
      <c r="BN39" s="8"/>
      <c r="BO39" s="45">
        <f t="shared" si="10"/>
        <v>0</v>
      </c>
      <c r="BP39" s="8"/>
      <c r="BQ39" s="8"/>
      <c r="BR39" s="8"/>
      <c r="BS39" s="8"/>
      <c r="BT39" s="8"/>
      <c r="BU39" s="8"/>
      <c r="BV39" s="45">
        <f t="shared" si="11"/>
        <v>0</v>
      </c>
      <c r="BW39" s="8"/>
      <c r="BX39" s="8"/>
      <c r="BY39" s="8"/>
      <c r="BZ39" s="8"/>
      <c r="CA39" s="8"/>
      <c r="CB39" s="8"/>
      <c r="CC39" s="45">
        <f t="shared" si="12"/>
        <v>0</v>
      </c>
      <c r="CE39" s="45">
        <f t="shared" si="13"/>
        <v>0</v>
      </c>
      <c r="CF39" s="45">
        <f t="shared" si="14"/>
        <v>0</v>
      </c>
      <c r="CG39" s="45">
        <f t="shared" si="15"/>
        <v>0</v>
      </c>
      <c r="CH39" s="45">
        <f t="shared" si="16"/>
        <v>0</v>
      </c>
      <c r="CI39" s="45">
        <f t="shared" si="17"/>
        <v>0</v>
      </c>
      <c r="CJ39" s="44">
        <f t="shared" si="26"/>
        <v>0</v>
      </c>
      <c r="CK39" s="44">
        <f t="shared" si="80"/>
        <v>0</v>
      </c>
      <c r="CL39" s="44">
        <f t="shared" si="19"/>
        <v>0</v>
      </c>
      <c r="CM39" s="44">
        <f t="shared" si="20"/>
        <v>0</v>
      </c>
      <c r="CN39" s="44">
        <f t="shared" si="21"/>
        <v>0</v>
      </c>
      <c r="CO39" s="44">
        <f t="shared" si="27"/>
        <v>0</v>
      </c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44" t="str">
        <f>IFERROR(IF(_xlfn.RANK.EQ(AQ39,$AQ$37:$AQ$40,0)=1,1,""),"")</f>
        <v/>
      </c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44">
        <f t="shared" si="99"/>
        <v>1</v>
      </c>
      <c r="EL39" s="44">
        <f t="shared" si="81"/>
        <v>0</v>
      </c>
      <c r="EN39" s="135" t="e">
        <f>(CJ39+CJ40)/(O39)</f>
        <v>#VALUE!</v>
      </c>
      <c r="EO39" s="2" t="str">
        <f>IF(AND(DP39=1,O39&lt;O37),1,"")</f>
        <v/>
      </c>
    </row>
    <row r="40" spans="1:145" ht="15.75" thickBot="1" x14ac:dyDescent="0.3">
      <c r="A40" s="13"/>
      <c r="B40" s="13" t="s">
        <v>41</v>
      </c>
      <c r="C40" s="40" t="str">
        <f t="shared" si="78"/>
        <v>Team 2.1</v>
      </c>
      <c r="D40" s="14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43" t="str">
        <f t="shared" si="35"/>
        <v/>
      </c>
      <c r="P40" s="43" t="str">
        <f t="shared" si="70"/>
        <v/>
      </c>
      <c r="Q40" s="15"/>
      <c r="R40" s="15"/>
      <c r="S40" s="43">
        <f t="shared" si="45"/>
        <v>0</v>
      </c>
      <c r="T40" s="43">
        <f>SUM(AB39:AG39)</f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08" t="str">
        <f t="shared" si="7"/>
        <v/>
      </c>
      <c r="AI40" s="16"/>
      <c r="AJ40" s="16"/>
      <c r="AK40" s="16"/>
      <c r="AL40" s="16"/>
      <c r="AM40" s="16"/>
      <c r="AN40" s="16"/>
      <c r="AO40" s="46">
        <f t="shared" si="8"/>
        <v>0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46">
        <f t="shared" si="37"/>
        <v>0</v>
      </c>
      <c r="BB40" s="16"/>
      <c r="BC40" s="16"/>
      <c r="BD40" s="16"/>
      <c r="BE40" s="16"/>
      <c r="BF40" s="16"/>
      <c r="BG40" s="16"/>
      <c r="BH40" s="46">
        <f t="shared" si="9"/>
        <v>0</v>
      </c>
      <c r="BI40" s="16"/>
      <c r="BJ40" s="16"/>
      <c r="BK40" s="16"/>
      <c r="BL40" s="16"/>
      <c r="BM40" s="16"/>
      <c r="BN40" s="16"/>
      <c r="BO40" s="46">
        <f t="shared" si="10"/>
        <v>0</v>
      </c>
      <c r="BP40" s="16"/>
      <c r="BQ40" s="16"/>
      <c r="BR40" s="16"/>
      <c r="BS40" s="16"/>
      <c r="BT40" s="16"/>
      <c r="BU40" s="16"/>
      <c r="BV40" s="46">
        <f t="shared" si="11"/>
        <v>0</v>
      </c>
      <c r="BW40" s="16"/>
      <c r="BX40" s="16"/>
      <c r="BY40" s="16"/>
      <c r="BZ40" s="16"/>
      <c r="CA40" s="16"/>
      <c r="CB40" s="16"/>
      <c r="CC40" s="46">
        <f t="shared" si="12"/>
        <v>0</v>
      </c>
      <c r="CE40" s="46">
        <f t="shared" si="13"/>
        <v>0</v>
      </c>
      <c r="CF40" s="46">
        <f t="shared" si="14"/>
        <v>0</v>
      </c>
      <c r="CG40" s="46">
        <f t="shared" si="15"/>
        <v>0</v>
      </c>
      <c r="CH40" s="46">
        <f t="shared" si="16"/>
        <v>0</v>
      </c>
      <c r="CI40" s="46">
        <f t="shared" si="17"/>
        <v>0</v>
      </c>
      <c r="CJ40" s="46">
        <f t="shared" si="26"/>
        <v>0</v>
      </c>
      <c r="CK40" s="46">
        <f t="shared" si="80"/>
        <v>0</v>
      </c>
      <c r="CL40" s="46">
        <f t="shared" si="19"/>
        <v>0</v>
      </c>
      <c r="CM40" s="46">
        <f t="shared" si="20"/>
        <v>0</v>
      </c>
      <c r="CN40" s="46">
        <f t="shared" si="21"/>
        <v>0</v>
      </c>
      <c r="CO40" s="46">
        <f t="shared" si="27"/>
        <v>0</v>
      </c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46" t="str">
        <f>IFERROR(IF(_xlfn.RANK.EQ(AQ40,$AQ$37:$AQ$40,0)=1,1,""),"")</f>
        <v/>
      </c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46">
        <f t="shared" si="99"/>
        <v>1</v>
      </c>
      <c r="EL40" s="46">
        <f t="shared" si="81"/>
        <v>0</v>
      </c>
    </row>
    <row r="41" spans="1:145" x14ac:dyDescent="0.25">
      <c r="A41" s="9"/>
      <c r="B41" s="9" t="s">
        <v>37</v>
      </c>
      <c r="C41" s="38" t="str">
        <f t="shared" si="78"/>
        <v>Team 1</v>
      </c>
      <c r="D41" s="10"/>
      <c r="E41" s="10" t="str">
        <f t="shared" ref="E41" si="101">D41&amp;D42</f>
        <v/>
      </c>
      <c r="F41" s="11"/>
      <c r="G41" s="11"/>
      <c r="H41" s="11"/>
      <c r="I41" s="11"/>
      <c r="J41" s="11"/>
      <c r="K41" s="11"/>
      <c r="L41" s="11"/>
      <c r="M41" s="11"/>
      <c r="N41" s="11"/>
      <c r="O41" s="41" t="str">
        <f t="shared" si="35"/>
        <v/>
      </c>
      <c r="P41" s="41" t="str">
        <f t="shared" si="70"/>
        <v/>
      </c>
      <c r="Q41" s="11"/>
      <c r="R41" s="11"/>
      <c r="S41" s="41">
        <f t="shared" si="45"/>
        <v>0</v>
      </c>
      <c r="T41" s="41">
        <f>SUM(AB42:AG42)</f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06" t="str">
        <f t="shared" si="7"/>
        <v/>
      </c>
      <c r="AI41" s="12"/>
      <c r="AJ41" s="12"/>
      <c r="AK41" s="12"/>
      <c r="AL41" s="12"/>
      <c r="AM41" s="12"/>
      <c r="AN41" s="12"/>
      <c r="AO41" s="44">
        <f t="shared" si="8"/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44">
        <f t="shared" si="37"/>
        <v>0</v>
      </c>
      <c r="BB41" s="12"/>
      <c r="BC41" s="12"/>
      <c r="BD41" s="12"/>
      <c r="BE41" s="12"/>
      <c r="BF41" s="12"/>
      <c r="BG41" s="12"/>
      <c r="BH41" s="44">
        <f t="shared" si="9"/>
        <v>0</v>
      </c>
      <c r="BI41" s="12"/>
      <c r="BJ41" s="12"/>
      <c r="BK41" s="12"/>
      <c r="BL41" s="12"/>
      <c r="BM41" s="12"/>
      <c r="BN41" s="12"/>
      <c r="BO41" s="44">
        <f t="shared" si="10"/>
        <v>0</v>
      </c>
      <c r="BP41" s="12"/>
      <c r="BQ41" s="12"/>
      <c r="BR41" s="12"/>
      <c r="BS41" s="12"/>
      <c r="BT41" s="12"/>
      <c r="BU41" s="12"/>
      <c r="BV41" s="44">
        <f t="shared" si="11"/>
        <v>0</v>
      </c>
      <c r="BW41" s="12"/>
      <c r="BX41" s="12"/>
      <c r="BY41" s="12"/>
      <c r="BZ41" s="12"/>
      <c r="CA41" s="12"/>
      <c r="CB41" s="12"/>
      <c r="CC41" s="44">
        <f t="shared" si="12"/>
        <v>0</v>
      </c>
      <c r="CE41" s="44">
        <f t="shared" si="13"/>
        <v>0</v>
      </c>
      <c r="CF41" s="44">
        <f t="shared" si="14"/>
        <v>0</v>
      </c>
      <c r="CG41" s="44">
        <f t="shared" si="15"/>
        <v>0</v>
      </c>
      <c r="CH41" s="44">
        <f t="shared" si="16"/>
        <v>0</v>
      </c>
      <c r="CI41" s="44">
        <f t="shared" si="17"/>
        <v>0</v>
      </c>
      <c r="CJ41" s="44">
        <f t="shared" si="26"/>
        <v>0</v>
      </c>
      <c r="CK41" s="44">
        <f t="shared" si="80"/>
        <v>0</v>
      </c>
      <c r="CL41" s="44">
        <f t="shared" si="19"/>
        <v>0</v>
      </c>
      <c r="CM41" s="44">
        <f t="shared" si="20"/>
        <v>0</v>
      </c>
      <c r="CN41" s="44">
        <f t="shared" si="21"/>
        <v>0</v>
      </c>
      <c r="CO41" s="44">
        <f t="shared" si="27"/>
        <v>0</v>
      </c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86" t="str">
        <f>IFERROR(IF(_xlfn.RANK.EQ(AQ41,$AQ$41:$AQ$44,0)=1,1,""),"")</f>
        <v/>
      </c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44">
        <f>IF(_xlfn.RANK.EQ(CJ41,$CJ$41:$CJ$44,0)=1,1,"")</f>
        <v>1</v>
      </c>
      <c r="EL41" s="44">
        <f t="shared" si="81"/>
        <v>0</v>
      </c>
      <c r="EN41" s="135" t="e">
        <f>(CJ41+CJ42)/(O41)</f>
        <v>#VALUE!</v>
      </c>
      <c r="EO41" s="2" t="str">
        <f>IF(AND(DP41=1,O41&lt;O43),1,"")</f>
        <v/>
      </c>
    </row>
    <row r="42" spans="1:145" x14ac:dyDescent="0.25">
      <c r="A42" s="6"/>
      <c r="B42" s="6" t="s">
        <v>40</v>
      </c>
      <c r="C42" s="39" t="str">
        <f t="shared" si="78"/>
        <v>Team 1.1</v>
      </c>
      <c r="D42" s="3"/>
      <c r="E42" s="3"/>
      <c r="F42" s="7"/>
      <c r="G42" s="7"/>
      <c r="H42" s="7"/>
      <c r="I42" s="7"/>
      <c r="J42" s="7"/>
      <c r="K42" s="7"/>
      <c r="L42" s="7"/>
      <c r="M42" s="7"/>
      <c r="N42" s="7"/>
      <c r="O42" s="42" t="str">
        <f t="shared" si="35"/>
        <v/>
      </c>
      <c r="P42" s="42" t="str">
        <f t="shared" si="70"/>
        <v/>
      </c>
      <c r="Q42" s="7"/>
      <c r="R42" s="7"/>
      <c r="S42" s="42">
        <f t="shared" si="45"/>
        <v>0</v>
      </c>
      <c r="T42" s="42">
        <f>SUM(AB41:AG41)</f>
        <v>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07" t="str">
        <f t="shared" si="7"/>
        <v/>
      </c>
      <c r="AI42" s="8"/>
      <c r="AJ42" s="8"/>
      <c r="AK42" s="8"/>
      <c r="AL42" s="8"/>
      <c r="AM42" s="8"/>
      <c r="AN42" s="8"/>
      <c r="AO42" s="45">
        <f t="shared" si="8"/>
        <v>0</v>
      </c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45">
        <f t="shared" si="37"/>
        <v>0</v>
      </c>
      <c r="BB42" s="8"/>
      <c r="BC42" s="8"/>
      <c r="BD42" s="8"/>
      <c r="BE42" s="8"/>
      <c r="BF42" s="8"/>
      <c r="BG42" s="8"/>
      <c r="BH42" s="45">
        <f t="shared" si="9"/>
        <v>0</v>
      </c>
      <c r="BI42" s="8"/>
      <c r="BJ42" s="8"/>
      <c r="BK42" s="8"/>
      <c r="BL42" s="8"/>
      <c r="BM42" s="8"/>
      <c r="BN42" s="8"/>
      <c r="BO42" s="45">
        <f t="shared" si="10"/>
        <v>0</v>
      </c>
      <c r="BP42" s="8"/>
      <c r="BQ42" s="8"/>
      <c r="BR42" s="8"/>
      <c r="BS42" s="8"/>
      <c r="BT42" s="8"/>
      <c r="BU42" s="8"/>
      <c r="BV42" s="45">
        <f t="shared" si="11"/>
        <v>0</v>
      </c>
      <c r="BW42" s="8"/>
      <c r="BX42" s="8"/>
      <c r="BY42" s="8"/>
      <c r="BZ42" s="8"/>
      <c r="CA42" s="8"/>
      <c r="CB42" s="8"/>
      <c r="CC42" s="45">
        <f t="shared" si="12"/>
        <v>0</v>
      </c>
      <c r="CE42" s="45">
        <f t="shared" si="13"/>
        <v>0</v>
      </c>
      <c r="CF42" s="45">
        <f t="shared" si="14"/>
        <v>0</v>
      </c>
      <c r="CG42" s="45">
        <f t="shared" si="15"/>
        <v>0</v>
      </c>
      <c r="CH42" s="45">
        <f t="shared" si="16"/>
        <v>0</v>
      </c>
      <c r="CI42" s="45">
        <f t="shared" si="17"/>
        <v>0</v>
      </c>
      <c r="CJ42" s="44">
        <f t="shared" si="26"/>
        <v>0</v>
      </c>
      <c r="CK42" s="44">
        <f t="shared" si="80"/>
        <v>0</v>
      </c>
      <c r="CL42" s="44">
        <f t="shared" si="19"/>
        <v>0</v>
      </c>
      <c r="CM42" s="44">
        <f t="shared" si="20"/>
        <v>0</v>
      </c>
      <c r="CN42" s="44">
        <f t="shared" si="21"/>
        <v>0</v>
      </c>
      <c r="CO42" s="44">
        <f t="shared" si="27"/>
        <v>0</v>
      </c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44" t="str">
        <f>IFERROR(IF(_xlfn.RANK.EQ(AQ42,$AQ$41:$AQ$44,0)=1,1,""),"")</f>
        <v/>
      </c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44">
        <f t="shared" ref="EC42:EC44" si="102">IF(_xlfn.RANK.EQ(CJ42,$CJ$41:$CJ$44,0)=1,1,"")</f>
        <v>1</v>
      </c>
      <c r="EL42" s="44">
        <f t="shared" si="81"/>
        <v>0</v>
      </c>
    </row>
    <row r="43" spans="1:145" x14ac:dyDescent="0.25">
      <c r="A43" s="6"/>
      <c r="B43" s="6" t="s">
        <v>39</v>
      </c>
      <c r="C43" s="39" t="str">
        <f t="shared" si="78"/>
        <v>Team 2</v>
      </c>
      <c r="D43" s="3"/>
      <c r="E43" s="3" t="str">
        <f t="shared" ref="E43" si="103">D43&amp;D44</f>
        <v/>
      </c>
      <c r="F43" s="7"/>
      <c r="G43" s="7"/>
      <c r="H43" s="7"/>
      <c r="I43" s="7"/>
      <c r="J43" s="7"/>
      <c r="K43" s="7"/>
      <c r="L43" s="7"/>
      <c r="M43" s="7"/>
      <c r="N43" s="7"/>
      <c r="O43" s="42" t="str">
        <f t="shared" si="35"/>
        <v/>
      </c>
      <c r="P43" s="42" t="str">
        <f t="shared" si="70"/>
        <v/>
      </c>
      <c r="Q43" s="7"/>
      <c r="R43" s="7"/>
      <c r="S43" s="42">
        <f t="shared" si="45"/>
        <v>0</v>
      </c>
      <c r="T43" s="42">
        <f>SUM(AB44:AG44)</f>
        <v>0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107" t="str">
        <f t="shared" si="7"/>
        <v/>
      </c>
      <c r="AI43" s="8"/>
      <c r="AJ43" s="8"/>
      <c r="AK43" s="8"/>
      <c r="AL43" s="8"/>
      <c r="AM43" s="8"/>
      <c r="AN43" s="8"/>
      <c r="AO43" s="45">
        <f t="shared" si="8"/>
        <v>0</v>
      </c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45">
        <f t="shared" si="37"/>
        <v>0</v>
      </c>
      <c r="BB43" s="8"/>
      <c r="BC43" s="8"/>
      <c r="BD43" s="8"/>
      <c r="BE43" s="8"/>
      <c r="BF43" s="8"/>
      <c r="BG43" s="8"/>
      <c r="BH43" s="45">
        <f t="shared" si="9"/>
        <v>0</v>
      </c>
      <c r="BI43" s="8"/>
      <c r="BJ43" s="8"/>
      <c r="BK43" s="8"/>
      <c r="BL43" s="8"/>
      <c r="BM43" s="8"/>
      <c r="BN43" s="8"/>
      <c r="BO43" s="45">
        <f t="shared" si="10"/>
        <v>0</v>
      </c>
      <c r="BP43" s="8"/>
      <c r="BQ43" s="8"/>
      <c r="BR43" s="8"/>
      <c r="BS43" s="8"/>
      <c r="BT43" s="8"/>
      <c r="BU43" s="8"/>
      <c r="BV43" s="45">
        <f t="shared" si="11"/>
        <v>0</v>
      </c>
      <c r="BW43" s="8"/>
      <c r="BX43" s="8"/>
      <c r="BY43" s="8"/>
      <c r="BZ43" s="8"/>
      <c r="CA43" s="8"/>
      <c r="CB43" s="8"/>
      <c r="CC43" s="45">
        <f t="shared" si="12"/>
        <v>0</v>
      </c>
      <c r="CE43" s="45">
        <f t="shared" ref="CE43:CE106" si="104">(AU43*20)+(AV43*40)+(AW43*40)+(AX43*80)+(AY43*60)+(AZ43*60)</f>
        <v>0</v>
      </c>
      <c r="CF43" s="45">
        <f t="shared" ref="CF43:CF106" si="105">(BB43*50)+(BC43*100)+(BD43*100)+(BE43*200)+(BF43*150)+(BG43*150)</f>
        <v>0</v>
      </c>
      <c r="CG43" s="45">
        <f t="shared" ref="CG43:CG106" si="106">(BI43*100)+(BJ43*200)+(BK43*200)+(BL43*400)+(BM43*300)+(BN43*300)</f>
        <v>0</v>
      </c>
      <c r="CH43" s="45">
        <f t="shared" ref="CH43:CH106" si="107">(BP43*150)+(BQ43*300)+(BR43*300)+(BS43*600)+(BT43*450)+(BU43*450)</f>
        <v>0</v>
      </c>
      <c r="CI43" s="45">
        <f t="shared" ref="CI43:CI106" si="108">(BW43*200)+(BX43*400)+(BY43*400)+(BZ43*800)+(CA43*600)+(CB43*600)</f>
        <v>0</v>
      </c>
      <c r="CJ43" s="44">
        <f t="shared" ref="CJ43:CJ106" si="109">SUM(CE43:CI43)</f>
        <v>0</v>
      </c>
      <c r="CK43" s="44">
        <f t="shared" ref="CK43:CK106" si="110">AI43*257</f>
        <v>0</v>
      </c>
      <c r="CL43" s="44">
        <f t="shared" ref="CL43:CL106" si="111">(AJ43*514)+(AK43*514)</f>
        <v>0</v>
      </c>
      <c r="CM43" s="44">
        <f t="shared" ref="CM43:CM106" si="112">(AM43*771)+(AN43*771)</f>
        <v>0</v>
      </c>
      <c r="CN43" s="44">
        <f t="shared" ref="CN43:CN106" si="113">AL43*1028</f>
        <v>0</v>
      </c>
      <c r="CO43" s="44">
        <f t="shared" ref="CO43:CO106" si="114">SUM(CK43:CN43)</f>
        <v>0</v>
      </c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44" t="str">
        <f>IFERROR(IF(_xlfn.RANK.EQ(AQ43,$AQ$41:$AQ$44,0)=1,1,""),"")</f>
        <v/>
      </c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44">
        <f t="shared" si="102"/>
        <v>1</v>
      </c>
      <c r="EL43" s="44">
        <f t="shared" si="81"/>
        <v>0</v>
      </c>
      <c r="EN43" s="135" t="e">
        <f>(CJ43+CJ44)/(O43)</f>
        <v>#VALUE!</v>
      </c>
      <c r="EO43" s="2" t="str">
        <f>IF(AND(DP43=1,O43&lt;O41),1,"")</f>
        <v/>
      </c>
    </row>
    <row r="44" spans="1:145" ht="15.75" thickBot="1" x14ac:dyDescent="0.3">
      <c r="A44" s="13"/>
      <c r="B44" s="13" t="s">
        <v>41</v>
      </c>
      <c r="C44" s="40" t="str">
        <f t="shared" si="78"/>
        <v>Team 2.1</v>
      </c>
      <c r="D44" s="14"/>
      <c r="E44" s="14"/>
      <c r="F44" s="15"/>
      <c r="G44" s="15"/>
      <c r="H44" s="15"/>
      <c r="I44" s="15"/>
      <c r="J44" s="15"/>
      <c r="K44" s="15"/>
      <c r="L44" s="15"/>
      <c r="M44" s="15"/>
      <c r="N44" s="15"/>
      <c r="O44" s="43" t="str">
        <f t="shared" si="35"/>
        <v/>
      </c>
      <c r="P44" s="43" t="str">
        <f t="shared" si="70"/>
        <v/>
      </c>
      <c r="Q44" s="15"/>
      <c r="R44" s="15"/>
      <c r="S44" s="43">
        <f t="shared" si="45"/>
        <v>0</v>
      </c>
      <c r="T44" s="43">
        <f>SUM(AB43:AG43)</f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08" t="str">
        <f t="shared" si="7"/>
        <v/>
      </c>
      <c r="AI44" s="16"/>
      <c r="AJ44" s="16"/>
      <c r="AK44" s="16"/>
      <c r="AL44" s="16"/>
      <c r="AM44" s="16"/>
      <c r="AN44" s="16"/>
      <c r="AO44" s="46">
        <f t="shared" si="8"/>
        <v>0</v>
      </c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46">
        <f t="shared" si="37"/>
        <v>0</v>
      </c>
      <c r="BB44" s="16"/>
      <c r="BC44" s="16"/>
      <c r="BD44" s="16"/>
      <c r="BE44" s="16"/>
      <c r="BF44" s="16"/>
      <c r="BG44" s="16"/>
      <c r="BH44" s="46">
        <f t="shared" si="9"/>
        <v>0</v>
      </c>
      <c r="BI44" s="16"/>
      <c r="BJ44" s="16"/>
      <c r="BK44" s="16"/>
      <c r="BL44" s="16"/>
      <c r="BM44" s="16"/>
      <c r="BN44" s="16"/>
      <c r="BO44" s="46">
        <f t="shared" si="10"/>
        <v>0</v>
      </c>
      <c r="BP44" s="16"/>
      <c r="BQ44" s="16"/>
      <c r="BR44" s="16"/>
      <c r="BS44" s="16"/>
      <c r="BT44" s="16"/>
      <c r="BU44" s="16"/>
      <c r="BV44" s="46">
        <f t="shared" si="11"/>
        <v>0</v>
      </c>
      <c r="BW44" s="16"/>
      <c r="BX44" s="16"/>
      <c r="BY44" s="16"/>
      <c r="BZ44" s="16"/>
      <c r="CA44" s="16"/>
      <c r="CB44" s="16"/>
      <c r="CC44" s="46">
        <f t="shared" si="12"/>
        <v>0</v>
      </c>
      <c r="CE44" s="46">
        <f t="shared" si="104"/>
        <v>0</v>
      </c>
      <c r="CF44" s="46">
        <f t="shared" si="105"/>
        <v>0</v>
      </c>
      <c r="CG44" s="46">
        <f t="shared" si="106"/>
        <v>0</v>
      </c>
      <c r="CH44" s="46">
        <f t="shared" si="107"/>
        <v>0</v>
      </c>
      <c r="CI44" s="46">
        <f t="shared" si="108"/>
        <v>0</v>
      </c>
      <c r="CJ44" s="46">
        <f t="shared" si="109"/>
        <v>0</v>
      </c>
      <c r="CK44" s="46">
        <f t="shared" si="110"/>
        <v>0</v>
      </c>
      <c r="CL44" s="46">
        <f t="shared" si="111"/>
        <v>0</v>
      </c>
      <c r="CM44" s="46">
        <f t="shared" si="112"/>
        <v>0</v>
      </c>
      <c r="CN44" s="46">
        <f t="shared" si="113"/>
        <v>0</v>
      </c>
      <c r="CO44" s="46">
        <f t="shared" si="114"/>
        <v>0</v>
      </c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46" t="str">
        <f t="shared" ref="DP44" si="115">IFERROR(IF(_xlfn.RANK.EQ(AQ44,$AQ$41:$AQ$44,0)=1,1,""),"")</f>
        <v/>
      </c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46">
        <f t="shared" si="102"/>
        <v>1</v>
      </c>
      <c r="EL44" s="46">
        <f t="shared" si="81"/>
        <v>0</v>
      </c>
    </row>
    <row r="45" spans="1:145" x14ac:dyDescent="0.25">
      <c r="A45" s="9"/>
      <c r="B45" s="9" t="s">
        <v>37</v>
      </c>
      <c r="C45" s="38" t="str">
        <f t="shared" si="78"/>
        <v>Team 1</v>
      </c>
      <c r="D45" s="10"/>
      <c r="E45" s="10" t="str">
        <f t="shared" ref="E45" si="116">D45&amp;D46</f>
        <v/>
      </c>
      <c r="F45" s="11"/>
      <c r="G45" s="11"/>
      <c r="H45" s="11"/>
      <c r="I45" s="11"/>
      <c r="J45" s="11"/>
      <c r="K45" s="11"/>
      <c r="L45" s="11"/>
      <c r="M45" s="11"/>
      <c r="N45" s="11"/>
      <c r="O45" s="41" t="str">
        <f t="shared" si="35"/>
        <v/>
      </c>
      <c r="P45" s="41" t="str">
        <f t="shared" ref="P45:P48" si="117">IF(COUNTA(F45:N45)=0,"",COUNTA(F45:N45))</f>
        <v/>
      </c>
      <c r="Q45" s="11"/>
      <c r="R45" s="11"/>
      <c r="S45" s="41">
        <f t="shared" si="45"/>
        <v>0</v>
      </c>
      <c r="T45" s="41">
        <f>SUM(AB46:AG46)</f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06" t="str">
        <f t="shared" si="7"/>
        <v/>
      </c>
      <c r="AI45" s="12"/>
      <c r="AJ45" s="12"/>
      <c r="AK45" s="12"/>
      <c r="AL45" s="12"/>
      <c r="AM45" s="12"/>
      <c r="AN45" s="12"/>
      <c r="AO45" s="44">
        <f t="shared" ref="AO45:AO108" si="118">SUM(AI45:AN45)</f>
        <v>0</v>
      </c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44">
        <f t="shared" si="37"/>
        <v>0</v>
      </c>
      <c r="BB45" s="12"/>
      <c r="BC45" s="12"/>
      <c r="BD45" s="12"/>
      <c r="BE45" s="12"/>
      <c r="BF45" s="12"/>
      <c r="BG45" s="12"/>
      <c r="BH45" s="44">
        <f t="shared" si="9"/>
        <v>0</v>
      </c>
      <c r="BI45" s="12"/>
      <c r="BJ45" s="12"/>
      <c r="BK45" s="12"/>
      <c r="BL45" s="12"/>
      <c r="BM45" s="12"/>
      <c r="BN45" s="12"/>
      <c r="BO45" s="44">
        <f t="shared" si="10"/>
        <v>0</v>
      </c>
      <c r="BP45" s="12"/>
      <c r="BQ45" s="12"/>
      <c r="BR45" s="12"/>
      <c r="BS45" s="12"/>
      <c r="BT45" s="12"/>
      <c r="BU45" s="12"/>
      <c r="BV45" s="44">
        <f t="shared" si="11"/>
        <v>0</v>
      </c>
      <c r="BW45" s="12"/>
      <c r="BX45" s="12"/>
      <c r="BY45" s="12"/>
      <c r="BZ45" s="12"/>
      <c r="CA45" s="12"/>
      <c r="CB45" s="12"/>
      <c r="CC45" s="44">
        <f t="shared" si="12"/>
        <v>0</v>
      </c>
      <c r="CE45" s="44">
        <f t="shared" si="104"/>
        <v>0</v>
      </c>
      <c r="CF45" s="44">
        <f t="shared" si="105"/>
        <v>0</v>
      </c>
      <c r="CG45" s="44">
        <f t="shared" si="106"/>
        <v>0</v>
      </c>
      <c r="CH45" s="44">
        <f t="shared" si="107"/>
        <v>0</v>
      </c>
      <c r="CI45" s="44">
        <f t="shared" si="108"/>
        <v>0</v>
      </c>
      <c r="CJ45" s="44">
        <f t="shared" si="109"/>
        <v>0</v>
      </c>
      <c r="CK45" s="44">
        <f t="shared" si="110"/>
        <v>0</v>
      </c>
      <c r="CL45" s="44">
        <f t="shared" si="111"/>
        <v>0</v>
      </c>
      <c r="CM45" s="44">
        <f t="shared" si="112"/>
        <v>0</v>
      </c>
      <c r="CN45" s="44">
        <f t="shared" si="113"/>
        <v>0</v>
      </c>
      <c r="CO45" s="44">
        <f t="shared" si="114"/>
        <v>0</v>
      </c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86" t="str">
        <f>IFERROR(IF(_xlfn.RANK.EQ(AQ45,$AQ$45:$AQ$48,0)=1,1,""),"")</f>
        <v/>
      </c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44">
        <f>IF(_xlfn.RANK.EQ(CJ45,$CJ$45:$CJ$48,0)=1,1,"")</f>
        <v>1</v>
      </c>
      <c r="EL45" s="44">
        <f t="shared" si="81"/>
        <v>0</v>
      </c>
      <c r="EN45" s="135" t="e">
        <f>(CJ45+CJ46)/(O45)</f>
        <v>#VALUE!</v>
      </c>
      <c r="EO45" s="2" t="str">
        <f>IF(AND(DP45=1,O45&lt;O47),1,"")</f>
        <v/>
      </c>
    </row>
    <row r="46" spans="1:145" x14ac:dyDescent="0.25">
      <c r="A46" s="6"/>
      <c r="B46" s="6" t="s">
        <v>40</v>
      </c>
      <c r="C46" s="39" t="str">
        <f t="shared" si="78"/>
        <v>Team 1.1</v>
      </c>
      <c r="D46" s="3"/>
      <c r="E46" s="3"/>
      <c r="F46" s="7"/>
      <c r="G46" s="7"/>
      <c r="H46" s="7"/>
      <c r="I46" s="7"/>
      <c r="J46" s="7"/>
      <c r="K46" s="7"/>
      <c r="L46" s="7"/>
      <c r="M46" s="7"/>
      <c r="N46" s="7"/>
      <c r="O46" s="42" t="str">
        <f t="shared" si="35"/>
        <v/>
      </c>
      <c r="P46" s="42" t="str">
        <f t="shared" si="117"/>
        <v/>
      </c>
      <c r="Q46" s="7"/>
      <c r="R46" s="7"/>
      <c r="S46" s="42">
        <f t="shared" si="45"/>
        <v>0</v>
      </c>
      <c r="T46" s="42">
        <f>SUM(AB45:AG45)</f>
        <v>0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107" t="str">
        <f t="shared" si="7"/>
        <v/>
      </c>
      <c r="AI46" s="8"/>
      <c r="AJ46" s="8"/>
      <c r="AK46" s="8"/>
      <c r="AL46" s="8"/>
      <c r="AM46" s="8"/>
      <c r="AN46" s="8"/>
      <c r="AO46" s="45">
        <f t="shared" si="118"/>
        <v>0</v>
      </c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45">
        <f t="shared" si="37"/>
        <v>0</v>
      </c>
      <c r="BB46" s="8"/>
      <c r="BC46" s="8"/>
      <c r="BD46" s="8"/>
      <c r="BE46" s="8"/>
      <c r="BF46" s="8"/>
      <c r="BG46" s="8"/>
      <c r="BH46" s="45">
        <f t="shared" si="9"/>
        <v>0</v>
      </c>
      <c r="BI46" s="8"/>
      <c r="BJ46" s="8"/>
      <c r="BK46" s="8"/>
      <c r="BL46" s="8"/>
      <c r="BM46" s="8"/>
      <c r="BN46" s="8"/>
      <c r="BO46" s="45">
        <f t="shared" si="10"/>
        <v>0</v>
      </c>
      <c r="BP46" s="8"/>
      <c r="BQ46" s="8"/>
      <c r="BR46" s="8"/>
      <c r="BS46" s="8"/>
      <c r="BT46" s="8"/>
      <c r="BU46" s="8"/>
      <c r="BV46" s="45">
        <f t="shared" si="11"/>
        <v>0</v>
      </c>
      <c r="BW46" s="8"/>
      <c r="BX46" s="8"/>
      <c r="BY46" s="8"/>
      <c r="BZ46" s="8"/>
      <c r="CA46" s="8"/>
      <c r="CB46" s="8"/>
      <c r="CC46" s="45">
        <f t="shared" si="12"/>
        <v>0</v>
      </c>
      <c r="CE46" s="45">
        <f t="shared" si="104"/>
        <v>0</v>
      </c>
      <c r="CF46" s="45">
        <f t="shared" si="105"/>
        <v>0</v>
      </c>
      <c r="CG46" s="45">
        <f t="shared" si="106"/>
        <v>0</v>
      </c>
      <c r="CH46" s="45">
        <f t="shared" si="107"/>
        <v>0</v>
      </c>
      <c r="CI46" s="45">
        <f t="shared" si="108"/>
        <v>0</v>
      </c>
      <c r="CJ46" s="44">
        <f t="shared" si="109"/>
        <v>0</v>
      </c>
      <c r="CK46" s="44">
        <f t="shared" si="110"/>
        <v>0</v>
      </c>
      <c r="CL46" s="44">
        <f t="shared" si="111"/>
        <v>0</v>
      </c>
      <c r="CM46" s="44">
        <f t="shared" si="112"/>
        <v>0</v>
      </c>
      <c r="CN46" s="44">
        <f t="shared" si="113"/>
        <v>0</v>
      </c>
      <c r="CO46" s="44">
        <f t="shared" si="114"/>
        <v>0</v>
      </c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44" t="str">
        <f t="shared" ref="DP46:DP48" si="119">IFERROR(IF(_xlfn.RANK.EQ(AQ46,$AQ$45:$AQ$48,0)=1,1,""),"")</f>
        <v/>
      </c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44">
        <f>IF(_xlfn.RANK.EQ(CJ46,$CJ$45:$CJ$48,0)=1,1,"")</f>
        <v>1</v>
      </c>
      <c r="EL46" s="44">
        <f t="shared" si="81"/>
        <v>0</v>
      </c>
    </row>
    <row r="47" spans="1:145" x14ac:dyDescent="0.25">
      <c r="A47" s="6"/>
      <c r="B47" s="6" t="s">
        <v>39</v>
      </c>
      <c r="C47" s="39" t="str">
        <f t="shared" si="78"/>
        <v>Team 2</v>
      </c>
      <c r="D47" s="3"/>
      <c r="E47" s="3" t="str">
        <f t="shared" ref="E47" si="120">D47&amp;D48</f>
        <v/>
      </c>
      <c r="F47" s="7"/>
      <c r="G47" s="7"/>
      <c r="H47" s="7"/>
      <c r="I47" s="7"/>
      <c r="J47" s="7"/>
      <c r="K47" s="7"/>
      <c r="L47" s="7"/>
      <c r="M47" s="7"/>
      <c r="N47" s="7"/>
      <c r="O47" s="42" t="str">
        <f t="shared" si="35"/>
        <v/>
      </c>
      <c r="P47" s="42" t="str">
        <f t="shared" si="117"/>
        <v/>
      </c>
      <c r="Q47" s="7"/>
      <c r="R47" s="7"/>
      <c r="S47" s="42">
        <f t="shared" si="45"/>
        <v>0</v>
      </c>
      <c r="T47" s="42">
        <f>SUM(AB48:AG48)</f>
        <v>0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107" t="str">
        <f t="shared" si="7"/>
        <v/>
      </c>
      <c r="AI47" s="8"/>
      <c r="AJ47" s="8"/>
      <c r="AK47" s="8"/>
      <c r="AL47" s="8"/>
      <c r="AM47" s="8"/>
      <c r="AN47" s="8"/>
      <c r="AO47" s="45">
        <f t="shared" si="118"/>
        <v>0</v>
      </c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45">
        <f t="shared" si="37"/>
        <v>0</v>
      </c>
      <c r="BB47" s="8"/>
      <c r="BC47" s="8"/>
      <c r="BD47" s="8"/>
      <c r="BE47" s="8"/>
      <c r="BF47" s="8"/>
      <c r="BG47" s="8"/>
      <c r="BH47" s="45">
        <f t="shared" si="9"/>
        <v>0</v>
      </c>
      <c r="BI47" s="8"/>
      <c r="BJ47" s="8"/>
      <c r="BK47" s="8"/>
      <c r="BL47" s="8"/>
      <c r="BM47" s="8"/>
      <c r="BN47" s="8"/>
      <c r="BO47" s="45">
        <f t="shared" si="10"/>
        <v>0</v>
      </c>
      <c r="BP47" s="8"/>
      <c r="BQ47" s="8"/>
      <c r="BR47" s="8"/>
      <c r="BS47" s="8"/>
      <c r="BT47" s="8"/>
      <c r="BU47" s="8"/>
      <c r="BV47" s="45">
        <f t="shared" si="11"/>
        <v>0</v>
      </c>
      <c r="BW47" s="8"/>
      <c r="BX47" s="8"/>
      <c r="BY47" s="8"/>
      <c r="BZ47" s="8"/>
      <c r="CA47" s="8"/>
      <c r="CB47" s="8"/>
      <c r="CC47" s="45">
        <f t="shared" si="12"/>
        <v>0</v>
      </c>
      <c r="CE47" s="45">
        <f t="shared" si="104"/>
        <v>0</v>
      </c>
      <c r="CF47" s="45">
        <f t="shared" si="105"/>
        <v>0</v>
      </c>
      <c r="CG47" s="45">
        <f t="shared" si="106"/>
        <v>0</v>
      </c>
      <c r="CH47" s="45">
        <f t="shared" si="107"/>
        <v>0</v>
      </c>
      <c r="CI47" s="45">
        <f t="shared" si="108"/>
        <v>0</v>
      </c>
      <c r="CJ47" s="44">
        <f t="shared" si="109"/>
        <v>0</v>
      </c>
      <c r="CK47" s="44">
        <f t="shared" si="110"/>
        <v>0</v>
      </c>
      <c r="CL47" s="44">
        <f t="shared" si="111"/>
        <v>0</v>
      </c>
      <c r="CM47" s="44">
        <f t="shared" si="112"/>
        <v>0</v>
      </c>
      <c r="CN47" s="44">
        <f t="shared" si="113"/>
        <v>0</v>
      </c>
      <c r="CO47" s="44">
        <f t="shared" si="114"/>
        <v>0</v>
      </c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44" t="str">
        <f t="shared" si="119"/>
        <v/>
      </c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44">
        <f t="shared" ref="EC47:EC48" si="121">IF(_xlfn.RANK.EQ(CJ47,$CJ$45:$CJ$48,0)=1,1,"")</f>
        <v>1</v>
      </c>
      <c r="EL47" s="44">
        <f t="shared" si="81"/>
        <v>0</v>
      </c>
      <c r="EN47" s="135" t="e">
        <f>(CJ47+CJ48)/(O47)</f>
        <v>#VALUE!</v>
      </c>
      <c r="EO47" s="2" t="str">
        <f>IF(AND(DP47=1,O47&lt;O45),1,"")</f>
        <v/>
      </c>
    </row>
    <row r="48" spans="1:145" ht="15.75" thickBot="1" x14ac:dyDescent="0.3">
      <c r="A48" s="13"/>
      <c r="B48" s="13" t="s">
        <v>41</v>
      </c>
      <c r="C48" s="40" t="str">
        <f t="shared" si="78"/>
        <v>Team 2.1</v>
      </c>
      <c r="D48" s="14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43" t="str">
        <f t="shared" si="35"/>
        <v/>
      </c>
      <c r="P48" s="43" t="str">
        <f t="shared" si="117"/>
        <v/>
      </c>
      <c r="Q48" s="15"/>
      <c r="R48" s="15"/>
      <c r="S48" s="43">
        <f t="shared" si="45"/>
        <v>0</v>
      </c>
      <c r="T48" s="43">
        <f>SUM(AB47:AG47)</f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08" t="str">
        <f t="shared" si="7"/>
        <v/>
      </c>
      <c r="AI48" s="16"/>
      <c r="AJ48" s="16"/>
      <c r="AK48" s="16"/>
      <c r="AL48" s="16"/>
      <c r="AM48" s="16"/>
      <c r="AN48" s="16"/>
      <c r="AO48" s="46">
        <f t="shared" si="118"/>
        <v>0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46">
        <f t="shared" si="37"/>
        <v>0</v>
      </c>
      <c r="BB48" s="16"/>
      <c r="BC48" s="16"/>
      <c r="BD48" s="16"/>
      <c r="BE48" s="16"/>
      <c r="BF48" s="16"/>
      <c r="BG48" s="16"/>
      <c r="BH48" s="46">
        <f t="shared" si="9"/>
        <v>0</v>
      </c>
      <c r="BI48" s="16"/>
      <c r="BJ48" s="16"/>
      <c r="BK48" s="16"/>
      <c r="BL48" s="16"/>
      <c r="BM48" s="16"/>
      <c r="BN48" s="16"/>
      <c r="BO48" s="46">
        <f t="shared" si="10"/>
        <v>0</v>
      </c>
      <c r="BP48" s="16"/>
      <c r="BQ48" s="16"/>
      <c r="BR48" s="16"/>
      <c r="BS48" s="16"/>
      <c r="BT48" s="16"/>
      <c r="BU48" s="16"/>
      <c r="BV48" s="46">
        <f t="shared" si="11"/>
        <v>0</v>
      </c>
      <c r="BW48" s="16"/>
      <c r="BX48" s="16"/>
      <c r="BY48" s="16"/>
      <c r="BZ48" s="16"/>
      <c r="CA48" s="16"/>
      <c r="CB48" s="16"/>
      <c r="CC48" s="46">
        <f t="shared" si="12"/>
        <v>0</v>
      </c>
      <c r="CE48" s="46">
        <f t="shared" si="104"/>
        <v>0</v>
      </c>
      <c r="CF48" s="46">
        <f t="shared" si="105"/>
        <v>0</v>
      </c>
      <c r="CG48" s="46">
        <f t="shared" si="106"/>
        <v>0</v>
      </c>
      <c r="CH48" s="46">
        <f t="shared" si="107"/>
        <v>0</v>
      </c>
      <c r="CI48" s="46">
        <f t="shared" si="108"/>
        <v>0</v>
      </c>
      <c r="CJ48" s="46">
        <f t="shared" si="109"/>
        <v>0</v>
      </c>
      <c r="CK48" s="46">
        <f t="shared" si="110"/>
        <v>0</v>
      </c>
      <c r="CL48" s="46">
        <f t="shared" si="111"/>
        <v>0</v>
      </c>
      <c r="CM48" s="46">
        <f t="shared" si="112"/>
        <v>0</v>
      </c>
      <c r="CN48" s="46">
        <f t="shared" si="113"/>
        <v>0</v>
      </c>
      <c r="CO48" s="46">
        <f t="shared" si="114"/>
        <v>0</v>
      </c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46" t="str">
        <f t="shared" si="119"/>
        <v/>
      </c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46">
        <f t="shared" si="121"/>
        <v>1</v>
      </c>
      <c r="EL48" s="46">
        <f t="shared" si="81"/>
        <v>0</v>
      </c>
    </row>
    <row r="49" spans="1:145" x14ac:dyDescent="0.25">
      <c r="A49" s="9"/>
      <c r="B49" s="9" t="s">
        <v>37</v>
      </c>
      <c r="C49" s="38" t="str">
        <f t="shared" si="78"/>
        <v>Team 1</v>
      </c>
      <c r="D49" s="10"/>
      <c r="E49" s="10" t="str">
        <f t="shared" ref="E49" si="122">D49&amp;D50</f>
        <v/>
      </c>
      <c r="F49" s="11"/>
      <c r="G49" s="11"/>
      <c r="H49" s="11"/>
      <c r="I49" s="11"/>
      <c r="J49" s="11"/>
      <c r="K49" s="11"/>
      <c r="L49" s="11"/>
      <c r="M49" s="11"/>
      <c r="N49" s="11"/>
      <c r="O49" s="41" t="str">
        <f t="shared" si="35"/>
        <v/>
      </c>
      <c r="P49" s="41" t="str">
        <f t="shared" si="70"/>
        <v/>
      </c>
      <c r="Q49" s="11"/>
      <c r="R49" s="11"/>
      <c r="S49" s="41">
        <f t="shared" si="45"/>
        <v>0</v>
      </c>
      <c r="T49" s="41">
        <f>SUM(AB50:AG50)</f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06" t="str">
        <f t="shared" si="7"/>
        <v/>
      </c>
      <c r="AI49" s="12"/>
      <c r="AJ49" s="12"/>
      <c r="AK49" s="12"/>
      <c r="AL49" s="12"/>
      <c r="AM49" s="12"/>
      <c r="AN49" s="12"/>
      <c r="AO49" s="44">
        <f t="shared" si="118"/>
        <v>0</v>
      </c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44">
        <f t="shared" si="37"/>
        <v>0</v>
      </c>
      <c r="BB49" s="12"/>
      <c r="BC49" s="12"/>
      <c r="BD49" s="12"/>
      <c r="BE49" s="12"/>
      <c r="BF49" s="12"/>
      <c r="BG49" s="12"/>
      <c r="BH49" s="44">
        <f t="shared" si="9"/>
        <v>0</v>
      </c>
      <c r="BI49" s="12"/>
      <c r="BJ49" s="12"/>
      <c r="BK49" s="12"/>
      <c r="BL49" s="12"/>
      <c r="BM49" s="12"/>
      <c r="BN49" s="12"/>
      <c r="BO49" s="44">
        <f t="shared" si="10"/>
        <v>0</v>
      </c>
      <c r="BP49" s="12"/>
      <c r="BQ49" s="12"/>
      <c r="BR49" s="12"/>
      <c r="BS49" s="12"/>
      <c r="BT49" s="12"/>
      <c r="BU49" s="12"/>
      <c r="BV49" s="44">
        <f t="shared" si="11"/>
        <v>0</v>
      </c>
      <c r="BW49" s="12"/>
      <c r="BX49" s="12"/>
      <c r="BY49" s="12"/>
      <c r="BZ49" s="12"/>
      <c r="CA49" s="12"/>
      <c r="CB49" s="12"/>
      <c r="CC49" s="44">
        <f t="shared" si="12"/>
        <v>0</v>
      </c>
      <c r="CE49" s="44">
        <f t="shared" si="104"/>
        <v>0</v>
      </c>
      <c r="CF49" s="44">
        <f t="shared" si="105"/>
        <v>0</v>
      </c>
      <c r="CG49" s="44">
        <f t="shared" si="106"/>
        <v>0</v>
      </c>
      <c r="CH49" s="44">
        <f t="shared" si="107"/>
        <v>0</v>
      </c>
      <c r="CI49" s="44">
        <f t="shared" si="108"/>
        <v>0</v>
      </c>
      <c r="CJ49" s="44">
        <f t="shared" si="109"/>
        <v>0</v>
      </c>
      <c r="CK49" s="44">
        <f t="shared" si="110"/>
        <v>0</v>
      </c>
      <c r="CL49" s="44">
        <f t="shared" si="111"/>
        <v>0</v>
      </c>
      <c r="CM49" s="44">
        <f t="shared" si="112"/>
        <v>0</v>
      </c>
      <c r="CN49" s="44">
        <f t="shared" si="113"/>
        <v>0</v>
      </c>
      <c r="CO49" s="44">
        <f t="shared" si="114"/>
        <v>0</v>
      </c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86" t="str">
        <f>IFERROR(IF(_xlfn.RANK.EQ(AQ49,$AQ$49:$AQ$52,0)=1,1,""),"")</f>
        <v/>
      </c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44">
        <f>IF(_xlfn.RANK.EQ(CJ49,$CJ$49:$CJ$52,0)=1,1,"")</f>
        <v>1</v>
      </c>
      <c r="EL49" s="44">
        <f t="shared" si="81"/>
        <v>0</v>
      </c>
      <c r="EN49" s="135" t="e">
        <f>(CJ49+CJ50)/(O49)</f>
        <v>#VALUE!</v>
      </c>
      <c r="EO49" s="2" t="str">
        <f>IF(AND(DP49=1,O49&lt;O51),1,"")</f>
        <v/>
      </c>
    </row>
    <row r="50" spans="1:145" x14ac:dyDescent="0.25">
      <c r="A50" s="6"/>
      <c r="B50" s="6" t="s">
        <v>40</v>
      </c>
      <c r="C50" s="39" t="str">
        <f t="shared" si="78"/>
        <v>Team 1.1</v>
      </c>
      <c r="D50" s="3"/>
      <c r="E50" s="3"/>
      <c r="F50" s="7"/>
      <c r="G50" s="7"/>
      <c r="H50" s="7"/>
      <c r="I50" s="7"/>
      <c r="J50" s="7"/>
      <c r="K50" s="7"/>
      <c r="L50" s="7"/>
      <c r="M50" s="7"/>
      <c r="N50" s="7"/>
      <c r="O50" s="42" t="str">
        <f t="shared" si="35"/>
        <v/>
      </c>
      <c r="P50" s="42" t="str">
        <f t="shared" si="70"/>
        <v/>
      </c>
      <c r="Q50" s="7"/>
      <c r="R50" s="7"/>
      <c r="S50" s="42">
        <f t="shared" si="45"/>
        <v>0</v>
      </c>
      <c r="T50" s="42">
        <f>SUM(AB49:AG49)</f>
        <v>0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107" t="str">
        <f t="shared" si="7"/>
        <v/>
      </c>
      <c r="AI50" s="8"/>
      <c r="AJ50" s="8"/>
      <c r="AK50" s="8"/>
      <c r="AL50" s="8"/>
      <c r="AM50" s="8"/>
      <c r="AN50" s="8"/>
      <c r="AO50" s="45">
        <f t="shared" si="118"/>
        <v>0</v>
      </c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45">
        <f t="shared" si="37"/>
        <v>0</v>
      </c>
      <c r="BB50" s="8"/>
      <c r="BC50" s="8"/>
      <c r="BD50" s="8"/>
      <c r="BE50" s="8"/>
      <c r="BF50" s="8"/>
      <c r="BG50" s="8"/>
      <c r="BH50" s="45">
        <f t="shared" si="9"/>
        <v>0</v>
      </c>
      <c r="BI50" s="8"/>
      <c r="BJ50" s="8"/>
      <c r="BK50" s="8"/>
      <c r="BL50" s="8"/>
      <c r="BM50" s="8"/>
      <c r="BN50" s="8"/>
      <c r="BO50" s="45">
        <f t="shared" si="10"/>
        <v>0</v>
      </c>
      <c r="BP50" s="8"/>
      <c r="BQ50" s="8"/>
      <c r="BR50" s="8"/>
      <c r="BS50" s="8"/>
      <c r="BT50" s="8"/>
      <c r="BU50" s="8"/>
      <c r="BV50" s="45">
        <f t="shared" si="11"/>
        <v>0</v>
      </c>
      <c r="BW50" s="8"/>
      <c r="BX50" s="8"/>
      <c r="BY50" s="8"/>
      <c r="BZ50" s="8"/>
      <c r="CA50" s="8"/>
      <c r="CB50" s="8"/>
      <c r="CC50" s="45">
        <f t="shared" si="12"/>
        <v>0</v>
      </c>
      <c r="CE50" s="45">
        <f t="shared" si="104"/>
        <v>0</v>
      </c>
      <c r="CF50" s="45">
        <f t="shared" si="105"/>
        <v>0</v>
      </c>
      <c r="CG50" s="45">
        <f t="shared" si="106"/>
        <v>0</v>
      </c>
      <c r="CH50" s="45">
        <f t="shared" si="107"/>
        <v>0</v>
      </c>
      <c r="CI50" s="45">
        <f t="shared" si="108"/>
        <v>0</v>
      </c>
      <c r="CJ50" s="44">
        <f t="shared" si="109"/>
        <v>0</v>
      </c>
      <c r="CK50" s="44">
        <f t="shared" si="110"/>
        <v>0</v>
      </c>
      <c r="CL50" s="44">
        <f t="shared" si="111"/>
        <v>0</v>
      </c>
      <c r="CM50" s="44">
        <f t="shared" si="112"/>
        <v>0</v>
      </c>
      <c r="CN50" s="44">
        <f t="shared" si="113"/>
        <v>0</v>
      </c>
      <c r="CO50" s="44">
        <f t="shared" si="114"/>
        <v>0</v>
      </c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44" t="str">
        <f t="shared" ref="DP50:DP52" si="123">IFERROR(IF(_xlfn.RANK.EQ(AQ50,$AQ$49:$AQ$52,0)=1,1,""),"")</f>
        <v/>
      </c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44">
        <f>IF(_xlfn.RANK.EQ(CJ50,$CJ$49:$CJ$52,0)=1,1,"")</f>
        <v>1</v>
      </c>
      <c r="EL50" s="44">
        <f t="shared" si="81"/>
        <v>0</v>
      </c>
    </row>
    <row r="51" spans="1:145" x14ac:dyDescent="0.25">
      <c r="A51" s="6"/>
      <c r="B51" s="6" t="s">
        <v>39</v>
      </c>
      <c r="C51" s="39" t="str">
        <f t="shared" si="78"/>
        <v>Team 2</v>
      </c>
      <c r="D51" s="3"/>
      <c r="E51" s="3" t="str">
        <f t="shared" ref="E51" si="124">D51&amp;D52</f>
        <v/>
      </c>
      <c r="F51" s="7"/>
      <c r="G51" s="7"/>
      <c r="H51" s="7"/>
      <c r="I51" s="7"/>
      <c r="J51" s="7"/>
      <c r="K51" s="7"/>
      <c r="L51" s="7"/>
      <c r="M51" s="7"/>
      <c r="N51" s="7"/>
      <c r="O51" s="42" t="str">
        <f t="shared" si="35"/>
        <v/>
      </c>
      <c r="P51" s="42" t="str">
        <f t="shared" si="70"/>
        <v/>
      </c>
      <c r="Q51" s="7"/>
      <c r="R51" s="7"/>
      <c r="S51" s="42">
        <f t="shared" si="45"/>
        <v>0</v>
      </c>
      <c r="T51" s="42">
        <f>SUM(AB52:AG52)</f>
        <v>0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107" t="str">
        <f t="shared" si="7"/>
        <v/>
      </c>
      <c r="AI51" s="8"/>
      <c r="AJ51" s="8"/>
      <c r="AK51" s="8"/>
      <c r="AL51" s="8"/>
      <c r="AM51" s="8"/>
      <c r="AN51" s="8"/>
      <c r="AO51" s="45">
        <f t="shared" si="118"/>
        <v>0</v>
      </c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45">
        <f t="shared" si="37"/>
        <v>0</v>
      </c>
      <c r="BB51" s="8"/>
      <c r="BC51" s="8"/>
      <c r="BD51" s="8"/>
      <c r="BE51" s="8"/>
      <c r="BF51" s="8"/>
      <c r="BG51" s="8"/>
      <c r="BH51" s="45">
        <f t="shared" si="9"/>
        <v>0</v>
      </c>
      <c r="BI51" s="8"/>
      <c r="BJ51" s="8"/>
      <c r="BK51" s="8"/>
      <c r="BL51" s="8"/>
      <c r="BM51" s="8"/>
      <c r="BN51" s="8"/>
      <c r="BO51" s="45">
        <f t="shared" si="10"/>
        <v>0</v>
      </c>
      <c r="BP51" s="8"/>
      <c r="BQ51" s="8"/>
      <c r="BR51" s="8"/>
      <c r="BS51" s="8"/>
      <c r="BT51" s="8"/>
      <c r="BU51" s="8"/>
      <c r="BV51" s="45">
        <f t="shared" si="11"/>
        <v>0</v>
      </c>
      <c r="BW51" s="8"/>
      <c r="BX51" s="8"/>
      <c r="BY51" s="8"/>
      <c r="BZ51" s="8"/>
      <c r="CA51" s="8"/>
      <c r="CB51" s="8"/>
      <c r="CC51" s="45">
        <f t="shared" si="12"/>
        <v>0</v>
      </c>
      <c r="CE51" s="45">
        <f t="shared" si="104"/>
        <v>0</v>
      </c>
      <c r="CF51" s="45">
        <f t="shared" si="105"/>
        <v>0</v>
      </c>
      <c r="CG51" s="45">
        <f t="shared" si="106"/>
        <v>0</v>
      </c>
      <c r="CH51" s="45">
        <f t="shared" si="107"/>
        <v>0</v>
      </c>
      <c r="CI51" s="45">
        <f t="shared" si="108"/>
        <v>0</v>
      </c>
      <c r="CJ51" s="44">
        <f t="shared" si="109"/>
        <v>0</v>
      </c>
      <c r="CK51" s="44">
        <f t="shared" si="110"/>
        <v>0</v>
      </c>
      <c r="CL51" s="44">
        <f t="shared" si="111"/>
        <v>0</v>
      </c>
      <c r="CM51" s="44">
        <f t="shared" si="112"/>
        <v>0</v>
      </c>
      <c r="CN51" s="44">
        <f t="shared" si="113"/>
        <v>0</v>
      </c>
      <c r="CO51" s="44">
        <f t="shared" si="114"/>
        <v>0</v>
      </c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44" t="str">
        <f t="shared" si="123"/>
        <v/>
      </c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44">
        <f t="shared" ref="EC51:EC52" si="125">IF(_xlfn.RANK.EQ(CJ51,$CJ$49:$CJ$52,0)=1,1,"")</f>
        <v>1</v>
      </c>
      <c r="EL51" s="44">
        <f t="shared" si="81"/>
        <v>0</v>
      </c>
      <c r="EN51" s="135" t="e">
        <f>(CJ51+CJ52)/(O51)</f>
        <v>#VALUE!</v>
      </c>
      <c r="EO51" s="2" t="str">
        <f>IF(AND(DP51=1,O51&lt;O49),1,"")</f>
        <v/>
      </c>
    </row>
    <row r="52" spans="1:145" ht="15.75" thickBot="1" x14ac:dyDescent="0.3">
      <c r="A52" s="13"/>
      <c r="B52" s="13" t="s">
        <v>41</v>
      </c>
      <c r="C52" s="40" t="str">
        <f t="shared" si="78"/>
        <v>Team 2.1</v>
      </c>
      <c r="D52" s="14"/>
      <c r="E52" s="14"/>
      <c r="F52" s="15"/>
      <c r="G52" s="15"/>
      <c r="H52" s="15"/>
      <c r="I52" s="15"/>
      <c r="J52" s="15"/>
      <c r="K52" s="15"/>
      <c r="L52" s="15"/>
      <c r="M52" s="15"/>
      <c r="N52" s="15"/>
      <c r="O52" s="43" t="str">
        <f t="shared" si="35"/>
        <v/>
      </c>
      <c r="P52" s="43" t="str">
        <f t="shared" si="70"/>
        <v/>
      </c>
      <c r="Q52" s="15"/>
      <c r="R52" s="15"/>
      <c r="S52" s="43">
        <f t="shared" si="45"/>
        <v>0</v>
      </c>
      <c r="T52" s="43">
        <f>SUM(AB51:AG51)</f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08" t="str">
        <f t="shared" si="7"/>
        <v/>
      </c>
      <c r="AI52" s="16"/>
      <c r="AJ52" s="16"/>
      <c r="AK52" s="16"/>
      <c r="AL52" s="16"/>
      <c r="AM52" s="16"/>
      <c r="AN52" s="16"/>
      <c r="AO52" s="46">
        <f t="shared" si="118"/>
        <v>0</v>
      </c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46">
        <f t="shared" si="37"/>
        <v>0</v>
      </c>
      <c r="BB52" s="16"/>
      <c r="BC52" s="16"/>
      <c r="BD52" s="16"/>
      <c r="BE52" s="16"/>
      <c r="BF52" s="16"/>
      <c r="BG52" s="16"/>
      <c r="BH52" s="46">
        <f t="shared" si="9"/>
        <v>0</v>
      </c>
      <c r="BI52" s="16"/>
      <c r="BJ52" s="16"/>
      <c r="BK52" s="16"/>
      <c r="BL52" s="16"/>
      <c r="BM52" s="16"/>
      <c r="BN52" s="16"/>
      <c r="BO52" s="46">
        <f t="shared" si="10"/>
        <v>0</v>
      </c>
      <c r="BP52" s="16"/>
      <c r="BQ52" s="16"/>
      <c r="BR52" s="16"/>
      <c r="BS52" s="16"/>
      <c r="BT52" s="16"/>
      <c r="BU52" s="16"/>
      <c r="BV52" s="46">
        <f t="shared" si="11"/>
        <v>0</v>
      </c>
      <c r="BW52" s="16"/>
      <c r="BX52" s="16"/>
      <c r="BY52" s="16"/>
      <c r="BZ52" s="16"/>
      <c r="CA52" s="16"/>
      <c r="CB52" s="16"/>
      <c r="CC52" s="46">
        <f t="shared" si="12"/>
        <v>0</v>
      </c>
      <c r="CE52" s="46">
        <f t="shared" si="104"/>
        <v>0</v>
      </c>
      <c r="CF52" s="46">
        <f t="shared" si="105"/>
        <v>0</v>
      </c>
      <c r="CG52" s="46">
        <f t="shared" si="106"/>
        <v>0</v>
      </c>
      <c r="CH52" s="46">
        <f t="shared" si="107"/>
        <v>0</v>
      </c>
      <c r="CI52" s="46">
        <f t="shared" si="108"/>
        <v>0</v>
      </c>
      <c r="CJ52" s="46">
        <f t="shared" si="109"/>
        <v>0</v>
      </c>
      <c r="CK52" s="46">
        <f t="shared" si="110"/>
        <v>0</v>
      </c>
      <c r="CL52" s="46">
        <f t="shared" si="111"/>
        <v>0</v>
      </c>
      <c r="CM52" s="46">
        <f t="shared" si="112"/>
        <v>0</v>
      </c>
      <c r="CN52" s="46">
        <f t="shared" si="113"/>
        <v>0</v>
      </c>
      <c r="CO52" s="46">
        <f t="shared" si="114"/>
        <v>0</v>
      </c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46" t="str">
        <f t="shared" si="123"/>
        <v/>
      </c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46">
        <f t="shared" si="125"/>
        <v>1</v>
      </c>
      <c r="EL52" s="46">
        <f t="shared" si="81"/>
        <v>0</v>
      </c>
    </row>
    <row r="53" spans="1:145" x14ac:dyDescent="0.25">
      <c r="A53" s="9"/>
      <c r="B53" s="9" t="s">
        <v>37</v>
      </c>
      <c r="C53" s="38" t="str">
        <f t="shared" ref="C53:C56" si="126">A53&amp;B53</f>
        <v>Team 1</v>
      </c>
      <c r="D53" s="10"/>
      <c r="E53" s="10" t="str">
        <f t="shared" ref="E53" si="127">D53&amp;D54</f>
        <v/>
      </c>
      <c r="F53" s="11"/>
      <c r="G53" s="11"/>
      <c r="H53" s="11"/>
      <c r="I53" s="11"/>
      <c r="J53" s="11"/>
      <c r="K53" s="11"/>
      <c r="L53" s="11"/>
      <c r="M53" s="11"/>
      <c r="N53" s="11"/>
      <c r="O53" s="41" t="str">
        <f t="shared" si="35"/>
        <v/>
      </c>
      <c r="P53" s="41" t="str">
        <f t="shared" si="70"/>
        <v/>
      </c>
      <c r="Q53" s="11"/>
      <c r="R53" s="11"/>
      <c r="S53" s="41">
        <f t="shared" si="45"/>
        <v>0</v>
      </c>
      <c r="T53" s="41">
        <f>SUM(AB54:AG54)</f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06" t="str">
        <f t="shared" si="7"/>
        <v/>
      </c>
      <c r="AI53" s="12"/>
      <c r="AJ53" s="12"/>
      <c r="AK53" s="12"/>
      <c r="AL53" s="12"/>
      <c r="AM53" s="12"/>
      <c r="AN53" s="12"/>
      <c r="AO53" s="44">
        <f t="shared" si="118"/>
        <v>0</v>
      </c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44">
        <f t="shared" si="37"/>
        <v>0</v>
      </c>
      <c r="BB53" s="12"/>
      <c r="BC53" s="12"/>
      <c r="BD53" s="12"/>
      <c r="BE53" s="12"/>
      <c r="BF53" s="12"/>
      <c r="BG53" s="12"/>
      <c r="BH53" s="44">
        <f t="shared" si="9"/>
        <v>0</v>
      </c>
      <c r="BI53" s="12"/>
      <c r="BJ53" s="12"/>
      <c r="BK53" s="12"/>
      <c r="BL53" s="12"/>
      <c r="BM53" s="12"/>
      <c r="BN53" s="12"/>
      <c r="BO53" s="44">
        <f t="shared" si="10"/>
        <v>0</v>
      </c>
      <c r="BP53" s="12"/>
      <c r="BQ53" s="12"/>
      <c r="BR53" s="12"/>
      <c r="BS53" s="12"/>
      <c r="BT53" s="12"/>
      <c r="BU53" s="12"/>
      <c r="BV53" s="44">
        <f t="shared" si="11"/>
        <v>0</v>
      </c>
      <c r="BW53" s="12"/>
      <c r="BX53" s="12"/>
      <c r="BY53" s="12"/>
      <c r="BZ53" s="12"/>
      <c r="CA53" s="12"/>
      <c r="CB53" s="12"/>
      <c r="CC53" s="44">
        <f t="shared" si="12"/>
        <v>0</v>
      </c>
      <c r="CE53" s="44">
        <f t="shared" si="104"/>
        <v>0</v>
      </c>
      <c r="CF53" s="44">
        <f t="shared" si="105"/>
        <v>0</v>
      </c>
      <c r="CG53" s="44">
        <f t="shared" si="106"/>
        <v>0</v>
      </c>
      <c r="CH53" s="44">
        <f t="shared" si="107"/>
        <v>0</v>
      </c>
      <c r="CI53" s="44">
        <f t="shared" si="108"/>
        <v>0</v>
      </c>
      <c r="CJ53" s="44">
        <f t="shared" si="109"/>
        <v>0</v>
      </c>
      <c r="CK53" s="44">
        <f t="shared" si="110"/>
        <v>0</v>
      </c>
      <c r="CL53" s="44">
        <f t="shared" si="111"/>
        <v>0</v>
      </c>
      <c r="CM53" s="44">
        <f t="shared" si="112"/>
        <v>0</v>
      </c>
      <c r="CN53" s="44">
        <f t="shared" si="113"/>
        <v>0</v>
      </c>
      <c r="CO53" s="44">
        <f t="shared" si="114"/>
        <v>0</v>
      </c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86" t="str">
        <f>IFERROR(IF(_xlfn.RANK.EQ(AQ53,$AQ$53:$AQ$56,0)=1,1,""),"")</f>
        <v/>
      </c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44">
        <f>IF(_xlfn.RANK.EQ(CJ53,$CJ$53:$CJ$56,0)=1,1,"")</f>
        <v>1</v>
      </c>
      <c r="EL53" s="44">
        <f t="shared" si="81"/>
        <v>0</v>
      </c>
      <c r="EN53" s="135" t="e">
        <f>(CJ53+CJ54)/(O53)</f>
        <v>#VALUE!</v>
      </c>
      <c r="EO53" s="2" t="str">
        <f>IF(AND(DP53=1,O53&lt;O55),1,"")</f>
        <v/>
      </c>
    </row>
    <row r="54" spans="1:145" x14ac:dyDescent="0.25">
      <c r="A54" s="6"/>
      <c r="B54" s="6" t="s">
        <v>40</v>
      </c>
      <c r="C54" s="39" t="str">
        <f t="shared" si="126"/>
        <v>Team 1.1</v>
      </c>
      <c r="D54" s="3"/>
      <c r="E54" s="3"/>
      <c r="F54" s="7"/>
      <c r="G54" s="7"/>
      <c r="H54" s="7"/>
      <c r="I54" s="7"/>
      <c r="J54" s="7"/>
      <c r="K54" s="7"/>
      <c r="L54" s="7"/>
      <c r="M54" s="7"/>
      <c r="N54" s="7"/>
      <c r="O54" s="42" t="str">
        <f t="shared" si="35"/>
        <v/>
      </c>
      <c r="P54" s="42" t="str">
        <f t="shared" si="70"/>
        <v/>
      </c>
      <c r="Q54" s="7"/>
      <c r="R54" s="7"/>
      <c r="S54" s="42">
        <f t="shared" si="45"/>
        <v>0</v>
      </c>
      <c r="T54" s="42">
        <f>SUM(AB53:AG53)</f>
        <v>0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107" t="str">
        <f t="shared" si="7"/>
        <v/>
      </c>
      <c r="AI54" s="8"/>
      <c r="AJ54" s="8"/>
      <c r="AK54" s="8"/>
      <c r="AL54" s="8"/>
      <c r="AM54" s="8"/>
      <c r="AN54" s="8"/>
      <c r="AO54" s="45">
        <f t="shared" si="118"/>
        <v>0</v>
      </c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45">
        <f t="shared" si="37"/>
        <v>0</v>
      </c>
      <c r="BB54" s="8"/>
      <c r="BC54" s="8"/>
      <c r="BD54" s="8"/>
      <c r="BE54" s="8"/>
      <c r="BF54" s="8"/>
      <c r="BG54" s="8"/>
      <c r="BH54" s="45">
        <f t="shared" si="9"/>
        <v>0</v>
      </c>
      <c r="BI54" s="8"/>
      <c r="BJ54" s="8"/>
      <c r="BK54" s="8"/>
      <c r="BL54" s="8"/>
      <c r="BM54" s="8"/>
      <c r="BN54" s="8"/>
      <c r="BO54" s="45">
        <f t="shared" si="10"/>
        <v>0</v>
      </c>
      <c r="BP54" s="8"/>
      <c r="BQ54" s="8"/>
      <c r="BR54" s="8"/>
      <c r="BS54" s="8"/>
      <c r="BT54" s="8"/>
      <c r="BU54" s="8"/>
      <c r="BV54" s="45">
        <f t="shared" si="11"/>
        <v>0</v>
      </c>
      <c r="BW54" s="8"/>
      <c r="BX54" s="8"/>
      <c r="BY54" s="8"/>
      <c r="BZ54" s="8"/>
      <c r="CA54" s="8"/>
      <c r="CB54" s="8"/>
      <c r="CC54" s="45">
        <f t="shared" si="12"/>
        <v>0</v>
      </c>
      <c r="CE54" s="45">
        <f t="shared" si="104"/>
        <v>0</v>
      </c>
      <c r="CF54" s="45">
        <f t="shared" si="105"/>
        <v>0</v>
      </c>
      <c r="CG54" s="45">
        <f t="shared" si="106"/>
        <v>0</v>
      </c>
      <c r="CH54" s="45">
        <f t="shared" si="107"/>
        <v>0</v>
      </c>
      <c r="CI54" s="45">
        <f t="shared" si="108"/>
        <v>0</v>
      </c>
      <c r="CJ54" s="44">
        <f t="shared" si="109"/>
        <v>0</v>
      </c>
      <c r="CK54" s="44">
        <f t="shared" si="110"/>
        <v>0</v>
      </c>
      <c r="CL54" s="44">
        <f t="shared" si="111"/>
        <v>0</v>
      </c>
      <c r="CM54" s="44">
        <f t="shared" si="112"/>
        <v>0</v>
      </c>
      <c r="CN54" s="44">
        <f t="shared" si="113"/>
        <v>0</v>
      </c>
      <c r="CO54" s="44">
        <f t="shared" si="114"/>
        <v>0</v>
      </c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44" t="str">
        <f t="shared" ref="DP54:DP56" si="128">IFERROR(IF(_xlfn.RANK.EQ(AQ54,$AQ$53:$AQ$56,0)=1,1,""),"")</f>
        <v/>
      </c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44">
        <f t="shared" ref="EC54:EC56" si="129">IF(_xlfn.RANK.EQ(CJ54,$CJ$53:$CJ$56,0)=1,1,"")</f>
        <v>1</v>
      </c>
      <c r="EL54" s="44">
        <f t="shared" si="81"/>
        <v>0</v>
      </c>
    </row>
    <row r="55" spans="1:145" x14ac:dyDescent="0.25">
      <c r="A55" s="6"/>
      <c r="B55" s="6" t="s">
        <v>39</v>
      </c>
      <c r="C55" s="39" t="str">
        <f t="shared" si="126"/>
        <v>Team 2</v>
      </c>
      <c r="D55" s="3"/>
      <c r="E55" s="3" t="str">
        <f t="shared" ref="E55" si="130">D55&amp;D56</f>
        <v/>
      </c>
      <c r="F55" s="7"/>
      <c r="G55" s="7"/>
      <c r="H55" s="7"/>
      <c r="I55" s="7"/>
      <c r="J55" s="7"/>
      <c r="K55" s="7"/>
      <c r="L55" s="7"/>
      <c r="M55" s="7"/>
      <c r="N55" s="7"/>
      <c r="O55" s="42" t="str">
        <f t="shared" si="35"/>
        <v/>
      </c>
      <c r="P55" s="42" t="str">
        <f t="shared" si="70"/>
        <v/>
      </c>
      <c r="Q55" s="7"/>
      <c r="R55" s="7"/>
      <c r="S55" s="42">
        <f t="shared" si="45"/>
        <v>0</v>
      </c>
      <c r="T55" s="42">
        <f>SUM(AB56:AG56)</f>
        <v>0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107" t="str">
        <f t="shared" si="7"/>
        <v/>
      </c>
      <c r="AI55" s="8"/>
      <c r="AJ55" s="8"/>
      <c r="AK55" s="8"/>
      <c r="AL55" s="8"/>
      <c r="AM55" s="8"/>
      <c r="AN55" s="8"/>
      <c r="AO55" s="45">
        <f t="shared" si="118"/>
        <v>0</v>
      </c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45">
        <f t="shared" si="37"/>
        <v>0</v>
      </c>
      <c r="BB55" s="8"/>
      <c r="BC55" s="8"/>
      <c r="BD55" s="8"/>
      <c r="BE55" s="8"/>
      <c r="BF55" s="8"/>
      <c r="BG55" s="8"/>
      <c r="BH55" s="45">
        <f t="shared" si="9"/>
        <v>0</v>
      </c>
      <c r="BI55" s="8"/>
      <c r="BJ55" s="8"/>
      <c r="BK55" s="8"/>
      <c r="BL55" s="8"/>
      <c r="BM55" s="8"/>
      <c r="BN55" s="8"/>
      <c r="BO55" s="45">
        <f t="shared" si="10"/>
        <v>0</v>
      </c>
      <c r="BP55" s="8"/>
      <c r="BQ55" s="8"/>
      <c r="BR55" s="8"/>
      <c r="BS55" s="8"/>
      <c r="BT55" s="8"/>
      <c r="BU55" s="8"/>
      <c r="BV55" s="45">
        <f t="shared" si="11"/>
        <v>0</v>
      </c>
      <c r="BW55" s="8"/>
      <c r="BX55" s="8"/>
      <c r="BY55" s="8"/>
      <c r="BZ55" s="8"/>
      <c r="CA55" s="8"/>
      <c r="CB55" s="8"/>
      <c r="CC55" s="45">
        <f t="shared" si="12"/>
        <v>0</v>
      </c>
      <c r="CE55" s="45">
        <f t="shared" si="104"/>
        <v>0</v>
      </c>
      <c r="CF55" s="45">
        <f t="shared" si="105"/>
        <v>0</v>
      </c>
      <c r="CG55" s="45">
        <f t="shared" si="106"/>
        <v>0</v>
      </c>
      <c r="CH55" s="45">
        <f t="shared" si="107"/>
        <v>0</v>
      </c>
      <c r="CI55" s="45">
        <f t="shared" si="108"/>
        <v>0</v>
      </c>
      <c r="CJ55" s="44">
        <f t="shared" si="109"/>
        <v>0</v>
      </c>
      <c r="CK55" s="44">
        <f t="shared" si="110"/>
        <v>0</v>
      </c>
      <c r="CL55" s="44">
        <f t="shared" si="111"/>
        <v>0</v>
      </c>
      <c r="CM55" s="44">
        <f t="shared" si="112"/>
        <v>0</v>
      </c>
      <c r="CN55" s="44">
        <f t="shared" si="113"/>
        <v>0</v>
      </c>
      <c r="CO55" s="44">
        <f t="shared" si="114"/>
        <v>0</v>
      </c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44" t="str">
        <f t="shared" si="128"/>
        <v/>
      </c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44">
        <f t="shared" si="129"/>
        <v>1</v>
      </c>
      <c r="EL55" s="44">
        <f t="shared" si="81"/>
        <v>0</v>
      </c>
      <c r="EN55" s="135" t="e">
        <f>(CJ55+CJ56)/(O55)</f>
        <v>#VALUE!</v>
      </c>
      <c r="EO55" s="2" t="str">
        <f>IF(AND(DP55=1,O55&lt;O53),1,"")</f>
        <v/>
      </c>
    </row>
    <row r="56" spans="1:145" ht="15.75" thickBot="1" x14ac:dyDescent="0.3">
      <c r="A56" s="13"/>
      <c r="B56" s="13" t="s">
        <v>41</v>
      </c>
      <c r="C56" s="40" t="str">
        <f t="shared" si="126"/>
        <v>Team 2.1</v>
      </c>
      <c r="D56" s="14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43" t="str">
        <f t="shared" si="35"/>
        <v/>
      </c>
      <c r="P56" s="43" t="str">
        <f t="shared" si="70"/>
        <v/>
      </c>
      <c r="Q56" s="15"/>
      <c r="R56" s="15"/>
      <c r="S56" s="43">
        <f t="shared" si="45"/>
        <v>0</v>
      </c>
      <c r="T56" s="43">
        <f>SUM(AB55:AG55)</f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08" t="str">
        <f t="shared" si="7"/>
        <v/>
      </c>
      <c r="AI56" s="16"/>
      <c r="AJ56" s="16"/>
      <c r="AK56" s="16"/>
      <c r="AL56" s="16"/>
      <c r="AM56" s="16"/>
      <c r="AN56" s="16"/>
      <c r="AO56" s="46">
        <f t="shared" si="118"/>
        <v>0</v>
      </c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46">
        <f t="shared" si="37"/>
        <v>0</v>
      </c>
      <c r="BB56" s="16"/>
      <c r="BC56" s="16"/>
      <c r="BD56" s="16"/>
      <c r="BE56" s="16"/>
      <c r="BF56" s="16"/>
      <c r="BG56" s="16"/>
      <c r="BH56" s="46">
        <f t="shared" si="9"/>
        <v>0</v>
      </c>
      <c r="BI56" s="16"/>
      <c r="BJ56" s="16"/>
      <c r="BK56" s="16"/>
      <c r="BL56" s="16"/>
      <c r="BM56" s="16"/>
      <c r="BN56" s="16"/>
      <c r="BO56" s="46">
        <f t="shared" si="10"/>
        <v>0</v>
      </c>
      <c r="BP56" s="16"/>
      <c r="BQ56" s="16"/>
      <c r="BR56" s="16"/>
      <c r="BS56" s="16"/>
      <c r="BT56" s="16"/>
      <c r="BU56" s="16"/>
      <c r="BV56" s="46">
        <f t="shared" si="11"/>
        <v>0</v>
      </c>
      <c r="BW56" s="16"/>
      <c r="BX56" s="16"/>
      <c r="BY56" s="16"/>
      <c r="BZ56" s="16"/>
      <c r="CA56" s="16"/>
      <c r="CB56" s="16"/>
      <c r="CC56" s="46">
        <f t="shared" si="12"/>
        <v>0</v>
      </c>
      <c r="CE56" s="46">
        <f t="shared" si="104"/>
        <v>0</v>
      </c>
      <c r="CF56" s="46">
        <f t="shared" si="105"/>
        <v>0</v>
      </c>
      <c r="CG56" s="46">
        <f t="shared" si="106"/>
        <v>0</v>
      </c>
      <c r="CH56" s="46">
        <f t="shared" si="107"/>
        <v>0</v>
      </c>
      <c r="CI56" s="46">
        <f t="shared" si="108"/>
        <v>0</v>
      </c>
      <c r="CJ56" s="46">
        <f t="shared" si="109"/>
        <v>0</v>
      </c>
      <c r="CK56" s="46">
        <f t="shared" si="110"/>
        <v>0</v>
      </c>
      <c r="CL56" s="46">
        <f t="shared" si="111"/>
        <v>0</v>
      </c>
      <c r="CM56" s="46">
        <f t="shared" si="112"/>
        <v>0</v>
      </c>
      <c r="CN56" s="46">
        <f t="shared" si="113"/>
        <v>0</v>
      </c>
      <c r="CO56" s="46">
        <f t="shared" si="114"/>
        <v>0</v>
      </c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46" t="str">
        <f t="shared" si="128"/>
        <v/>
      </c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46">
        <f t="shared" si="129"/>
        <v>1</v>
      </c>
      <c r="EL56" s="46">
        <f t="shared" si="81"/>
        <v>0</v>
      </c>
    </row>
    <row r="57" spans="1:145" x14ac:dyDescent="0.25">
      <c r="A57" s="9"/>
      <c r="B57" s="9" t="s">
        <v>37</v>
      </c>
      <c r="C57" s="38" t="str">
        <f t="shared" si="78"/>
        <v>Team 1</v>
      </c>
      <c r="D57" s="10"/>
      <c r="E57" s="10" t="str">
        <f t="shared" ref="E57" si="131">D57&amp;D58</f>
        <v/>
      </c>
      <c r="F57" s="11"/>
      <c r="G57" s="11"/>
      <c r="H57" s="11"/>
      <c r="I57" s="11"/>
      <c r="J57" s="11"/>
      <c r="K57" s="11"/>
      <c r="L57" s="11"/>
      <c r="M57" s="11"/>
      <c r="N57" s="11"/>
      <c r="O57" s="41" t="str">
        <f t="shared" si="35"/>
        <v/>
      </c>
      <c r="P57" s="41" t="str">
        <f t="shared" si="70"/>
        <v/>
      </c>
      <c r="Q57" s="11"/>
      <c r="R57" s="11"/>
      <c r="S57" s="41">
        <f>SUM(V57:AA57)</f>
        <v>0</v>
      </c>
      <c r="T57" s="41">
        <f>SUM(AB58:AG58)</f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06" t="str">
        <f t="shared" si="7"/>
        <v/>
      </c>
      <c r="AI57" s="12"/>
      <c r="AJ57" s="12"/>
      <c r="AK57" s="12"/>
      <c r="AL57" s="12"/>
      <c r="AM57" s="12"/>
      <c r="AN57" s="12"/>
      <c r="AO57" s="44">
        <f t="shared" si="118"/>
        <v>0</v>
      </c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44">
        <f t="shared" si="37"/>
        <v>0</v>
      </c>
      <c r="BB57" s="12"/>
      <c r="BC57" s="12"/>
      <c r="BD57" s="12"/>
      <c r="BE57" s="12"/>
      <c r="BF57" s="12"/>
      <c r="BG57" s="12"/>
      <c r="BH57" s="44">
        <f t="shared" si="9"/>
        <v>0</v>
      </c>
      <c r="BI57" s="12"/>
      <c r="BJ57" s="12"/>
      <c r="BK57" s="12"/>
      <c r="BL57" s="12"/>
      <c r="BM57" s="12"/>
      <c r="BN57" s="12"/>
      <c r="BO57" s="44">
        <f t="shared" si="10"/>
        <v>0</v>
      </c>
      <c r="BP57" s="12"/>
      <c r="BQ57" s="12"/>
      <c r="BR57" s="12"/>
      <c r="BS57" s="12"/>
      <c r="BT57" s="12"/>
      <c r="BU57" s="12"/>
      <c r="BV57" s="44">
        <f t="shared" si="11"/>
        <v>0</v>
      </c>
      <c r="BW57" s="12"/>
      <c r="BX57" s="12"/>
      <c r="BY57" s="12"/>
      <c r="BZ57" s="12"/>
      <c r="CA57" s="12"/>
      <c r="CB57" s="12"/>
      <c r="CC57" s="44">
        <f t="shared" si="12"/>
        <v>0</v>
      </c>
      <c r="CE57" s="44">
        <f t="shared" si="104"/>
        <v>0</v>
      </c>
      <c r="CF57" s="44">
        <f t="shared" si="105"/>
        <v>0</v>
      </c>
      <c r="CG57" s="44">
        <f t="shared" si="106"/>
        <v>0</v>
      </c>
      <c r="CH57" s="44">
        <f t="shared" si="107"/>
        <v>0</v>
      </c>
      <c r="CI57" s="44">
        <f t="shared" si="108"/>
        <v>0</v>
      </c>
      <c r="CJ57" s="44">
        <f t="shared" si="109"/>
        <v>0</v>
      </c>
      <c r="CK57" s="44">
        <f t="shared" si="110"/>
        <v>0</v>
      </c>
      <c r="CL57" s="44">
        <f t="shared" si="111"/>
        <v>0</v>
      </c>
      <c r="CM57" s="44">
        <f t="shared" si="112"/>
        <v>0</v>
      </c>
      <c r="CN57" s="44">
        <f t="shared" si="113"/>
        <v>0</v>
      </c>
      <c r="CO57" s="44">
        <f t="shared" si="114"/>
        <v>0</v>
      </c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86" t="str">
        <f>IFERROR(IF(_xlfn.RANK.EQ(AQ57,$AQ$57:$AQ$60,0)=1,1,""),"")</f>
        <v/>
      </c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44">
        <f>IF(_xlfn.RANK.EQ(CJ57,$CJ$57:$CJ$60,0)=1,1,"")</f>
        <v>1</v>
      </c>
      <c r="EL57" s="44">
        <f t="shared" si="81"/>
        <v>0</v>
      </c>
      <c r="EN57" s="135" t="e">
        <f>(CJ57+CJ58)/(O57)</f>
        <v>#VALUE!</v>
      </c>
      <c r="EO57" s="2" t="str">
        <f>IF(AND(DP57=1,O57&lt;O59),1,"")</f>
        <v/>
      </c>
    </row>
    <row r="58" spans="1:145" x14ac:dyDescent="0.25">
      <c r="A58" s="6"/>
      <c r="B58" s="6" t="s">
        <v>40</v>
      </c>
      <c r="C58" s="39" t="str">
        <f t="shared" si="78"/>
        <v>Team 1.1</v>
      </c>
      <c r="D58" s="3"/>
      <c r="E58" s="3"/>
      <c r="F58" s="7"/>
      <c r="G58" s="7"/>
      <c r="H58" s="7"/>
      <c r="I58" s="7"/>
      <c r="J58" s="7"/>
      <c r="K58" s="7"/>
      <c r="L58" s="7"/>
      <c r="M58" s="7"/>
      <c r="N58" s="7"/>
      <c r="O58" s="42" t="str">
        <f t="shared" si="35"/>
        <v/>
      </c>
      <c r="P58" s="42" t="str">
        <f t="shared" si="70"/>
        <v/>
      </c>
      <c r="Q58" s="7"/>
      <c r="R58" s="7"/>
      <c r="S58" s="42">
        <f>SUM(V58:AA58)</f>
        <v>0</v>
      </c>
      <c r="T58" s="42">
        <f>SUM(AB57:AG57)</f>
        <v>0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107" t="str">
        <f t="shared" si="7"/>
        <v/>
      </c>
      <c r="AI58" s="8"/>
      <c r="AJ58" s="8"/>
      <c r="AK58" s="8"/>
      <c r="AL58" s="8"/>
      <c r="AM58" s="8"/>
      <c r="AN58" s="8"/>
      <c r="AO58" s="45">
        <f t="shared" si="118"/>
        <v>0</v>
      </c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45">
        <f t="shared" si="37"/>
        <v>0</v>
      </c>
      <c r="BB58" s="8"/>
      <c r="BC58" s="8"/>
      <c r="BD58" s="8"/>
      <c r="BE58" s="8"/>
      <c r="BF58" s="8"/>
      <c r="BG58" s="8"/>
      <c r="BH58" s="45">
        <f t="shared" si="9"/>
        <v>0</v>
      </c>
      <c r="BI58" s="8"/>
      <c r="BJ58" s="8"/>
      <c r="BK58" s="8"/>
      <c r="BL58" s="8"/>
      <c r="BM58" s="8"/>
      <c r="BN58" s="8"/>
      <c r="BO58" s="45">
        <f t="shared" si="10"/>
        <v>0</v>
      </c>
      <c r="BP58" s="8"/>
      <c r="BQ58" s="8"/>
      <c r="BR58" s="8"/>
      <c r="BS58" s="8"/>
      <c r="BT58" s="8"/>
      <c r="BU58" s="8"/>
      <c r="BV58" s="45">
        <f t="shared" si="11"/>
        <v>0</v>
      </c>
      <c r="BW58" s="8"/>
      <c r="BX58" s="8"/>
      <c r="BY58" s="8"/>
      <c r="BZ58" s="8"/>
      <c r="CA58" s="8"/>
      <c r="CB58" s="8"/>
      <c r="CC58" s="45">
        <f t="shared" si="12"/>
        <v>0</v>
      </c>
      <c r="CE58" s="45">
        <f t="shared" si="104"/>
        <v>0</v>
      </c>
      <c r="CF58" s="45">
        <f t="shared" si="105"/>
        <v>0</v>
      </c>
      <c r="CG58" s="45">
        <f t="shared" si="106"/>
        <v>0</v>
      </c>
      <c r="CH58" s="45">
        <f t="shared" si="107"/>
        <v>0</v>
      </c>
      <c r="CI58" s="45">
        <f t="shared" si="108"/>
        <v>0</v>
      </c>
      <c r="CJ58" s="44">
        <f t="shared" si="109"/>
        <v>0</v>
      </c>
      <c r="CK58" s="44">
        <f t="shared" si="110"/>
        <v>0</v>
      </c>
      <c r="CL58" s="44">
        <f t="shared" si="111"/>
        <v>0</v>
      </c>
      <c r="CM58" s="44">
        <f t="shared" si="112"/>
        <v>0</v>
      </c>
      <c r="CN58" s="44">
        <f t="shared" si="113"/>
        <v>0</v>
      </c>
      <c r="CO58" s="44">
        <f t="shared" si="114"/>
        <v>0</v>
      </c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44" t="str">
        <f t="shared" ref="DP58:DP60" si="132">IFERROR(IF(_xlfn.RANK.EQ(AQ58,$AQ$57:$AQ$60,0)=1,1,""),"")</f>
        <v/>
      </c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44">
        <f t="shared" ref="EC58:EC60" si="133">IF(_xlfn.RANK.EQ(CJ58,$CJ$57:$CJ$60,0)=1,1,"")</f>
        <v>1</v>
      </c>
      <c r="EL58" s="44">
        <f t="shared" si="81"/>
        <v>0</v>
      </c>
    </row>
    <row r="59" spans="1:145" x14ac:dyDescent="0.25">
      <c r="A59" s="6"/>
      <c r="B59" s="6" t="s">
        <v>39</v>
      </c>
      <c r="C59" s="39" t="str">
        <f t="shared" si="78"/>
        <v>Team 2</v>
      </c>
      <c r="D59" s="3"/>
      <c r="E59" s="3" t="str">
        <f t="shared" ref="E59" si="134">D59&amp;D60</f>
        <v/>
      </c>
      <c r="F59" s="7"/>
      <c r="G59" s="7"/>
      <c r="H59" s="7"/>
      <c r="I59" s="7"/>
      <c r="J59" s="7"/>
      <c r="K59" s="7"/>
      <c r="L59" s="7"/>
      <c r="M59" s="7"/>
      <c r="N59" s="7"/>
      <c r="O59" s="42" t="str">
        <f t="shared" si="35"/>
        <v/>
      </c>
      <c r="P59" s="42" t="str">
        <f t="shared" si="70"/>
        <v/>
      </c>
      <c r="Q59" s="7"/>
      <c r="R59" s="7"/>
      <c r="S59" s="42">
        <f>SUM(V59:AA59)</f>
        <v>0</v>
      </c>
      <c r="T59" s="42">
        <f>SUM(AB60:AG60)</f>
        <v>0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107" t="str">
        <f t="shared" si="7"/>
        <v/>
      </c>
      <c r="AI59" s="8"/>
      <c r="AJ59" s="8"/>
      <c r="AK59" s="8"/>
      <c r="AL59" s="8"/>
      <c r="AM59" s="8"/>
      <c r="AN59" s="8"/>
      <c r="AO59" s="45">
        <f t="shared" si="118"/>
        <v>0</v>
      </c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45">
        <f t="shared" si="37"/>
        <v>0</v>
      </c>
      <c r="BB59" s="8"/>
      <c r="BC59" s="8"/>
      <c r="BD59" s="8"/>
      <c r="BE59" s="8"/>
      <c r="BF59" s="8"/>
      <c r="BG59" s="8"/>
      <c r="BH59" s="45">
        <f t="shared" si="9"/>
        <v>0</v>
      </c>
      <c r="BI59" s="8"/>
      <c r="BJ59" s="8"/>
      <c r="BK59" s="8"/>
      <c r="BL59" s="8"/>
      <c r="BM59" s="8"/>
      <c r="BN59" s="8"/>
      <c r="BO59" s="45">
        <f t="shared" si="10"/>
        <v>0</v>
      </c>
      <c r="BP59" s="8"/>
      <c r="BQ59" s="8"/>
      <c r="BR59" s="8"/>
      <c r="BS59" s="8"/>
      <c r="BT59" s="8"/>
      <c r="BU59" s="8"/>
      <c r="BV59" s="45">
        <f t="shared" si="11"/>
        <v>0</v>
      </c>
      <c r="BW59" s="8"/>
      <c r="BX59" s="8"/>
      <c r="BY59" s="8"/>
      <c r="BZ59" s="8"/>
      <c r="CA59" s="8"/>
      <c r="CB59" s="8"/>
      <c r="CC59" s="45">
        <f t="shared" si="12"/>
        <v>0</v>
      </c>
      <c r="CE59" s="45">
        <f t="shared" si="104"/>
        <v>0</v>
      </c>
      <c r="CF59" s="45">
        <f t="shared" si="105"/>
        <v>0</v>
      </c>
      <c r="CG59" s="45">
        <f t="shared" si="106"/>
        <v>0</v>
      </c>
      <c r="CH59" s="45">
        <f t="shared" si="107"/>
        <v>0</v>
      </c>
      <c r="CI59" s="45">
        <f t="shared" si="108"/>
        <v>0</v>
      </c>
      <c r="CJ59" s="44">
        <f t="shared" si="109"/>
        <v>0</v>
      </c>
      <c r="CK59" s="44">
        <f t="shared" si="110"/>
        <v>0</v>
      </c>
      <c r="CL59" s="44">
        <f t="shared" si="111"/>
        <v>0</v>
      </c>
      <c r="CM59" s="44">
        <f t="shared" si="112"/>
        <v>0</v>
      </c>
      <c r="CN59" s="44">
        <f t="shared" si="113"/>
        <v>0</v>
      </c>
      <c r="CO59" s="44">
        <f t="shared" si="114"/>
        <v>0</v>
      </c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44" t="str">
        <f t="shared" si="132"/>
        <v/>
      </c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44">
        <f t="shared" si="133"/>
        <v>1</v>
      </c>
      <c r="EL59" s="44">
        <f t="shared" si="81"/>
        <v>0</v>
      </c>
      <c r="EN59" s="135" t="e">
        <f>(CJ59+CJ60)/(O59)</f>
        <v>#VALUE!</v>
      </c>
      <c r="EO59" s="2" t="str">
        <f>IF(AND(DP59=1,O59&lt;O57),1,"")</f>
        <v/>
      </c>
    </row>
    <row r="60" spans="1:145" ht="15.75" thickBot="1" x14ac:dyDescent="0.3">
      <c r="A60" s="13"/>
      <c r="B60" s="13" t="s">
        <v>41</v>
      </c>
      <c r="C60" s="40" t="str">
        <f t="shared" si="78"/>
        <v>Team 2.1</v>
      </c>
      <c r="D60" s="14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43" t="str">
        <f t="shared" si="35"/>
        <v/>
      </c>
      <c r="P60" s="43" t="str">
        <f t="shared" si="70"/>
        <v/>
      </c>
      <c r="Q60" s="15"/>
      <c r="R60" s="15"/>
      <c r="S60" s="43">
        <f>SUM(V60:AA60)</f>
        <v>0</v>
      </c>
      <c r="T60" s="43">
        <f>SUM(AB59:AG59)</f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08" t="str">
        <f t="shared" si="7"/>
        <v/>
      </c>
      <c r="AI60" s="16"/>
      <c r="AJ60" s="16"/>
      <c r="AK60" s="16"/>
      <c r="AL60" s="16"/>
      <c r="AM60" s="16"/>
      <c r="AN60" s="16"/>
      <c r="AO60" s="46">
        <f t="shared" si="118"/>
        <v>0</v>
      </c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46">
        <f t="shared" si="37"/>
        <v>0</v>
      </c>
      <c r="BB60" s="16"/>
      <c r="BC60" s="16"/>
      <c r="BD60" s="16"/>
      <c r="BE60" s="16"/>
      <c r="BF60" s="16"/>
      <c r="BG60" s="16"/>
      <c r="BH60" s="46">
        <f t="shared" si="9"/>
        <v>0</v>
      </c>
      <c r="BI60" s="16"/>
      <c r="BJ60" s="16"/>
      <c r="BK60" s="16"/>
      <c r="BL60" s="16"/>
      <c r="BM60" s="16"/>
      <c r="BN60" s="16"/>
      <c r="BO60" s="46">
        <f t="shared" si="10"/>
        <v>0</v>
      </c>
      <c r="BP60" s="16"/>
      <c r="BQ60" s="16"/>
      <c r="BR60" s="16"/>
      <c r="BS60" s="16"/>
      <c r="BT60" s="16"/>
      <c r="BU60" s="16"/>
      <c r="BV60" s="46">
        <f t="shared" si="11"/>
        <v>0</v>
      </c>
      <c r="BW60" s="16"/>
      <c r="BX60" s="16"/>
      <c r="BY60" s="16"/>
      <c r="BZ60" s="16"/>
      <c r="CA60" s="16"/>
      <c r="CB60" s="16"/>
      <c r="CC60" s="46">
        <f t="shared" si="12"/>
        <v>0</v>
      </c>
      <c r="CE60" s="46">
        <f t="shared" si="104"/>
        <v>0</v>
      </c>
      <c r="CF60" s="46">
        <f t="shared" si="105"/>
        <v>0</v>
      </c>
      <c r="CG60" s="46">
        <f t="shared" si="106"/>
        <v>0</v>
      </c>
      <c r="CH60" s="46">
        <f t="shared" si="107"/>
        <v>0</v>
      </c>
      <c r="CI60" s="46">
        <f t="shared" si="108"/>
        <v>0</v>
      </c>
      <c r="CJ60" s="46">
        <f t="shared" si="109"/>
        <v>0</v>
      </c>
      <c r="CK60" s="46">
        <f t="shared" si="110"/>
        <v>0</v>
      </c>
      <c r="CL60" s="46">
        <f t="shared" si="111"/>
        <v>0</v>
      </c>
      <c r="CM60" s="46">
        <f t="shared" si="112"/>
        <v>0</v>
      </c>
      <c r="CN60" s="46">
        <f t="shared" si="113"/>
        <v>0</v>
      </c>
      <c r="CO60" s="46">
        <f t="shared" si="114"/>
        <v>0</v>
      </c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46" t="str">
        <f t="shared" si="132"/>
        <v/>
      </c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46">
        <f t="shared" si="133"/>
        <v>1</v>
      </c>
      <c r="EL60" s="46">
        <f t="shared" si="81"/>
        <v>0</v>
      </c>
    </row>
    <row r="61" spans="1:145" x14ac:dyDescent="0.25">
      <c r="A61" s="9"/>
      <c r="B61" s="9" t="s">
        <v>37</v>
      </c>
      <c r="C61" s="38" t="str">
        <f t="shared" si="78"/>
        <v>Team 1</v>
      </c>
      <c r="D61" s="10"/>
      <c r="E61" s="10" t="str">
        <f t="shared" ref="E61" si="135">D61&amp;D62</f>
        <v/>
      </c>
      <c r="F61" s="11"/>
      <c r="G61" s="11"/>
      <c r="H61" s="11"/>
      <c r="I61" s="11"/>
      <c r="J61" s="11"/>
      <c r="K61" s="11"/>
      <c r="L61" s="11"/>
      <c r="M61" s="11"/>
      <c r="N61" s="11"/>
      <c r="O61" s="41" t="str">
        <f t="shared" si="35"/>
        <v/>
      </c>
      <c r="P61" s="41" t="str">
        <f t="shared" si="70"/>
        <v/>
      </c>
      <c r="Q61" s="11"/>
      <c r="R61" s="11"/>
      <c r="S61" s="41">
        <f t="shared" ref="S61:S84" si="136">SUM(V61:AA61)</f>
        <v>0</v>
      </c>
      <c r="T61" s="41">
        <f>SUM(AB62:AG62)</f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06" t="str">
        <f t="shared" si="7"/>
        <v/>
      </c>
      <c r="AI61" s="12"/>
      <c r="AJ61" s="12"/>
      <c r="AK61" s="12"/>
      <c r="AL61" s="12"/>
      <c r="AM61" s="12"/>
      <c r="AN61" s="12"/>
      <c r="AO61" s="44">
        <f t="shared" si="118"/>
        <v>0</v>
      </c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44">
        <f t="shared" si="37"/>
        <v>0</v>
      </c>
      <c r="BB61" s="12"/>
      <c r="BC61" s="12"/>
      <c r="BD61" s="12"/>
      <c r="BE61" s="12"/>
      <c r="BF61" s="12"/>
      <c r="BG61" s="12"/>
      <c r="BH61" s="44">
        <f t="shared" si="9"/>
        <v>0</v>
      </c>
      <c r="BI61" s="12"/>
      <c r="BJ61" s="12"/>
      <c r="BK61" s="12"/>
      <c r="BL61" s="12"/>
      <c r="BM61" s="12"/>
      <c r="BN61" s="12"/>
      <c r="BO61" s="44">
        <f t="shared" si="10"/>
        <v>0</v>
      </c>
      <c r="BP61" s="12"/>
      <c r="BQ61" s="12"/>
      <c r="BR61" s="12"/>
      <c r="BS61" s="12"/>
      <c r="BT61" s="12"/>
      <c r="BU61" s="12"/>
      <c r="BV61" s="44">
        <f t="shared" si="11"/>
        <v>0</v>
      </c>
      <c r="BW61" s="12"/>
      <c r="BX61" s="12"/>
      <c r="BY61" s="12"/>
      <c r="BZ61" s="12"/>
      <c r="CA61" s="12"/>
      <c r="CB61" s="12"/>
      <c r="CC61" s="44">
        <f t="shared" si="12"/>
        <v>0</v>
      </c>
      <c r="CE61" s="44">
        <f t="shared" si="104"/>
        <v>0</v>
      </c>
      <c r="CF61" s="44">
        <f t="shared" si="105"/>
        <v>0</v>
      </c>
      <c r="CG61" s="44">
        <f t="shared" si="106"/>
        <v>0</v>
      </c>
      <c r="CH61" s="44">
        <f t="shared" si="107"/>
        <v>0</v>
      </c>
      <c r="CI61" s="44">
        <f t="shared" si="108"/>
        <v>0</v>
      </c>
      <c r="CJ61" s="44">
        <f t="shared" si="109"/>
        <v>0</v>
      </c>
      <c r="CK61" s="44">
        <f t="shared" si="110"/>
        <v>0</v>
      </c>
      <c r="CL61" s="44">
        <f t="shared" si="111"/>
        <v>0</v>
      </c>
      <c r="CM61" s="44">
        <f t="shared" si="112"/>
        <v>0</v>
      </c>
      <c r="CN61" s="44">
        <f t="shared" si="113"/>
        <v>0</v>
      </c>
      <c r="CO61" s="44">
        <f t="shared" si="114"/>
        <v>0</v>
      </c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86" t="str">
        <f>IFERROR(IF(_xlfn.RANK.EQ(AQ61,$AQ$61:$AQ$64,0)=1,1,""),"")</f>
        <v/>
      </c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44">
        <f>IF(_xlfn.RANK.EQ(CJ61,$CJ$61:$CJ$64,0)=1,1,"")</f>
        <v>1</v>
      </c>
      <c r="EL61" s="44">
        <f t="shared" si="81"/>
        <v>0</v>
      </c>
      <c r="EN61" s="135" t="e">
        <f>(CJ61+CJ62)/(O61)</f>
        <v>#VALUE!</v>
      </c>
      <c r="EO61" s="2" t="str">
        <f>IF(AND(DP61=1,O61&lt;O63),1,"")</f>
        <v/>
      </c>
    </row>
    <row r="62" spans="1:145" x14ac:dyDescent="0.25">
      <c r="A62" s="6"/>
      <c r="B62" s="6" t="s">
        <v>40</v>
      </c>
      <c r="C62" s="39" t="str">
        <f t="shared" si="78"/>
        <v>Team 1.1</v>
      </c>
      <c r="D62" s="3"/>
      <c r="E62" s="3"/>
      <c r="F62" s="7"/>
      <c r="G62" s="7"/>
      <c r="H62" s="7"/>
      <c r="I62" s="7"/>
      <c r="J62" s="7"/>
      <c r="K62" s="7"/>
      <c r="L62" s="7"/>
      <c r="M62" s="7"/>
      <c r="N62" s="7"/>
      <c r="O62" s="42" t="str">
        <f t="shared" si="35"/>
        <v/>
      </c>
      <c r="P62" s="42" t="str">
        <f t="shared" si="70"/>
        <v/>
      </c>
      <c r="Q62" s="7"/>
      <c r="R62" s="7"/>
      <c r="S62" s="42">
        <f t="shared" si="136"/>
        <v>0</v>
      </c>
      <c r="T62" s="42">
        <f>SUM(AB61:AG61)</f>
        <v>0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107" t="str">
        <f t="shared" si="7"/>
        <v/>
      </c>
      <c r="AI62" s="8"/>
      <c r="AJ62" s="8"/>
      <c r="AK62" s="8"/>
      <c r="AL62" s="8"/>
      <c r="AM62" s="8"/>
      <c r="AN62" s="8"/>
      <c r="AO62" s="45">
        <f t="shared" si="118"/>
        <v>0</v>
      </c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45">
        <f t="shared" si="37"/>
        <v>0</v>
      </c>
      <c r="BB62" s="8"/>
      <c r="BC62" s="8"/>
      <c r="BD62" s="8"/>
      <c r="BE62" s="8"/>
      <c r="BF62" s="8"/>
      <c r="BG62" s="8"/>
      <c r="BH62" s="45">
        <f t="shared" si="9"/>
        <v>0</v>
      </c>
      <c r="BI62" s="8"/>
      <c r="BJ62" s="8"/>
      <c r="BK62" s="8"/>
      <c r="BL62" s="8"/>
      <c r="BM62" s="8"/>
      <c r="BN62" s="8"/>
      <c r="BO62" s="45">
        <f t="shared" si="10"/>
        <v>0</v>
      </c>
      <c r="BP62" s="8"/>
      <c r="BQ62" s="8"/>
      <c r="BR62" s="8"/>
      <c r="BS62" s="8"/>
      <c r="BT62" s="8"/>
      <c r="BU62" s="8"/>
      <c r="BV62" s="45">
        <f t="shared" si="11"/>
        <v>0</v>
      </c>
      <c r="BW62" s="8"/>
      <c r="BX62" s="8"/>
      <c r="BY62" s="8"/>
      <c r="BZ62" s="8"/>
      <c r="CA62" s="8"/>
      <c r="CB62" s="8"/>
      <c r="CC62" s="45">
        <f t="shared" si="12"/>
        <v>0</v>
      </c>
      <c r="CE62" s="45">
        <f t="shared" si="104"/>
        <v>0</v>
      </c>
      <c r="CF62" s="45">
        <f t="shared" si="105"/>
        <v>0</v>
      </c>
      <c r="CG62" s="45">
        <f t="shared" si="106"/>
        <v>0</v>
      </c>
      <c r="CH62" s="45">
        <f t="shared" si="107"/>
        <v>0</v>
      </c>
      <c r="CI62" s="45">
        <f t="shared" si="108"/>
        <v>0</v>
      </c>
      <c r="CJ62" s="44">
        <f t="shared" si="109"/>
        <v>0</v>
      </c>
      <c r="CK62" s="44">
        <f t="shared" si="110"/>
        <v>0</v>
      </c>
      <c r="CL62" s="44">
        <f t="shared" si="111"/>
        <v>0</v>
      </c>
      <c r="CM62" s="44">
        <f t="shared" si="112"/>
        <v>0</v>
      </c>
      <c r="CN62" s="44">
        <f t="shared" si="113"/>
        <v>0</v>
      </c>
      <c r="CO62" s="44">
        <f t="shared" si="114"/>
        <v>0</v>
      </c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44" t="str">
        <f t="shared" ref="DP62:DP64" si="137">IFERROR(IF(_xlfn.RANK.EQ(AQ62,$AQ$61:$AQ$64,0)=1,1,""),"")</f>
        <v/>
      </c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44">
        <f t="shared" ref="EC62:EC64" si="138">IF(_xlfn.RANK.EQ(CJ62,$CJ$61:$CJ$64,0)=1,1,"")</f>
        <v>1</v>
      </c>
      <c r="EL62" s="44">
        <f t="shared" si="81"/>
        <v>0</v>
      </c>
    </row>
    <row r="63" spans="1:145" x14ac:dyDescent="0.25">
      <c r="A63" s="6"/>
      <c r="B63" s="6" t="s">
        <v>39</v>
      </c>
      <c r="C63" s="39" t="str">
        <f t="shared" si="78"/>
        <v>Team 2</v>
      </c>
      <c r="D63" s="3"/>
      <c r="E63" s="3" t="str">
        <f t="shared" ref="E63" si="139">D63&amp;D64</f>
        <v/>
      </c>
      <c r="F63" s="7"/>
      <c r="G63" s="7"/>
      <c r="H63" s="7"/>
      <c r="I63" s="7"/>
      <c r="J63" s="7"/>
      <c r="K63" s="7"/>
      <c r="L63" s="7"/>
      <c r="M63" s="7"/>
      <c r="N63" s="7"/>
      <c r="O63" s="42" t="str">
        <f t="shared" si="35"/>
        <v/>
      </c>
      <c r="P63" s="42" t="str">
        <f t="shared" si="70"/>
        <v/>
      </c>
      <c r="Q63" s="7"/>
      <c r="R63" s="7"/>
      <c r="S63" s="42">
        <f t="shared" si="136"/>
        <v>0</v>
      </c>
      <c r="T63" s="42">
        <f>SUM(AB64:AG64)</f>
        <v>0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107" t="str">
        <f t="shared" si="7"/>
        <v/>
      </c>
      <c r="AI63" s="8"/>
      <c r="AJ63" s="8"/>
      <c r="AK63" s="8"/>
      <c r="AL63" s="8"/>
      <c r="AM63" s="8"/>
      <c r="AN63" s="8"/>
      <c r="AO63" s="45">
        <f t="shared" si="118"/>
        <v>0</v>
      </c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45">
        <f t="shared" si="37"/>
        <v>0</v>
      </c>
      <c r="BB63" s="8"/>
      <c r="BC63" s="8"/>
      <c r="BD63" s="8"/>
      <c r="BE63" s="8"/>
      <c r="BF63" s="8"/>
      <c r="BG63" s="8"/>
      <c r="BH63" s="45">
        <f t="shared" si="9"/>
        <v>0</v>
      </c>
      <c r="BI63" s="8"/>
      <c r="BJ63" s="8"/>
      <c r="BK63" s="8"/>
      <c r="BL63" s="8"/>
      <c r="BM63" s="8"/>
      <c r="BN63" s="8"/>
      <c r="BO63" s="45">
        <f t="shared" si="10"/>
        <v>0</v>
      </c>
      <c r="BP63" s="8"/>
      <c r="BQ63" s="8"/>
      <c r="BR63" s="8"/>
      <c r="BS63" s="8"/>
      <c r="BT63" s="8"/>
      <c r="BU63" s="8"/>
      <c r="BV63" s="45">
        <f t="shared" si="11"/>
        <v>0</v>
      </c>
      <c r="BW63" s="8"/>
      <c r="BX63" s="8"/>
      <c r="BY63" s="8"/>
      <c r="BZ63" s="8"/>
      <c r="CA63" s="8"/>
      <c r="CB63" s="8"/>
      <c r="CC63" s="45">
        <f t="shared" si="12"/>
        <v>0</v>
      </c>
      <c r="CE63" s="45">
        <f t="shared" si="104"/>
        <v>0</v>
      </c>
      <c r="CF63" s="45">
        <f t="shared" si="105"/>
        <v>0</v>
      </c>
      <c r="CG63" s="45">
        <f t="shared" si="106"/>
        <v>0</v>
      </c>
      <c r="CH63" s="45">
        <f t="shared" si="107"/>
        <v>0</v>
      </c>
      <c r="CI63" s="45">
        <f t="shared" si="108"/>
        <v>0</v>
      </c>
      <c r="CJ63" s="44">
        <f t="shared" si="109"/>
        <v>0</v>
      </c>
      <c r="CK63" s="44">
        <f t="shared" si="110"/>
        <v>0</v>
      </c>
      <c r="CL63" s="44">
        <f t="shared" si="111"/>
        <v>0</v>
      </c>
      <c r="CM63" s="44">
        <f t="shared" si="112"/>
        <v>0</v>
      </c>
      <c r="CN63" s="44">
        <f t="shared" si="113"/>
        <v>0</v>
      </c>
      <c r="CO63" s="44">
        <f t="shared" si="114"/>
        <v>0</v>
      </c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44" t="str">
        <f t="shared" si="137"/>
        <v/>
      </c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44">
        <f t="shared" si="138"/>
        <v>1</v>
      </c>
      <c r="EL63" s="44">
        <f t="shared" si="81"/>
        <v>0</v>
      </c>
      <c r="EN63" s="135" t="e">
        <f>(CJ63+CJ64)/(O63)</f>
        <v>#VALUE!</v>
      </c>
      <c r="EO63" s="2" t="str">
        <f>IF(AND(DP63=1,O63&lt;O61),1,"")</f>
        <v/>
      </c>
    </row>
    <row r="64" spans="1:145" ht="15.75" thickBot="1" x14ac:dyDescent="0.3">
      <c r="A64" s="13"/>
      <c r="B64" s="13" t="s">
        <v>41</v>
      </c>
      <c r="C64" s="40" t="str">
        <f t="shared" si="78"/>
        <v>Team 2.1</v>
      </c>
      <c r="D64" s="14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43" t="str">
        <f t="shared" si="35"/>
        <v/>
      </c>
      <c r="P64" s="43" t="str">
        <f t="shared" si="70"/>
        <v/>
      </c>
      <c r="Q64" s="15"/>
      <c r="R64" s="15"/>
      <c r="S64" s="43">
        <f t="shared" si="136"/>
        <v>0</v>
      </c>
      <c r="T64" s="43">
        <f>SUM(AB63:AG63)</f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08" t="str">
        <f t="shared" si="7"/>
        <v/>
      </c>
      <c r="AI64" s="16"/>
      <c r="AJ64" s="16"/>
      <c r="AK64" s="16"/>
      <c r="AL64" s="16"/>
      <c r="AM64" s="16"/>
      <c r="AN64" s="16"/>
      <c r="AO64" s="46">
        <f t="shared" si="118"/>
        <v>0</v>
      </c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46">
        <f t="shared" si="37"/>
        <v>0</v>
      </c>
      <c r="BB64" s="16"/>
      <c r="BC64" s="16"/>
      <c r="BD64" s="16"/>
      <c r="BE64" s="16"/>
      <c r="BF64" s="16"/>
      <c r="BG64" s="16"/>
      <c r="BH64" s="46">
        <f t="shared" si="9"/>
        <v>0</v>
      </c>
      <c r="BI64" s="16"/>
      <c r="BJ64" s="16"/>
      <c r="BK64" s="16"/>
      <c r="BL64" s="16"/>
      <c r="BM64" s="16"/>
      <c r="BN64" s="16"/>
      <c r="BO64" s="46">
        <f t="shared" si="10"/>
        <v>0</v>
      </c>
      <c r="BP64" s="16"/>
      <c r="BQ64" s="16"/>
      <c r="BR64" s="16"/>
      <c r="BS64" s="16"/>
      <c r="BT64" s="16"/>
      <c r="BU64" s="16"/>
      <c r="BV64" s="46">
        <f t="shared" si="11"/>
        <v>0</v>
      </c>
      <c r="BW64" s="16"/>
      <c r="BX64" s="16"/>
      <c r="BY64" s="16"/>
      <c r="BZ64" s="16"/>
      <c r="CA64" s="16"/>
      <c r="CB64" s="16"/>
      <c r="CC64" s="46">
        <f t="shared" si="12"/>
        <v>0</v>
      </c>
      <c r="CE64" s="46">
        <f t="shared" si="104"/>
        <v>0</v>
      </c>
      <c r="CF64" s="46">
        <f t="shared" si="105"/>
        <v>0</v>
      </c>
      <c r="CG64" s="46">
        <f t="shared" si="106"/>
        <v>0</v>
      </c>
      <c r="CH64" s="46">
        <f t="shared" si="107"/>
        <v>0</v>
      </c>
      <c r="CI64" s="46">
        <f t="shared" si="108"/>
        <v>0</v>
      </c>
      <c r="CJ64" s="46">
        <f t="shared" si="109"/>
        <v>0</v>
      </c>
      <c r="CK64" s="46">
        <f t="shared" si="110"/>
        <v>0</v>
      </c>
      <c r="CL64" s="46">
        <f t="shared" si="111"/>
        <v>0</v>
      </c>
      <c r="CM64" s="46">
        <f t="shared" si="112"/>
        <v>0</v>
      </c>
      <c r="CN64" s="46">
        <f t="shared" si="113"/>
        <v>0</v>
      </c>
      <c r="CO64" s="46">
        <f t="shared" si="114"/>
        <v>0</v>
      </c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46" t="str">
        <f t="shared" si="137"/>
        <v/>
      </c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46">
        <f t="shared" si="138"/>
        <v>1</v>
      </c>
      <c r="EL64" s="46">
        <f t="shared" si="81"/>
        <v>0</v>
      </c>
    </row>
    <row r="65" spans="1:145" x14ac:dyDescent="0.25">
      <c r="A65" s="9"/>
      <c r="B65" s="9" t="s">
        <v>37</v>
      </c>
      <c r="C65" s="38" t="str">
        <f t="shared" ref="C65:C136" si="140">A65&amp;B65</f>
        <v>Team 1</v>
      </c>
      <c r="D65" s="10"/>
      <c r="E65" s="10" t="str">
        <f t="shared" ref="E65" si="141">D65&amp;D66</f>
        <v/>
      </c>
      <c r="F65" s="11"/>
      <c r="G65" s="11"/>
      <c r="H65" s="11"/>
      <c r="I65" s="11"/>
      <c r="J65" s="11"/>
      <c r="K65" s="11"/>
      <c r="L65" s="11"/>
      <c r="M65" s="11"/>
      <c r="N65" s="11"/>
      <c r="O65" s="41" t="str">
        <f t="shared" si="35"/>
        <v/>
      </c>
      <c r="P65" s="41" t="str">
        <f t="shared" si="70"/>
        <v/>
      </c>
      <c r="Q65" s="11"/>
      <c r="R65" s="11"/>
      <c r="S65" s="41">
        <f t="shared" si="136"/>
        <v>0</v>
      </c>
      <c r="T65" s="41">
        <f>SUM(AB66:AG66)</f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06" t="str">
        <f t="shared" si="7"/>
        <v/>
      </c>
      <c r="AI65" s="12"/>
      <c r="AJ65" s="12"/>
      <c r="AK65" s="12"/>
      <c r="AL65" s="12"/>
      <c r="AM65" s="12"/>
      <c r="AN65" s="12"/>
      <c r="AO65" s="44">
        <f t="shared" si="118"/>
        <v>0</v>
      </c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44">
        <f t="shared" si="37"/>
        <v>0</v>
      </c>
      <c r="BB65" s="12"/>
      <c r="BC65" s="12"/>
      <c r="BD65" s="12"/>
      <c r="BE65" s="12"/>
      <c r="BF65" s="12"/>
      <c r="BG65" s="12"/>
      <c r="BH65" s="44">
        <f t="shared" si="9"/>
        <v>0</v>
      </c>
      <c r="BI65" s="12"/>
      <c r="BJ65" s="12"/>
      <c r="BK65" s="12"/>
      <c r="BL65" s="12"/>
      <c r="BM65" s="12"/>
      <c r="BN65" s="12"/>
      <c r="BO65" s="44">
        <f t="shared" si="10"/>
        <v>0</v>
      </c>
      <c r="BP65" s="12"/>
      <c r="BQ65" s="12"/>
      <c r="BR65" s="12"/>
      <c r="BS65" s="12"/>
      <c r="BT65" s="12"/>
      <c r="BU65" s="12"/>
      <c r="BV65" s="44">
        <f t="shared" si="11"/>
        <v>0</v>
      </c>
      <c r="BW65" s="12"/>
      <c r="BX65" s="12"/>
      <c r="BY65" s="12"/>
      <c r="BZ65" s="12"/>
      <c r="CA65" s="12"/>
      <c r="CB65" s="12"/>
      <c r="CC65" s="44">
        <f t="shared" si="12"/>
        <v>0</v>
      </c>
      <c r="CE65" s="44">
        <f t="shared" si="104"/>
        <v>0</v>
      </c>
      <c r="CF65" s="44">
        <f t="shared" si="105"/>
        <v>0</v>
      </c>
      <c r="CG65" s="44">
        <f t="shared" si="106"/>
        <v>0</v>
      </c>
      <c r="CH65" s="44">
        <f t="shared" si="107"/>
        <v>0</v>
      </c>
      <c r="CI65" s="44">
        <f t="shared" si="108"/>
        <v>0</v>
      </c>
      <c r="CJ65" s="44">
        <f t="shared" si="109"/>
        <v>0</v>
      </c>
      <c r="CK65" s="44">
        <f t="shared" si="110"/>
        <v>0</v>
      </c>
      <c r="CL65" s="44">
        <f t="shared" si="111"/>
        <v>0</v>
      </c>
      <c r="CM65" s="44">
        <f t="shared" si="112"/>
        <v>0</v>
      </c>
      <c r="CN65" s="44">
        <f t="shared" si="113"/>
        <v>0</v>
      </c>
      <c r="CO65" s="44">
        <f t="shared" si="114"/>
        <v>0</v>
      </c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86" t="str">
        <f>IFERROR(IF(_xlfn.RANK.EQ(AQ65,$AQ$65:$AQ$68,0)=1,1,""),"")</f>
        <v/>
      </c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44">
        <f>IF(_xlfn.RANK.EQ(CJ65,$CJ$65:$CJ$68,0)=1,1,"")</f>
        <v>1</v>
      </c>
      <c r="EL65" s="44">
        <f t="shared" si="81"/>
        <v>0</v>
      </c>
      <c r="EN65" s="135" t="e">
        <f>(CJ65+CJ66)/(O65)</f>
        <v>#VALUE!</v>
      </c>
      <c r="EO65" s="2" t="str">
        <f>IF(AND(DP65=1,O65&lt;O67),1,"")</f>
        <v/>
      </c>
    </row>
    <row r="66" spans="1:145" x14ac:dyDescent="0.25">
      <c r="A66" s="6"/>
      <c r="B66" s="6" t="s">
        <v>40</v>
      </c>
      <c r="C66" s="39" t="str">
        <f t="shared" si="140"/>
        <v>Team 1.1</v>
      </c>
      <c r="D66" s="3"/>
      <c r="E66" s="3"/>
      <c r="F66" s="7"/>
      <c r="G66" s="7"/>
      <c r="H66" s="7"/>
      <c r="I66" s="7"/>
      <c r="J66" s="7"/>
      <c r="K66" s="7"/>
      <c r="L66" s="7"/>
      <c r="M66" s="7"/>
      <c r="N66" s="7"/>
      <c r="O66" s="42" t="str">
        <f t="shared" si="35"/>
        <v/>
      </c>
      <c r="P66" s="42" t="str">
        <f t="shared" si="70"/>
        <v/>
      </c>
      <c r="Q66" s="7"/>
      <c r="R66" s="7"/>
      <c r="S66" s="42">
        <f t="shared" si="136"/>
        <v>0</v>
      </c>
      <c r="T66" s="42">
        <f>SUM(AB65:AG65)</f>
        <v>0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107" t="str">
        <f t="shared" si="7"/>
        <v/>
      </c>
      <c r="AI66" s="8"/>
      <c r="AJ66" s="8"/>
      <c r="AK66" s="8"/>
      <c r="AL66" s="8"/>
      <c r="AM66" s="8"/>
      <c r="AN66" s="8"/>
      <c r="AO66" s="45">
        <f t="shared" si="118"/>
        <v>0</v>
      </c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45">
        <f t="shared" si="37"/>
        <v>0</v>
      </c>
      <c r="BB66" s="8"/>
      <c r="BC66" s="8"/>
      <c r="BD66" s="8"/>
      <c r="BE66" s="8"/>
      <c r="BF66" s="8"/>
      <c r="BG66" s="8"/>
      <c r="BH66" s="45">
        <f t="shared" si="9"/>
        <v>0</v>
      </c>
      <c r="BI66" s="8"/>
      <c r="BJ66" s="8"/>
      <c r="BK66" s="8"/>
      <c r="BL66" s="8"/>
      <c r="BM66" s="8"/>
      <c r="BN66" s="8"/>
      <c r="BO66" s="45">
        <f t="shared" si="10"/>
        <v>0</v>
      </c>
      <c r="BP66" s="8"/>
      <c r="BQ66" s="8"/>
      <c r="BR66" s="8"/>
      <c r="BS66" s="8"/>
      <c r="BT66" s="8"/>
      <c r="BU66" s="8"/>
      <c r="BV66" s="45">
        <f t="shared" si="11"/>
        <v>0</v>
      </c>
      <c r="BW66" s="8"/>
      <c r="BX66" s="8"/>
      <c r="BY66" s="8"/>
      <c r="BZ66" s="8"/>
      <c r="CA66" s="8"/>
      <c r="CB66" s="8"/>
      <c r="CC66" s="45">
        <f t="shared" si="12"/>
        <v>0</v>
      </c>
      <c r="CE66" s="45">
        <f t="shared" si="104"/>
        <v>0</v>
      </c>
      <c r="CF66" s="45">
        <f t="shared" si="105"/>
        <v>0</v>
      </c>
      <c r="CG66" s="45">
        <f t="shared" si="106"/>
        <v>0</v>
      </c>
      <c r="CH66" s="45">
        <f t="shared" si="107"/>
        <v>0</v>
      </c>
      <c r="CI66" s="45">
        <f t="shared" si="108"/>
        <v>0</v>
      </c>
      <c r="CJ66" s="44">
        <f t="shared" si="109"/>
        <v>0</v>
      </c>
      <c r="CK66" s="44">
        <f t="shared" si="110"/>
        <v>0</v>
      </c>
      <c r="CL66" s="44">
        <f t="shared" si="111"/>
        <v>0</v>
      </c>
      <c r="CM66" s="44">
        <f t="shared" si="112"/>
        <v>0</v>
      </c>
      <c r="CN66" s="44">
        <f t="shared" si="113"/>
        <v>0</v>
      </c>
      <c r="CO66" s="44">
        <f t="shared" si="114"/>
        <v>0</v>
      </c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44" t="str">
        <f t="shared" ref="DP66:DP68" si="142">IFERROR(IF(_xlfn.RANK.EQ(AQ66,$AQ$65:$AQ$68,0)=1,1,""),"")</f>
        <v/>
      </c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44">
        <f t="shared" ref="EC66:EC68" si="143">IF(_xlfn.RANK.EQ(CJ66,$CJ$65:$CJ$68,0)=1,1,"")</f>
        <v>1</v>
      </c>
      <c r="EL66" s="44">
        <f t="shared" si="81"/>
        <v>0</v>
      </c>
    </row>
    <row r="67" spans="1:145" x14ac:dyDescent="0.25">
      <c r="A67" s="6"/>
      <c r="B67" s="6" t="s">
        <v>39</v>
      </c>
      <c r="C67" s="39" t="str">
        <f t="shared" si="140"/>
        <v>Team 2</v>
      </c>
      <c r="D67" s="3"/>
      <c r="E67" s="3" t="str">
        <f t="shared" ref="E67" si="144">D67&amp;D68</f>
        <v/>
      </c>
      <c r="F67" s="7"/>
      <c r="G67" s="7"/>
      <c r="H67" s="7"/>
      <c r="I67" s="7"/>
      <c r="J67" s="7"/>
      <c r="K67" s="7"/>
      <c r="L67" s="7"/>
      <c r="M67" s="7"/>
      <c r="N67" s="7"/>
      <c r="O67" s="42" t="str">
        <f t="shared" si="35"/>
        <v/>
      </c>
      <c r="P67" s="42" t="str">
        <f t="shared" si="70"/>
        <v/>
      </c>
      <c r="Q67" s="7"/>
      <c r="R67" s="7"/>
      <c r="S67" s="42">
        <f t="shared" si="136"/>
        <v>0</v>
      </c>
      <c r="T67" s="42">
        <f>SUM(AB68:AG68)</f>
        <v>0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107" t="str">
        <f t="shared" si="7"/>
        <v/>
      </c>
      <c r="AI67" s="8"/>
      <c r="AJ67" s="8"/>
      <c r="AK67" s="8"/>
      <c r="AL67" s="8"/>
      <c r="AM67" s="8"/>
      <c r="AN67" s="8"/>
      <c r="AO67" s="45">
        <f t="shared" si="118"/>
        <v>0</v>
      </c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45">
        <f t="shared" si="37"/>
        <v>0</v>
      </c>
      <c r="BB67" s="8"/>
      <c r="BC67" s="8"/>
      <c r="BD67" s="8"/>
      <c r="BE67" s="8"/>
      <c r="BF67" s="8"/>
      <c r="BG67" s="8"/>
      <c r="BH67" s="45">
        <f t="shared" si="9"/>
        <v>0</v>
      </c>
      <c r="BI67" s="8"/>
      <c r="BJ67" s="8"/>
      <c r="BK67" s="8"/>
      <c r="BL67" s="8"/>
      <c r="BM67" s="8"/>
      <c r="BN67" s="8"/>
      <c r="BO67" s="45">
        <f t="shared" si="10"/>
        <v>0</v>
      </c>
      <c r="BP67" s="8"/>
      <c r="BQ67" s="8"/>
      <c r="BR67" s="8"/>
      <c r="BS67" s="8"/>
      <c r="BT67" s="8"/>
      <c r="BU67" s="8"/>
      <c r="BV67" s="45">
        <f t="shared" si="11"/>
        <v>0</v>
      </c>
      <c r="BW67" s="8"/>
      <c r="BX67" s="8"/>
      <c r="BY67" s="8"/>
      <c r="BZ67" s="8"/>
      <c r="CA67" s="8"/>
      <c r="CB67" s="8"/>
      <c r="CC67" s="45">
        <f t="shared" si="12"/>
        <v>0</v>
      </c>
      <c r="CE67" s="45">
        <f t="shared" si="104"/>
        <v>0</v>
      </c>
      <c r="CF67" s="45">
        <f t="shared" si="105"/>
        <v>0</v>
      </c>
      <c r="CG67" s="45">
        <f t="shared" si="106"/>
        <v>0</v>
      </c>
      <c r="CH67" s="45">
        <f t="shared" si="107"/>
        <v>0</v>
      </c>
      <c r="CI67" s="45">
        <f t="shared" si="108"/>
        <v>0</v>
      </c>
      <c r="CJ67" s="44">
        <f t="shared" si="109"/>
        <v>0</v>
      </c>
      <c r="CK67" s="44">
        <f t="shared" si="110"/>
        <v>0</v>
      </c>
      <c r="CL67" s="44">
        <f t="shared" si="111"/>
        <v>0</v>
      </c>
      <c r="CM67" s="44">
        <f t="shared" si="112"/>
        <v>0</v>
      </c>
      <c r="CN67" s="44">
        <f t="shared" si="113"/>
        <v>0</v>
      </c>
      <c r="CO67" s="44">
        <f t="shared" si="114"/>
        <v>0</v>
      </c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44" t="str">
        <f t="shared" si="142"/>
        <v/>
      </c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44">
        <f t="shared" si="143"/>
        <v>1</v>
      </c>
      <c r="EL67" s="44">
        <f t="shared" si="81"/>
        <v>0</v>
      </c>
      <c r="EN67" s="135" t="e">
        <f>(CJ67+CJ68)/(O67)</f>
        <v>#VALUE!</v>
      </c>
      <c r="EO67" s="2" t="str">
        <f>IF(AND(DP67=1,O67&lt;O65),1,"")</f>
        <v/>
      </c>
    </row>
    <row r="68" spans="1:145" ht="15.75" thickBot="1" x14ac:dyDescent="0.3">
      <c r="A68" s="13"/>
      <c r="B68" s="13" t="s">
        <v>41</v>
      </c>
      <c r="C68" s="40" t="str">
        <f t="shared" si="140"/>
        <v>Team 2.1</v>
      </c>
      <c r="D68" s="14"/>
      <c r="E68" s="14"/>
      <c r="F68" s="15"/>
      <c r="G68" s="15"/>
      <c r="H68" s="15"/>
      <c r="I68" s="15"/>
      <c r="J68" s="15"/>
      <c r="K68" s="15"/>
      <c r="L68" s="15"/>
      <c r="M68" s="15"/>
      <c r="N68" s="15"/>
      <c r="O68" s="43" t="str">
        <f t="shared" si="35"/>
        <v/>
      </c>
      <c r="P68" s="43" t="str">
        <f t="shared" si="70"/>
        <v/>
      </c>
      <c r="Q68" s="15"/>
      <c r="R68" s="15"/>
      <c r="S68" s="43">
        <f t="shared" si="136"/>
        <v>0</v>
      </c>
      <c r="T68" s="43">
        <f>SUM(AB67:AG67)</f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08" t="str">
        <f t="shared" si="7"/>
        <v/>
      </c>
      <c r="AI68" s="16"/>
      <c r="AJ68" s="16"/>
      <c r="AK68" s="16"/>
      <c r="AL68" s="16"/>
      <c r="AM68" s="16"/>
      <c r="AN68" s="16"/>
      <c r="AO68" s="46">
        <f t="shared" si="118"/>
        <v>0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46">
        <f t="shared" si="37"/>
        <v>0</v>
      </c>
      <c r="BB68" s="16"/>
      <c r="BC68" s="16"/>
      <c r="BD68" s="16"/>
      <c r="BE68" s="16"/>
      <c r="BF68" s="16"/>
      <c r="BG68" s="16"/>
      <c r="BH68" s="46">
        <f t="shared" si="9"/>
        <v>0</v>
      </c>
      <c r="BI68" s="16"/>
      <c r="BJ68" s="16"/>
      <c r="BK68" s="16"/>
      <c r="BL68" s="16"/>
      <c r="BM68" s="16"/>
      <c r="BN68" s="16"/>
      <c r="BO68" s="46">
        <f t="shared" si="10"/>
        <v>0</v>
      </c>
      <c r="BP68" s="16"/>
      <c r="BQ68" s="16"/>
      <c r="BR68" s="16"/>
      <c r="BS68" s="16"/>
      <c r="BT68" s="16"/>
      <c r="BU68" s="16"/>
      <c r="BV68" s="46">
        <f t="shared" si="11"/>
        <v>0</v>
      </c>
      <c r="BW68" s="16"/>
      <c r="BX68" s="16"/>
      <c r="BY68" s="16"/>
      <c r="BZ68" s="16"/>
      <c r="CA68" s="16"/>
      <c r="CB68" s="16"/>
      <c r="CC68" s="46">
        <f t="shared" si="12"/>
        <v>0</v>
      </c>
      <c r="CE68" s="46">
        <f t="shared" si="104"/>
        <v>0</v>
      </c>
      <c r="CF68" s="46">
        <f t="shared" si="105"/>
        <v>0</v>
      </c>
      <c r="CG68" s="46">
        <f t="shared" si="106"/>
        <v>0</v>
      </c>
      <c r="CH68" s="46">
        <f t="shared" si="107"/>
        <v>0</v>
      </c>
      <c r="CI68" s="46">
        <f t="shared" si="108"/>
        <v>0</v>
      </c>
      <c r="CJ68" s="46">
        <f t="shared" si="109"/>
        <v>0</v>
      </c>
      <c r="CK68" s="46">
        <f t="shared" si="110"/>
        <v>0</v>
      </c>
      <c r="CL68" s="46">
        <f t="shared" si="111"/>
        <v>0</v>
      </c>
      <c r="CM68" s="46">
        <f t="shared" si="112"/>
        <v>0</v>
      </c>
      <c r="CN68" s="46">
        <f t="shared" si="113"/>
        <v>0</v>
      </c>
      <c r="CO68" s="46">
        <f t="shared" si="114"/>
        <v>0</v>
      </c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46" t="str">
        <f t="shared" si="142"/>
        <v/>
      </c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46">
        <f t="shared" si="143"/>
        <v>1</v>
      </c>
      <c r="EL68" s="46">
        <f t="shared" si="81"/>
        <v>0</v>
      </c>
    </row>
    <row r="69" spans="1:145" x14ac:dyDescent="0.25">
      <c r="A69" s="9"/>
      <c r="B69" s="9" t="s">
        <v>37</v>
      </c>
      <c r="C69" s="38" t="str">
        <f t="shared" si="140"/>
        <v>Team 1</v>
      </c>
      <c r="D69" s="10"/>
      <c r="E69" s="10" t="str">
        <f t="shared" ref="E69" si="145">D69&amp;D70</f>
        <v/>
      </c>
      <c r="F69" s="11"/>
      <c r="G69" s="11"/>
      <c r="H69" s="11"/>
      <c r="I69" s="11"/>
      <c r="J69" s="11"/>
      <c r="K69" s="11"/>
      <c r="L69" s="11"/>
      <c r="M69" s="11"/>
      <c r="N69" s="11"/>
      <c r="O69" s="41" t="str">
        <f t="shared" si="35"/>
        <v/>
      </c>
      <c r="P69" s="41" t="str">
        <f t="shared" si="70"/>
        <v/>
      </c>
      <c r="Q69" s="11"/>
      <c r="R69" s="11"/>
      <c r="S69" s="41">
        <f t="shared" si="136"/>
        <v>0</v>
      </c>
      <c r="T69" s="41">
        <f>SUM(AB70:AG70)</f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06" t="str">
        <f t="shared" si="7"/>
        <v/>
      </c>
      <c r="AI69" s="12"/>
      <c r="AJ69" s="12"/>
      <c r="AK69" s="12"/>
      <c r="AL69" s="12"/>
      <c r="AM69" s="12"/>
      <c r="AN69" s="12"/>
      <c r="AO69" s="44">
        <f t="shared" si="118"/>
        <v>0</v>
      </c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44">
        <f t="shared" si="37"/>
        <v>0</v>
      </c>
      <c r="BB69" s="12"/>
      <c r="BC69" s="12"/>
      <c r="BD69" s="12"/>
      <c r="BE69" s="12"/>
      <c r="BF69" s="12"/>
      <c r="BG69" s="12"/>
      <c r="BH69" s="44">
        <f t="shared" si="9"/>
        <v>0</v>
      </c>
      <c r="BI69" s="12"/>
      <c r="BJ69" s="12"/>
      <c r="BK69" s="12"/>
      <c r="BL69" s="12"/>
      <c r="BM69" s="12"/>
      <c r="BN69" s="12"/>
      <c r="BO69" s="44">
        <f t="shared" si="10"/>
        <v>0</v>
      </c>
      <c r="BP69" s="12"/>
      <c r="BQ69" s="12"/>
      <c r="BR69" s="12"/>
      <c r="BS69" s="12"/>
      <c r="BT69" s="12"/>
      <c r="BU69" s="12"/>
      <c r="BV69" s="44">
        <f t="shared" si="11"/>
        <v>0</v>
      </c>
      <c r="BW69" s="12"/>
      <c r="BX69" s="12"/>
      <c r="BY69" s="12"/>
      <c r="BZ69" s="12"/>
      <c r="CA69" s="12"/>
      <c r="CB69" s="12"/>
      <c r="CC69" s="44">
        <f t="shared" si="12"/>
        <v>0</v>
      </c>
      <c r="CE69" s="44">
        <f t="shared" si="104"/>
        <v>0</v>
      </c>
      <c r="CF69" s="44">
        <f t="shared" si="105"/>
        <v>0</v>
      </c>
      <c r="CG69" s="44">
        <f t="shared" si="106"/>
        <v>0</v>
      </c>
      <c r="CH69" s="44">
        <f t="shared" si="107"/>
        <v>0</v>
      </c>
      <c r="CI69" s="44">
        <f t="shared" si="108"/>
        <v>0</v>
      </c>
      <c r="CJ69" s="44">
        <f t="shared" si="109"/>
        <v>0</v>
      </c>
      <c r="CK69" s="44">
        <f t="shared" si="110"/>
        <v>0</v>
      </c>
      <c r="CL69" s="44">
        <f t="shared" si="111"/>
        <v>0</v>
      </c>
      <c r="CM69" s="44">
        <f t="shared" si="112"/>
        <v>0</v>
      </c>
      <c r="CN69" s="44">
        <f t="shared" si="113"/>
        <v>0</v>
      </c>
      <c r="CO69" s="44">
        <f t="shared" si="114"/>
        <v>0</v>
      </c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86" t="str">
        <f>IFERROR(IF(_xlfn.RANK.EQ(AQ69,$AQ$69:$AQ$72,0)=1,1,""),"")</f>
        <v/>
      </c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44">
        <f>IF(_xlfn.RANK.EQ(CJ69,$CJ$69:$CJ$72,0)=1,1,"")</f>
        <v>1</v>
      </c>
      <c r="EL69" s="44">
        <f t="shared" si="81"/>
        <v>0</v>
      </c>
      <c r="EN69" s="135" t="e">
        <f>(CJ69+CJ70)/(O69)</f>
        <v>#VALUE!</v>
      </c>
      <c r="EO69" s="2" t="str">
        <f>IF(AND(DP69=1,O69&lt;O71),1,"")</f>
        <v/>
      </c>
    </row>
    <row r="70" spans="1:145" x14ac:dyDescent="0.25">
      <c r="A70" s="6"/>
      <c r="B70" s="6" t="s">
        <v>40</v>
      </c>
      <c r="C70" s="39" t="str">
        <f t="shared" si="140"/>
        <v>Team 1.1</v>
      </c>
      <c r="D70" s="3"/>
      <c r="E70" s="3"/>
      <c r="F70" s="7"/>
      <c r="G70" s="7"/>
      <c r="H70" s="7"/>
      <c r="I70" s="7"/>
      <c r="J70" s="7"/>
      <c r="K70" s="7"/>
      <c r="L70" s="7"/>
      <c r="M70" s="7"/>
      <c r="N70" s="7"/>
      <c r="O70" s="42" t="str">
        <f t="shared" si="35"/>
        <v/>
      </c>
      <c r="P70" s="42" t="str">
        <f t="shared" si="70"/>
        <v/>
      </c>
      <c r="Q70" s="7"/>
      <c r="R70" s="7"/>
      <c r="S70" s="42">
        <f t="shared" si="136"/>
        <v>0</v>
      </c>
      <c r="T70" s="42">
        <f>SUM(AB69:AG69)</f>
        <v>0</v>
      </c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107" t="str">
        <f t="shared" ref="AH70:AH133" si="146">IFERROR(S70/(S70+T70),"")</f>
        <v/>
      </c>
      <c r="AI70" s="8"/>
      <c r="AJ70" s="8"/>
      <c r="AK70" s="8"/>
      <c r="AL70" s="8"/>
      <c r="AM70" s="8"/>
      <c r="AN70" s="8"/>
      <c r="AO70" s="45">
        <f t="shared" si="118"/>
        <v>0</v>
      </c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45">
        <f t="shared" si="37"/>
        <v>0</v>
      </c>
      <c r="BB70" s="8"/>
      <c r="BC70" s="8"/>
      <c r="BD70" s="8"/>
      <c r="BE70" s="8"/>
      <c r="BF70" s="8"/>
      <c r="BG70" s="8"/>
      <c r="BH70" s="45">
        <f t="shared" si="9"/>
        <v>0</v>
      </c>
      <c r="BI70" s="8"/>
      <c r="BJ70" s="8"/>
      <c r="BK70" s="8"/>
      <c r="BL70" s="8"/>
      <c r="BM70" s="8"/>
      <c r="BN70" s="8"/>
      <c r="BO70" s="45">
        <f t="shared" si="10"/>
        <v>0</v>
      </c>
      <c r="BP70" s="8"/>
      <c r="BQ70" s="8"/>
      <c r="BR70" s="8"/>
      <c r="BS70" s="8"/>
      <c r="BT70" s="8"/>
      <c r="BU70" s="8"/>
      <c r="BV70" s="45">
        <f t="shared" si="11"/>
        <v>0</v>
      </c>
      <c r="BW70" s="8"/>
      <c r="BX70" s="8"/>
      <c r="BY70" s="8"/>
      <c r="BZ70" s="8"/>
      <c r="CA70" s="8"/>
      <c r="CB70" s="8"/>
      <c r="CC70" s="45">
        <f t="shared" si="12"/>
        <v>0</v>
      </c>
      <c r="CE70" s="45">
        <f t="shared" si="104"/>
        <v>0</v>
      </c>
      <c r="CF70" s="45">
        <f t="shared" si="105"/>
        <v>0</v>
      </c>
      <c r="CG70" s="45">
        <f t="shared" si="106"/>
        <v>0</v>
      </c>
      <c r="CH70" s="45">
        <f t="shared" si="107"/>
        <v>0</v>
      </c>
      <c r="CI70" s="45">
        <f t="shared" si="108"/>
        <v>0</v>
      </c>
      <c r="CJ70" s="44">
        <f t="shared" si="109"/>
        <v>0</v>
      </c>
      <c r="CK70" s="44">
        <f t="shared" si="110"/>
        <v>0</v>
      </c>
      <c r="CL70" s="44">
        <f t="shared" si="111"/>
        <v>0</v>
      </c>
      <c r="CM70" s="44">
        <f t="shared" si="112"/>
        <v>0</v>
      </c>
      <c r="CN70" s="44">
        <f t="shared" si="113"/>
        <v>0</v>
      </c>
      <c r="CO70" s="44">
        <f t="shared" si="114"/>
        <v>0</v>
      </c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44" t="str">
        <f t="shared" ref="DP70:DP72" si="147">IFERROR(IF(_xlfn.RANK.EQ(AQ70,$AQ$69:$AQ$72,0)=1,1,""),"")</f>
        <v/>
      </c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44">
        <f t="shared" ref="EC70:EC72" si="148">IF(_xlfn.RANK.EQ(CJ70,$CJ$69:$CJ$72,0)=1,1,"")</f>
        <v>1</v>
      </c>
      <c r="EL70" s="44">
        <f t="shared" si="81"/>
        <v>0</v>
      </c>
    </row>
    <row r="71" spans="1:145" x14ac:dyDescent="0.25">
      <c r="A71" s="6"/>
      <c r="B71" s="6" t="s">
        <v>39</v>
      </c>
      <c r="C71" s="39" t="str">
        <f t="shared" si="140"/>
        <v>Team 2</v>
      </c>
      <c r="D71" s="3"/>
      <c r="E71" s="3" t="str">
        <f t="shared" ref="E71" si="149">D71&amp;D72</f>
        <v/>
      </c>
      <c r="F71" s="7"/>
      <c r="G71" s="7"/>
      <c r="H71" s="7"/>
      <c r="I71" s="7"/>
      <c r="J71" s="7"/>
      <c r="K71" s="7"/>
      <c r="L71" s="7"/>
      <c r="M71" s="7"/>
      <c r="N71" s="7"/>
      <c r="O71" s="42" t="str">
        <f t="shared" si="35"/>
        <v/>
      </c>
      <c r="P71" s="42" t="str">
        <f t="shared" si="70"/>
        <v/>
      </c>
      <c r="Q71" s="7"/>
      <c r="R71" s="7"/>
      <c r="S71" s="42">
        <f t="shared" si="136"/>
        <v>0</v>
      </c>
      <c r="T71" s="42">
        <f>SUM(AB72:AG72)</f>
        <v>0</v>
      </c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107" t="str">
        <f t="shared" si="146"/>
        <v/>
      </c>
      <c r="AI71" s="8"/>
      <c r="AJ71" s="8"/>
      <c r="AK71" s="8"/>
      <c r="AL71" s="8"/>
      <c r="AM71" s="8"/>
      <c r="AN71" s="8"/>
      <c r="AO71" s="45">
        <f t="shared" si="118"/>
        <v>0</v>
      </c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45">
        <f t="shared" si="37"/>
        <v>0</v>
      </c>
      <c r="BB71" s="8"/>
      <c r="BC71" s="8"/>
      <c r="BD71" s="8"/>
      <c r="BE71" s="8"/>
      <c r="BF71" s="8"/>
      <c r="BG71" s="8"/>
      <c r="BH71" s="45">
        <f t="shared" si="9"/>
        <v>0</v>
      </c>
      <c r="BI71" s="8"/>
      <c r="BJ71" s="8"/>
      <c r="BK71" s="8"/>
      <c r="BL71" s="8"/>
      <c r="BM71" s="8"/>
      <c r="BN71" s="8"/>
      <c r="BO71" s="45">
        <f t="shared" si="10"/>
        <v>0</v>
      </c>
      <c r="BP71" s="8"/>
      <c r="BQ71" s="8"/>
      <c r="BR71" s="8"/>
      <c r="BS71" s="8"/>
      <c r="BT71" s="8"/>
      <c r="BU71" s="8"/>
      <c r="BV71" s="45">
        <f t="shared" si="11"/>
        <v>0</v>
      </c>
      <c r="BW71" s="8"/>
      <c r="BX71" s="8"/>
      <c r="BY71" s="8"/>
      <c r="BZ71" s="8"/>
      <c r="CA71" s="8"/>
      <c r="CB71" s="8"/>
      <c r="CC71" s="45">
        <f t="shared" si="12"/>
        <v>0</v>
      </c>
      <c r="CE71" s="45">
        <f t="shared" si="104"/>
        <v>0</v>
      </c>
      <c r="CF71" s="45">
        <f t="shared" si="105"/>
        <v>0</v>
      </c>
      <c r="CG71" s="45">
        <f t="shared" si="106"/>
        <v>0</v>
      </c>
      <c r="CH71" s="45">
        <f t="shared" si="107"/>
        <v>0</v>
      </c>
      <c r="CI71" s="45">
        <f t="shared" si="108"/>
        <v>0</v>
      </c>
      <c r="CJ71" s="44">
        <f t="shared" si="109"/>
        <v>0</v>
      </c>
      <c r="CK71" s="44">
        <f t="shared" si="110"/>
        <v>0</v>
      </c>
      <c r="CL71" s="44">
        <f t="shared" si="111"/>
        <v>0</v>
      </c>
      <c r="CM71" s="44">
        <f t="shared" si="112"/>
        <v>0</v>
      </c>
      <c r="CN71" s="44">
        <f t="shared" si="113"/>
        <v>0</v>
      </c>
      <c r="CO71" s="44">
        <f t="shared" si="114"/>
        <v>0</v>
      </c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44" t="str">
        <f t="shared" si="147"/>
        <v/>
      </c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44">
        <f t="shared" si="148"/>
        <v>1</v>
      </c>
      <c r="EL71" s="44">
        <f t="shared" si="81"/>
        <v>0</v>
      </c>
      <c r="EN71" s="135" t="e">
        <f>(CJ71+CJ72)/(O71)</f>
        <v>#VALUE!</v>
      </c>
      <c r="EO71" s="2" t="str">
        <f>IF(AND(DP71=1,O71&lt;O69),1,"")</f>
        <v/>
      </c>
    </row>
    <row r="72" spans="1:145" ht="15.75" thickBot="1" x14ac:dyDescent="0.3">
      <c r="A72" s="13"/>
      <c r="B72" s="13" t="s">
        <v>41</v>
      </c>
      <c r="C72" s="40" t="str">
        <f t="shared" si="140"/>
        <v>Team 2.1</v>
      </c>
      <c r="D72" s="14"/>
      <c r="E72" s="14"/>
      <c r="F72" s="15"/>
      <c r="G72" s="15"/>
      <c r="H72" s="15"/>
      <c r="I72" s="15"/>
      <c r="J72" s="15"/>
      <c r="K72" s="15"/>
      <c r="L72" s="15"/>
      <c r="M72" s="15"/>
      <c r="N72" s="15"/>
      <c r="O72" s="43" t="str">
        <f t="shared" si="35"/>
        <v/>
      </c>
      <c r="P72" s="43" t="str">
        <f t="shared" si="70"/>
        <v/>
      </c>
      <c r="Q72" s="15"/>
      <c r="R72" s="15"/>
      <c r="S72" s="43">
        <f t="shared" si="136"/>
        <v>0</v>
      </c>
      <c r="T72" s="43">
        <f>SUM(AB71:AG71)</f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08" t="str">
        <f t="shared" si="146"/>
        <v/>
      </c>
      <c r="AI72" s="16"/>
      <c r="AJ72" s="16"/>
      <c r="AK72" s="16"/>
      <c r="AL72" s="16"/>
      <c r="AM72" s="16"/>
      <c r="AN72" s="16"/>
      <c r="AO72" s="46">
        <f t="shared" si="118"/>
        <v>0</v>
      </c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46">
        <f t="shared" si="37"/>
        <v>0</v>
      </c>
      <c r="BB72" s="16"/>
      <c r="BC72" s="16"/>
      <c r="BD72" s="16"/>
      <c r="BE72" s="16"/>
      <c r="BF72" s="16"/>
      <c r="BG72" s="16"/>
      <c r="BH72" s="46">
        <f t="shared" si="9"/>
        <v>0</v>
      </c>
      <c r="BI72" s="16"/>
      <c r="BJ72" s="16"/>
      <c r="BK72" s="16"/>
      <c r="BL72" s="16"/>
      <c r="BM72" s="16"/>
      <c r="BN72" s="16"/>
      <c r="BO72" s="46">
        <f t="shared" si="10"/>
        <v>0</v>
      </c>
      <c r="BP72" s="16"/>
      <c r="BQ72" s="16"/>
      <c r="BR72" s="16"/>
      <c r="BS72" s="16"/>
      <c r="BT72" s="16"/>
      <c r="BU72" s="16"/>
      <c r="BV72" s="46">
        <f t="shared" si="11"/>
        <v>0</v>
      </c>
      <c r="BW72" s="16"/>
      <c r="BX72" s="16"/>
      <c r="BY72" s="16"/>
      <c r="BZ72" s="16"/>
      <c r="CA72" s="16"/>
      <c r="CB72" s="16"/>
      <c r="CC72" s="46">
        <f t="shared" si="12"/>
        <v>0</v>
      </c>
      <c r="CE72" s="46">
        <f t="shared" si="104"/>
        <v>0</v>
      </c>
      <c r="CF72" s="46">
        <f t="shared" si="105"/>
        <v>0</v>
      </c>
      <c r="CG72" s="46">
        <f t="shared" si="106"/>
        <v>0</v>
      </c>
      <c r="CH72" s="46">
        <f t="shared" si="107"/>
        <v>0</v>
      </c>
      <c r="CI72" s="46">
        <f t="shared" si="108"/>
        <v>0</v>
      </c>
      <c r="CJ72" s="46">
        <f t="shared" si="109"/>
        <v>0</v>
      </c>
      <c r="CK72" s="46">
        <f t="shared" si="110"/>
        <v>0</v>
      </c>
      <c r="CL72" s="46">
        <f t="shared" si="111"/>
        <v>0</v>
      </c>
      <c r="CM72" s="46">
        <f t="shared" si="112"/>
        <v>0</v>
      </c>
      <c r="CN72" s="46">
        <f t="shared" si="113"/>
        <v>0</v>
      </c>
      <c r="CO72" s="46">
        <f t="shared" si="114"/>
        <v>0</v>
      </c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46" t="str">
        <f t="shared" si="147"/>
        <v/>
      </c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46">
        <f t="shared" si="148"/>
        <v>1</v>
      </c>
      <c r="EL72" s="46">
        <f t="shared" si="81"/>
        <v>0</v>
      </c>
    </row>
    <row r="73" spans="1:145" x14ac:dyDescent="0.25">
      <c r="A73" s="9"/>
      <c r="B73" s="9" t="s">
        <v>37</v>
      </c>
      <c r="C73" s="38" t="str">
        <f t="shared" ref="C73:C84" si="150">A73&amp;B73</f>
        <v>Team 1</v>
      </c>
      <c r="D73" s="10"/>
      <c r="E73" s="10" t="str">
        <f t="shared" ref="E73" si="151">D73&amp;D74</f>
        <v/>
      </c>
      <c r="F73" s="11"/>
      <c r="G73" s="11"/>
      <c r="H73" s="11"/>
      <c r="I73" s="11"/>
      <c r="J73" s="11"/>
      <c r="K73" s="11"/>
      <c r="L73" s="11"/>
      <c r="M73" s="11"/>
      <c r="N73" s="11"/>
      <c r="O73" s="41" t="str">
        <f t="shared" si="35"/>
        <v/>
      </c>
      <c r="P73" s="41" t="str">
        <f t="shared" si="70"/>
        <v/>
      </c>
      <c r="Q73" s="11"/>
      <c r="R73" s="11"/>
      <c r="S73" s="41">
        <f t="shared" si="136"/>
        <v>0</v>
      </c>
      <c r="T73" s="41">
        <f>SUM(AB74:AG74)</f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06" t="str">
        <f t="shared" si="146"/>
        <v/>
      </c>
      <c r="AI73" s="12"/>
      <c r="AJ73" s="12"/>
      <c r="AK73" s="12"/>
      <c r="AL73" s="12"/>
      <c r="AM73" s="12"/>
      <c r="AN73" s="12"/>
      <c r="AO73" s="44">
        <f t="shared" si="118"/>
        <v>0</v>
      </c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44">
        <f t="shared" si="37"/>
        <v>0</v>
      </c>
      <c r="BB73" s="12"/>
      <c r="BC73" s="12"/>
      <c r="BD73" s="12"/>
      <c r="BE73" s="12"/>
      <c r="BF73" s="12"/>
      <c r="BG73" s="12"/>
      <c r="BH73" s="44">
        <f t="shared" si="9"/>
        <v>0</v>
      </c>
      <c r="BI73" s="12"/>
      <c r="BJ73" s="12"/>
      <c r="BK73" s="12"/>
      <c r="BL73" s="12"/>
      <c r="BM73" s="12"/>
      <c r="BN73" s="12"/>
      <c r="BO73" s="44">
        <f t="shared" si="10"/>
        <v>0</v>
      </c>
      <c r="BP73" s="12"/>
      <c r="BQ73" s="12"/>
      <c r="BR73" s="12"/>
      <c r="BS73" s="12"/>
      <c r="BT73" s="12"/>
      <c r="BU73" s="12"/>
      <c r="BV73" s="44">
        <f t="shared" si="11"/>
        <v>0</v>
      </c>
      <c r="BW73" s="12"/>
      <c r="BX73" s="12"/>
      <c r="BY73" s="12"/>
      <c r="BZ73" s="12"/>
      <c r="CA73" s="12"/>
      <c r="CB73" s="12"/>
      <c r="CC73" s="44">
        <f t="shared" si="12"/>
        <v>0</v>
      </c>
      <c r="CE73" s="44">
        <f t="shared" si="104"/>
        <v>0</v>
      </c>
      <c r="CF73" s="44">
        <f t="shared" si="105"/>
        <v>0</v>
      </c>
      <c r="CG73" s="44">
        <f t="shared" si="106"/>
        <v>0</v>
      </c>
      <c r="CH73" s="44">
        <f t="shared" si="107"/>
        <v>0</v>
      </c>
      <c r="CI73" s="44">
        <f t="shared" si="108"/>
        <v>0</v>
      </c>
      <c r="CJ73" s="44">
        <f t="shared" si="109"/>
        <v>0</v>
      </c>
      <c r="CK73" s="44">
        <f t="shared" si="110"/>
        <v>0</v>
      </c>
      <c r="CL73" s="44">
        <f t="shared" si="111"/>
        <v>0</v>
      </c>
      <c r="CM73" s="44">
        <f t="shared" si="112"/>
        <v>0</v>
      </c>
      <c r="CN73" s="44">
        <f t="shared" si="113"/>
        <v>0</v>
      </c>
      <c r="CO73" s="44">
        <f t="shared" si="114"/>
        <v>0</v>
      </c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86" t="str">
        <f>IFERROR(IF(_xlfn.RANK.EQ(AQ73,$AQ$73:$AQ$76,0)=1,1,""),"")</f>
        <v/>
      </c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44">
        <f>IF(_xlfn.RANK.EQ(CJ73,$CJ$73:$CJ$76,0)=1,1,"")</f>
        <v>1</v>
      </c>
      <c r="EL73" s="44">
        <f t="shared" si="81"/>
        <v>0</v>
      </c>
      <c r="EN73" s="135" t="e">
        <f>(CJ73+CJ74)/(O73)</f>
        <v>#VALUE!</v>
      </c>
      <c r="EO73" s="2" t="str">
        <f>IF(AND(DP73=1,O73&lt;O75),1,"")</f>
        <v/>
      </c>
    </row>
    <row r="74" spans="1:145" x14ac:dyDescent="0.25">
      <c r="A74" s="6"/>
      <c r="B74" s="6" t="s">
        <v>40</v>
      </c>
      <c r="C74" s="39" t="str">
        <f t="shared" si="150"/>
        <v>Team 1.1</v>
      </c>
      <c r="D74" s="3"/>
      <c r="E74" s="3"/>
      <c r="F74" s="7"/>
      <c r="G74" s="7"/>
      <c r="H74" s="7"/>
      <c r="I74" s="7"/>
      <c r="J74" s="7"/>
      <c r="K74" s="7"/>
      <c r="L74" s="7"/>
      <c r="M74" s="7"/>
      <c r="N74" s="7"/>
      <c r="O74" s="42" t="str">
        <f t="shared" si="35"/>
        <v/>
      </c>
      <c r="P74" s="42" t="str">
        <f t="shared" si="70"/>
        <v/>
      </c>
      <c r="Q74" s="7"/>
      <c r="R74" s="7"/>
      <c r="S74" s="42">
        <f t="shared" si="136"/>
        <v>0</v>
      </c>
      <c r="T74" s="42">
        <f>SUM(AB73:AG73)</f>
        <v>0</v>
      </c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107" t="str">
        <f t="shared" si="146"/>
        <v/>
      </c>
      <c r="AI74" s="8"/>
      <c r="AJ74" s="8"/>
      <c r="AK74" s="8"/>
      <c r="AL74" s="8"/>
      <c r="AM74" s="8"/>
      <c r="AN74" s="8"/>
      <c r="AO74" s="45">
        <f t="shared" si="118"/>
        <v>0</v>
      </c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45">
        <f t="shared" si="37"/>
        <v>0</v>
      </c>
      <c r="BB74" s="8"/>
      <c r="BC74" s="8"/>
      <c r="BD74" s="8"/>
      <c r="BE74" s="8"/>
      <c r="BF74" s="8"/>
      <c r="BG74" s="8"/>
      <c r="BH74" s="45">
        <f t="shared" si="9"/>
        <v>0</v>
      </c>
      <c r="BI74" s="8"/>
      <c r="BJ74" s="8"/>
      <c r="BK74" s="8"/>
      <c r="BL74" s="8"/>
      <c r="BM74" s="8"/>
      <c r="BN74" s="8"/>
      <c r="BO74" s="45">
        <f t="shared" si="10"/>
        <v>0</v>
      </c>
      <c r="BP74" s="8"/>
      <c r="BQ74" s="8"/>
      <c r="BR74" s="8"/>
      <c r="BS74" s="8"/>
      <c r="BT74" s="8"/>
      <c r="BU74" s="8"/>
      <c r="BV74" s="45">
        <f t="shared" si="11"/>
        <v>0</v>
      </c>
      <c r="BW74" s="8"/>
      <c r="BX74" s="8"/>
      <c r="BY74" s="8"/>
      <c r="BZ74" s="8"/>
      <c r="CA74" s="8"/>
      <c r="CB74" s="8"/>
      <c r="CC74" s="45">
        <f t="shared" si="12"/>
        <v>0</v>
      </c>
      <c r="CE74" s="45">
        <f t="shared" si="104"/>
        <v>0</v>
      </c>
      <c r="CF74" s="45">
        <f t="shared" si="105"/>
        <v>0</v>
      </c>
      <c r="CG74" s="45">
        <f t="shared" si="106"/>
        <v>0</v>
      </c>
      <c r="CH74" s="45">
        <f t="shared" si="107"/>
        <v>0</v>
      </c>
      <c r="CI74" s="45">
        <f t="shared" si="108"/>
        <v>0</v>
      </c>
      <c r="CJ74" s="44">
        <f t="shared" si="109"/>
        <v>0</v>
      </c>
      <c r="CK74" s="44">
        <f t="shared" si="110"/>
        <v>0</v>
      </c>
      <c r="CL74" s="44">
        <f t="shared" si="111"/>
        <v>0</v>
      </c>
      <c r="CM74" s="44">
        <f t="shared" si="112"/>
        <v>0</v>
      </c>
      <c r="CN74" s="44">
        <f t="shared" si="113"/>
        <v>0</v>
      </c>
      <c r="CO74" s="44">
        <f t="shared" si="114"/>
        <v>0</v>
      </c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44" t="str">
        <f t="shared" ref="DP74:DP76" si="152">IFERROR(IF(_xlfn.RANK.EQ(AQ74,$AQ$73:$AQ$76,0)=1,1,""),"")</f>
        <v/>
      </c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44">
        <f t="shared" ref="EC74:EC76" si="153">IF(_xlfn.RANK.EQ(CJ74,$CJ$73:$CJ$76,0)=1,1,"")</f>
        <v>1</v>
      </c>
      <c r="EL74" s="44">
        <f t="shared" si="81"/>
        <v>0</v>
      </c>
    </row>
    <row r="75" spans="1:145" x14ac:dyDescent="0.25">
      <c r="A75" s="6"/>
      <c r="B75" s="6" t="s">
        <v>39</v>
      </c>
      <c r="C75" s="39" t="str">
        <f t="shared" si="150"/>
        <v>Team 2</v>
      </c>
      <c r="D75" s="3"/>
      <c r="E75" s="3" t="str">
        <f t="shared" ref="E75" si="154">D75&amp;D76</f>
        <v/>
      </c>
      <c r="F75" s="7"/>
      <c r="G75" s="7"/>
      <c r="H75" s="7"/>
      <c r="I75" s="7"/>
      <c r="J75" s="7"/>
      <c r="K75" s="7"/>
      <c r="L75" s="7"/>
      <c r="M75" s="7"/>
      <c r="N75" s="7"/>
      <c r="O75" s="42" t="str">
        <f t="shared" si="35"/>
        <v/>
      </c>
      <c r="P75" s="42" t="str">
        <f t="shared" si="70"/>
        <v/>
      </c>
      <c r="Q75" s="7"/>
      <c r="R75" s="7"/>
      <c r="S75" s="42">
        <f t="shared" si="136"/>
        <v>0</v>
      </c>
      <c r="T75" s="42">
        <f>SUM(AB76:AG76)</f>
        <v>0</v>
      </c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107" t="str">
        <f t="shared" si="146"/>
        <v/>
      </c>
      <c r="AI75" s="8"/>
      <c r="AJ75" s="8"/>
      <c r="AK75" s="8"/>
      <c r="AL75" s="8"/>
      <c r="AM75" s="8"/>
      <c r="AN75" s="8"/>
      <c r="AO75" s="45">
        <f t="shared" si="118"/>
        <v>0</v>
      </c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45">
        <f t="shared" si="37"/>
        <v>0</v>
      </c>
      <c r="BB75" s="8"/>
      <c r="BC75" s="8"/>
      <c r="BD75" s="8"/>
      <c r="BE75" s="8"/>
      <c r="BF75" s="8"/>
      <c r="BG75" s="8"/>
      <c r="BH75" s="45">
        <f t="shared" si="9"/>
        <v>0</v>
      </c>
      <c r="BI75" s="8"/>
      <c r="BJ75" s="8"/>
      <c r="BK75" s="8"/>
      <c r="BL75" s="8"/>
      <c r="BM75" s="8"/>
      <c r="BN75" s="8"/>
      <c r="BO75" s="45">
        <f t="shared" si="10"/>
        <v>0</v>
      </c>
      <c r="BP75" s="8"/>
      <c r="BQ75" s="8"/>
      <c r="BR75" s="8"/>
      <c r="BS75" s="8"/>
      <c r="BT75" s="8"/>
      <c r="BU75" s="8"/>
      <c r="BV75" s="45">
        <f t="shared" si="11"/>
        <v>0</v>
      </c>
      <c r="BW75" s="8"/>
      <c r="BX75" s="8"/>
      <c r="BY75" s="8"/>
      <c r="BZ75" s="8"/>
      <c r="CA75" s="8"/>
      <c r="CB75" s="8"/>
      <c r="CC75" s="45">
        <f t="shared" si="12"/>
        <v>0</v>
      </c>
      <c r="CE75" s="45">
        <f t="shared" si="104"/>
        <v>0</v>
      </c>
      <c r="CF75" s="45">
        <f t="shared" si="105"/>
        <v>0</v>
      </c>
      <c r="CG75" s="45">
        <f t="shared" si="106"/>
        <v>0</v>
      </c>
      <c r="CH75" s="45">
        <f t="shared" si="107"/>
        <v>0</v>
      </c>
      <c r="CI75" s="45">
        <f t="shared" si="108"/>
        <v>0</v>
      </c>
      <c r="CJ75" s="44">
        <f t="shared" si="109"/>
        <v>0</v>
      </c>
      <c r="CK75" s="44">
        <f t="shared" si="110"/>
        <v>0</v>
      </c>
      <c r="CL75" s="44">
        <f t="shared" si="111"/>
        <v>0</v>
      </c>
      <c r="CM75" s="44">
        <f t="shared" si="112"/>
        <v>0</v>
      </c>
      <c r="CN75" s="44">
        <f t="shared" si="113"/>
        <v>0</v>
      </c>
      <c r="CO75" s="44">
        <f t="shared" si="114"/>
        <v>0</v>
      </c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44" t="str">
        <f t="shared" si="152"/>
        <v/>
      </c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44">
        <f t="shared" si="153"/>
        <v>1</v>
      </c>
      <c r="EL75" s="44">
        <f t="shared" si="81"/>
        <v>0</v>
      </c>
      <c r="EN75" s="135" t="e">
        <f>(CJ75+CJ76)/(O75)</f>
        <v>#VALUE!</v>
      </c>
      <c r="EO75" s="2" t="str">
        <f>IF(AND(DP75=1,O75&lt;O73),1,"")</f>
        <v/>
      </c>
    </row>
    <row r="76" spans="1:145" ht="15.75" thickBot="1" x14ac:dyDescent="0.3">
      <c r="A76" s="13"/>
      <c r="B76" s="13" t="s">
        <v>41</v>
      </c>
      <c r="C76" s="40" t="str">
        <f t="shared" si="150"/>
        <v>Team 2.1</v>
      </c>
      <c r="D76" s="14"/>
      <c r="E76" s="14"/>
      <c r="F76" s="15"/>
      <c r="G76" s="15"/>
      <c r="H76" s="15"/>
      <c r="I76" s="15"/>
      <c r="J76" s="15"/>
      <c r="K76" s="15"/>
      <c r="L76" s="15"/>
      <c r="M76" s="15"/>
      <c r="N76" s="15"/>
      <c r="O76" s="43" t="str">
        <f t="shared" si="35"/>
        <v/>
      </c>
      <c r="P76" s="43" t="str">
        <f t="shared" si="70"/>
        <v/>
      </c>
      <c r="Q76" s="15"/>
      <c r="R76" s="15"/>
      <c r="S76" s="43">
        <f t="shared" si="136"/>
        <v>0</v>
      </c>
      <c r="T76" s="43">
        <f>SUM(AB75:AG75)</f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08" t="str">
        <f t="shared" si="146"/>
        <v/>
      </c>
      <c r="AI76" s="16"/>
      <c r="AJ76" s="16"/>
      <c r="AK76" s="16"/>
      <c r="AL76" s="16"/>
      <c r="AM76" s="16"/>
      <c r="AN76" s="16"/>
      <c r="AO76" s="46">
        <f t="shared" si="118"/>
        <v>0</v>
      </c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46">
        <f t="shared" si="37"/>
        <v>0</v>
      </c>
      <c r="BB76" s="16"/>
      <c r="BC76" s="16"/>
      <c r="BD76" s="16"/>
      <c r="BE76" s="16"/>
      <c r="BF76" s="16"/>
      <c r="BG76" s="16"/>
      <c r="BH76" s="46">
        <f t="shared" si="9"/>
        <v>0</v>
      </c>
      <c r="BI76" s="16"/>
      <c r="BJ76" s="16"/>
      <c r="BK76" s="16"/>
      <c r="BL76" s="16"/>
      <c r="BM76" s="16"/>
      <c r="BN76" s="16"/>
      <c r="BO76" s="46">
        <f t="shared" si="10"/>
        <v>0</v>
      </c>
      <c r="BP76" s="16"/>
      <c r="BQ76" s="16"/>
      <c r="BR76" s="16"/>
      <c r="BS76" s="16"/>
      <c r="BT76" s="16"/>
      <c r="BU76" s="16"/>
      <c r="BV76" s="46">
        <f t="shared" si="11"/>
        <v>0</v>
      </c>
      <c r="BW76" s="16"/>
      <c r="BX76" s="16"/>
      <c r="BY76" s="16"/>
      <c r="BZ76" s="16"/>
      <c r="CA76" s="16"/>
      <c r="CB76" s="16"/>
      <c r="CC76" s="46">
        <f t="shared" si="12"/>
        <v>0</v>
      </c>
      <c r="CE76" s="46">
        <f t="shared" si="104"/>
        <v>0</v>
      </c>
      <c r="CF76" s="46">
        <f t="shared" si="105"/>
        <v>0</v>
      </c>
      <c r="CG76" s="46">
        <f t="shared" si="106"/>
        <v>0</v>
      </c>
      <c r="CH76" s="46">
        <f t="shared" si="107"/>
        <v>0</v>
      </c>
      <c r="CI76" s="46">
        <f t="shared" si="108"/>
        <v>0</v>
      </c>
      <c r="CJ76" s="46">
        <f t="shared" si="109"/>
        <v>0</v>
      </c>
      <c r="CK76" s="46">
        <f t="shared" si="110"/>
        <v>0</v>
      </c>
      <c r="CL76" s="46">
        <f t="shared" si="111"/>
        <v>0</v>
      </c>
      <c r="CM76" s="46">
        <f t="shared" si="112"/>
        <v>0</v>
      </c>
      <c r="CN76" s="46">
        <f t="shared" si="113"/>
        <v>0</v>
      </c>
      <c r="CO76" s="46">
        <f t="shared" si="114"/>
        <v>0</v>
      </c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46" t="str">
        <f t="shared" si="152"/>
        <v/>
      </c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46">
        <f t="shared" si="153"/>
        <v>1</v>
      </c>
      <c r="EL76" s="46">
        <f t="shared" si="81"/>
        <v>0</v>
      </c>
    </row>
    <row r="77" spans="1:145" x14ac:dyDescent="0.25">
      <c r="A77" s="9"/>
      <c r="B77" s="9" t="s">
        <v>37</v>
      </c>
      <c r="C77" s="38" t="str">
        <f t="shared" si="150"/>
        <v>Team 1</v>
      </c>
      <c r="D77" s="10"/>
      <c r="E77" s="10" t="str">
        <f t="shared" ref="E77" si="155">D77&amp;D78</f>
        <v/>
      </c>
      <c r="F77" s="11"/>
      <c r="G77" s="11"/>
      <c r="H77" s="11"/>
      <c r="I77" s="11"/>
      <c r="J77" s="11"/>
      <c r="K77" s="11"/>
      <c r="L77" s="11"/>
      <c r="M77" s="11"/>
      <c r="N77" s="11"/>
      <c r="O77" s="41" t="str">
        <f t="shared" si="35"/>
        <v/>
      </c>
      <c r="P77" s="41" t="str">
        <f t="shared" si="70"/>
        <v/>
      </c>
      <c r="Q77" s="11"/>
      <c r="R77" s="11"/>
      <c r="S77" s="41">
        <f t="shared" si="136"/>
        <v>0</v>
      </c>
      <c r="T77" s="41">
        <f>SUM(AB78:AG78)</f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06" t="str">
        <f t="shared" si="146"/>
        <v/>
      </c>
      <c r="AI77" s="12"/>
      <c r="AJ77" s="12"/>
      <c r="AK77" s="12"/>
      <c r="AL77" s="12"/>
      <c r="AM77" s="12"/>
      <c r="AN77" s="12"/>
      <c r="AO77" s="44">
        <f t="shared" si="118"/>
        <v>0</v>
      </c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44">
        <f t="shared" si="37"/>
        <v>0</v>
      </c>
      <c r="BB77" s="12"/>
      <c r="BC77" s="12"/>
      <c r="BD77" s="12"/>
      <c r="BE77" s="12"/>
      <c r="BF77" s="12"/>
      <c r="BG77" s="12"/>
      <c r="BH77" s="44">
        <f t="shared" si="9"/>
        <v>0</v>
      </c>
      <c r="BI77" s="12"/>
      <c r="BJ77" s="12"/>
      <c r="BK77" s="12"/>
      <c r="BL77" s="12"/>
      <c r="BM77" s="12"/>
      <c r="BN77" s="12"/>
      <c r="BO77" s="44">
        <f t="shared" si="10"/>
        <v>0</v>
      </c>
      <c r="BP77" s="12"/>
      <c r="BQ77" s="12"/>
      <c r="BR77" s="12"/>
      <c r="BS77" s="12"/>
      <c r="BT77" s="12"/>
      <c r="BU77" s="12"/>
      <c r="BV77" s="44">
        <f t="shared" si="11"/>
        <v>0</v>
      </c>
      <c r="BW77" s="12"/>
      <c r="BX77" s="12"/>
      <c r="BY77" s="12"/>
      <c r="BZ77" s="12"/>
      <c r="CA77" s="12"/>
      <c r="CB77" s="12"/>
      <c r="CC77" s="44">
        <f t="shared" si="12"/>
        <v>0</v>
      </c>
      <c r="CE77" s="44">
        <f t="shared" si="104"/>
        <v>0</v>
      </c>
      <c r="CF77" s="44">
        <f t="shared" si="105"/>
        <v>0</v>
      </c>
      <c r="CG77" s="44">
        <f t="shared" si="106"/>
        <v>0</v>
      </c>
      <c r="CH77" s="44">
        <f t="shared" si="107"/>
        <v>0</v>
      </c>
      <c r="CI77" s="44">
        <f t="shared" si="108"/>
        <v>0</v>
      </c>
      <c r="CJ77" s="44">
        <f t="shared" si="109"/>
        <v>0</v>
      </c>
      <c r="CK77" s="44">
        <f t="shared" si="110"/>
        <v>0</v>
      </c>
      <c r="CL77" s="44">
        <f t="shared" si="111"/>
        <v>0</v>
      </c>
      <c r="CM77" s="44">
        <f t="shared" si="112"/>
        <v>0</v>
      </c>
      <c r="CN77" s="44">
        <f t="shared" si="113"/>
        <v>0</v>
      </c>
      <c r="CO77" s="44">
        <f t="shared" si="114"/>
        <v>0</v>
      </c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86" t="str">
        <f>IFERROR(IF(_xlfn.RANK.EQ(AQ77,$AQ$77:$AQ$80,0)=1,1,""),"")</f>
        <v/>
      </c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44">
        <f>IF(_xlfn.RANK.EQ(CJ77,$CJ$77:$CJ$80,0)=1,1,"")</f>
        <v>1</v>
      </c>
      <c r="EL77" s="44">
        <f t="shared" si="81"/>
        <v>0</v>
      </c>
      <c r="EN77" s="135" t="e">
        <f>(CJ77+CJ78)/(O77)</f>
        <v>#VALUE!</v>
      </c>
      <c r="EO77" s="2" t="str">
        <f>IF(AND(DP77=1,O77&lt;O79),1,"")</f>
        <v/>
      </c>
    </row>
    <row r="78" spans="1:145" x14ac:dyDescent="0.25">
      <c r="A78" s="6"/>
      <c r="B78" s="6" t="s">
        <v>40</v>
      </c>
      <c r="C78" s="39" t="str">
        <f t="shared" si="150"/>
        <v>Team 1.1</v>
      </c>
      <c r="D78" s="3"/>
      <c r="E78" s="3"/>
      <c r="F78" s="7"/>
      <c r="G78" s="7"/>
      <c r="H78" s="7"/>
      <c r="I78" s="7"/>
      <c r="J78" s="7"/>
      <c r="K78" s="7"/>
      <c r="L78" s="7"/>
      <c r="M78" s="7"/>
      <c r="N78" s="7"/>
      <c r="O78" s="42" t="str">
        <f t="shared" si="35"/>
        <v/>
      </c>
      <c r="P78" s="42" t="str">
        <f t="shared" si="70"/>
        <v/>
      </c>
      <c r="Q78" s="7"/>
      <c r="R78" s="7"/>
      <c r="S78" s="42">
        <f t="shared" si="136"/>
        <v>0</v>
      </c>
      <c r="T78" s="42">
        <f>SUM(AB77:AG77)</f>
        <v>0</v>
      </c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107" t="str">
        <f t="shared" si="146"/>
        <v/>
      </c>
      <c r="AI78" s="8"/>
      <c r="AJ78" s="8"/>
      <c r="AK78" s="8"/>
      <c r="AL78" s="8"/>
      <c r="AM78" s="8"/>
      <c r="AN78" s="8"/>
      <c r="AO78" s="45">
        <f t="shared" si="118"/>
        <v>0</v>
      </c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45">
        <f t="shared" si="37"/>
        <v>0</v>
      </c>
      <c r="BB78" s="8"/>
      <c r="BC78" s="8"/>
      <c r="BD78" s="8"/>
      <c r="BE78" s="8"/>
      <c r="BF78" s="8"/>
      <c r="BG78" s="8"/>
      <c r="BH78" s="45">
        <f t="shared" si="9"/>
        <v>0</v>
      </c>
      <c r="BI78" s="8"/>
      <c r="BJ78" s="8"/>
      <c r="BK78" s="8"/>
      <c r="BL78" s="8"/>
      <c r="BM78" s="8"/>
      <c r="BN78" s="8"/>
      <c r="BO78" s="45">
        <f t="shared" si="10"/>
        <v>0</v>
      </c>
      <c r="BP78" s="8"/>
      <c r="BQ78" s="8"/>
      <c r="BR78" s="8"/>
      <c r="BS78" s="8"/>
      <c r="BT78" s="8"/>
      <c r="BU78" s="8"/>
      <c r="BV78" s="45">
        <f t="shared" si="11"/>
        <v>0</v>
      </c>
      <c r="BW78" s="8"/>
      <c r="BX78" s="8"/>
      <c r="BY78" s="8"/>
      <c r="BZ78" s="8"/>
      <c r="CA78" s="8"/>
      <c r="CB78" s="8"/>
      <c r="CC78" s="45">
        <f t="shared" si="12"/>
        <v>0</v>
      </c>
      <c r="CE78" s="45">
        <f t="shared" si="104"/>
        <v>0</v>
      </c>
      <c r="CF78" s="45">
        <f t="shared" si="105"/>
        <v>0</v>
      </c>
      <c r="CG78" s="45">
        <f t="shared" si="106"/>
        <v>0</v>
      </c>
      <c r="CH78" s="45">
        <f t="shared" si="107"/>
        <v>0</v>
      </c>
      <c r="CI78" s="45">
        <f t="shared" si="108"/>
        <v>0</v>
      </c>
      <c r="CJ78" s="44">
        <f t="shared" si="109"/>
        <v>0</v>
      </c>
      <c r="CK78" s="44">
        <f t="shared" si="110"/>
        <v>0</v>
      </c>
      <c r="CL78" s="44">
        <f t="shared" si="111"/>
        <v>0</v>
      </c>
      <c r="CM78" s="44">
        <f t="shared" si="112"/>
        <v>0</v>
      </c>
      <c r="CN78" s="44">
        <f t="shared" si="113"/>
        <v>0</v>
      </c>
      <c r="CO78" s="44">
        <f t="shared" si="114"/>
        <v>0</v>
      </c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44" t="str">
        <f t="shared" ref="DP78:DP80" si="156">IFERROR(IF(_xlfn.RANK.EQ(AQ78,$AQ$77:$AQ$80,0)=1,1,""),"")</f>
        <v/>
      </c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44">
        <f t="shared" ref="EC78:EC80" si="157">IF(_xlfn.RANK.EQ(CJ78,$CJ$77:$CJ$80,0)=1,1,"")</f>
        <v>1</v>
      </c>
      <c r="EL78" s="44">
        <f t="shared" si="81"/>
        <v>0</v>
      </c>
    </row>
    <row r="79" spans="1:145" x14ac:dyDescent="0.25">
      <c r="A79" s="6"/>
      <c r="B79" s="6" t="s">
        <v>39</v>
      </c>
      <c r="C79" s="39" t="str">
        <f t="shared" si="150"/>
        <v>Team 2</v>
      </c>
      <c r="D79" s="3"/>
      <c r="E79" s="3" t="str">
        <f t="shared" ref="E79" si="158">D79&amp;D80</f>
        <v/>
      </c>
      <c r="F79" s="7"/>
      <c r="G79" s="7"/>
      <c r="H79" s="7"/>
      <c r="I79" s="7"/>
      <c r="J79" s="7"/>
      <c r="K79" s="7"/>
      <c r="L79" s="7"/>
      <c r="M79" s="7"/>
      <c r="N79" s="7"/>
      <c r="O79" s="42" t="str">
        <f t="shared" ref="O79:O140" si="159">IF(SUM(F79:N79)=0,"",SUM(F79:N79))</f>
        <v/>
      </c>
      <c r="P79" s="42" t="str">
        <f t="shared" si="70"/>
        <v/>
      </c>
      <c r="Q79" s="7"/>
      <c r="R79" s="7"/>
      <c r="S79" s="42">
        <f t="shared" si="136"/>
        <v>0</v>
      </c>
      <c r="T79" s="42">
        <f>SUM(AB80:AG80)</f>
        <v>0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107" t="str">
        <f t="shared" si="146"/>
        <v/>
      </c>
      <c r="AI79" s="8"/>
      <c r="AJ79" s="8"/>
      <c r="AK79" s="8"/>
      <c r="AL79" s="8"/>
      <c r="AM79" s="8"/>
      <c r="AN79" s="8"/>
      <c r="AO79" s="45">
        <f t="shared" si="118"/>
        <v>0</v>
      </c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45">
        <f t="shared" si="37"/>
        <v>0</v>
      </c>
      <c r="BB79" s="8"/>
      <c r="BC79" s="8"/>
      <c r="BD79" s="8"/>
      <c r="BE79" s="8"/>
      <c r="BF79" s="8"/>
      <c r="BG79" s="8"/>
      <c r="BH79" s="45">
        <f t="shared" si="9"/>
        <v>0</v>
      </c>
      <c r="BI79" s="8"/>
      <c r="BJ79" s="8"/>
      <c r="BK79" s="8"/>
      <c r="BL79" s="8"/>
      <c r="BM79" s="8"/>
      <c r="BN79" s="8"/>
      <c r="BO79" s="45">
        <f t="shared" si="10"/>
        <v>0</v>
      </c>
      <c r="BP79" s="8"/>
      <c r="BQ79" s="8"/>
      <c r="BR79" s="8"/>
      <c r="BS79" s="8"/>
      <c r="BT79" s="8"/>
      <c r="BU79" s="8"/>
      <c r="BV79" s="45">
        <f t="shared" si="11"/>
        <v>0</v>
      </c>
      <c r="BW79" s="8"/>
      <c r="BX79" s="8"/>
      <c r="BY79" s="8"/>
      <c r="BZ79" s="8"/>
      <c r="CA79" s="8"/>
      <c r="CB79" s="8"/>
      <c r="CC79" s="45">
        <f t="shared" si="12"/>
        <v>0</v>
      </c>
      <c r="CE79" s="45">
        <f t="shared" si="104"/>
        <v>0</v>
      </c>
      <c r="CF79" s="45">
        <f t="shared" si="105"/>
        <v>0</v>
      </c>
      <c r="CG79" s="45">
        <f t="shared" si="106"/>
        <v>0</v>
      </c>
      <c r="CH79" s="45">
        <f t="shared" si="107"/>
        <v>0</v>
      </c>
      <c r="CI79" s="45">
        <f t="shared" si="108"/>
        <v>0</v>
      </c>
      <c r="CJ79" s="44">
        <f t="shared" si="109"/>
        <v>0</v>
      </c>
      <c r="CK79" s="44">
        <f t="shared" si="110"/>
        <v>0</v>
      </c>
      <c r="CL79" s="44">
        <f t="shared" si="111"/>
        <v>0</v>
      </c>
      <c r="CM79" s="44">
        <f t="shared" si="112"/>
        <v>0</v>
      </c>
      <c r="CN79" s="44">
        <f t="shared" si="113"/>
        <v>0</v>
      </c>
      <c r="CO79" s="44">
        <f t="shared" si="114"/>
        <v>0</v>
      </c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44" t="str">
        <f t="shared" si="156"/>
        <v/>
      </c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44">
        <f t="shared" si="157"/>
        <v>1</v>
      </c>
      <c r="EL79" s="44">
        <f t="shared" si="81"/>
        <v>0</v>
      </c>
      <c r="EN79" s="135" t="e">
        <f>(CJ79+CJ80)/(O79)</f>
        <v>#VALUE!</v>
      </c>
      <c r="EO79" s="2" t="str">
        <f>IF(AND(DP79=1,O79&lt;O77),1,"")</f>
        <v/>
      </c>
    </row>
    <row r="80" spans="1:145" ht="15.75" thickBot="1" x14ac:dyDescent="0.3">
      <c r="A80" s="13"/>
      <c r="B80" s="13" t="s">
        <v>41</v>
      </c>
      <c r="C80" s="40" t="str">
        <f t="shared" si="150"/>
        <v>Team 2.1</v>
      </c>
      <c r="D80" s="14"/>
      <c r="E80" s="14"/>
      <c r="F80" s="15"/>
      <c r="G80" s="15"/>
      <c r="H80" s="15"/>
      <c r="I80" s="15"/>
      <c r="J80" s="15"/>
      <c r="K80" s="15"/>
      <c r="L80" s="15"/>
      <c r="M80" s="15"/>
      <c r="N80" s="15"/>
      <c r="O80" s="43" t="str">
        <f t="shared" si="159"/>
        <v/>
      </c>
      <c r="P80" s="43" t="str">
        <f t="shared" si="70"/>
        <v/>
      </c>
      <c r="Q80" s="15"/>
      <c r="R80" s="15"/>
      <c r="S80" s="43">
        <f t="shared" si="136"/>
        <v>0</v>
      </c>
      <c r="T80" s="43">
        <f>SUM(AB79:AG79)</f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08" t="str">
        <f t="shared" si="146"/>
        <v/>
      </c>
      <c r="AI80" s="16"/>
      <c r="AJ80" s="16"/>
      <c r="AK80" s="16"/>
      <c r="AL80" s="16"/>
      <c r="AM80" s="16"/>
      <c r="AN80" s="16"/>
      <c r="AO80" s="46">
        <f t="shared" si="118"/>
        <v>0</v>
      </c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46">
        <f t="shared" si="37"/>
        <v>0</v>
      </c>
      <c r="BB80" s="16"/>
      <c r="BC80" s="16"/>
      <c r="BD80" s="16"/>
      <c r="BE80" s="16"/>
      <c r="BF80" s="16"/>
      <c r="BG80" s="16"/>
      <c r="BH80" s="46">
        <f t="shared" si="9"/>
        <v>0</v>
      </c>
      <c r="BI80" s="16"/>
      <c r="BJ80" s="16"/>
      <c r="BK80" s="16"/>
      <c r="BL80" s="16"/>
      <c r="BM80" s="16"/>
      <c r="BN80" s="16"/>
      <c r="BO80" s="46">
        <f t="shared" si="10"/>
        <v>0</v>
      </c>
      <c r="BP80" s="16"/>
      <c r="BQ80" s="16"/>
      <c r="BR80" s="16"/>
      <c r="BS80" s="16"/>
      <c r="BT80" s="16"/>
      <c r="BU80" s="16"/>
      <c r="BV80" s="46">
        <f t="shared" si="11"/>
        <v>0</v>
      </c>
      <c r="BW80" s="16"/>
      <c r="BX80" s="16"/>
      <c r="BY80" s="16"/>
      <c r="BZ80" s="16"/>
      <c r="CA80" s="16"/>
      <c r="CB80" s="16"/>
      <c r="CC80" s="46">
        <f t="shared" si="12"/>
        <v>0</v>
      </c>
      <c r="CE80" s="46">
        <f t="shared" si="104"/>
        <v>0</v>
      </c>
      <c r="CF80" s="46">
        <f t="shared" si="105"/>
        <v>0</v>
      </c>
      <c r="CG80" s="46">
        <f t="shared" si="106"/>
        <v>0</v>
      </c>
      <c r="CH80" s="46">
        <f t="shared" si="107"/>
        <v>0</v>
      </c>
      <c r="CI80" s="46">
        <f t="shared" si="108"/>
        <v>0</v>
      </c>
      <c r="CJ80" s="46">
        <f t="shared" si="109"/>
        <v>0</v>
      </c>
      <c r="CK80" s="46">
        <f t="shared" si="110"/>
        <v>0</v>
      </c>
      <c r="CL80" s="46">
        <f t="shared" si="111"/>
        <v>0</v>
      </c>
      <c r="CM80" s="46">
        <f t="shared" si="112"/>
        <v>0</v>
      </c>
      <c r="CN80" s="46">
        <f t="shared" si="113"/>
        <v>0</v>
      </c>
      <c r="CO80" s="46">
        <f t="shared" si="114"/>
        <v>0</v>
      </c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46" t="str">
        <f t="shared" si="156"/>
        <v/>
      </c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46">
        <f t="shared" si="157"/>
        <v>1</v>
      </c>
      <c r="EL80" s="46">
        <f t="shared" si="81"/>
        <v>0</v>
      </c>
    </row>
    <row r="81" spans="1:145" x14ac:dyDescent="0.25">
      <c r="A81" s="9"/>
      <c r="B81" s="9" t="s">
        <v>37</v>
      </c>
      <c r="C81" s="38" t="str">
        <f t="shared" si="150"/>
        <v>Team 1</v>
      </c>
      <c r="D81" s="10"/>
      <c r="E81" s="10" t="str">
        <f t="shared" ref="E81" si="160">D81&amp;D82</f>
        <v/>
      </c>
      <c r="F81" s="11"/>
      <c r="G81" s="11"/>
      <c r="H81" s="11"/>
      <c r="I81" s="11"/>
      <c r="J81" s="11"/>
      <c r="K81" s="11"/>
      <c r="L81" s="11"/>
      <c r="M81" s="11"/>
      <c r="N81" s="11"/>
      <c r="O81" s="41" t="str">
        <f t="shared" si="159"/>
        <v/>
      </c>
      <c r="P81" s="41" t="str">
        <f t="shared" si="70"/>
        <v/>
      </c>
      <c r="Q81" s="11"/>
      <c r="R81" s="11"/>
      <c r="S81" s="41">
        <f t="shared" si="136"/>
        <v>0</v>
      </c>
      <c r="T81" s="41">
        <f>SUM(AB82:AG82)</f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06" t="str">
        <f t="shared" si="146"/>
        <v/>
      </c>
      <c r="AI81" s="12"/>
      <c r="AJ81" s="12"/>
      <c r="AK81" s="12"/>
      <c r="AL81" s="12"/>
      <c r="AM81" s="12"/>
      <c r="AN81" s="12"/>
      <c r="AO81" s="44">
        <f t="shared" si="118"/>
        <v>0</v>
      </c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44">
        <f t="shared" si="37"/>
        <v>0</v>
      </c>
      <c r="BB81" s="12"/>
      <c r="BC81" s="12"/>
      <c r="BD81" s="12"/>
      <c r="BE81" s="12"/>
      <c r="BF81" s="12"/>
      <c r="BG81" s="12"/>
      <c r="BH81" s="44">
        <f t="shared" si="9"/>
        <v>0</v>
      </c>
      <c r="BI81" s="12"/>
      <c r="BJ81" s="12"/>
      <c r="BK81" s="12"/>
      <c r="BL81" s="12"/>
      <c r="BM81" s="12"/>
      <c r="BN81" s="12"/>
      <c r="BO81" s="44">
        <f t="shared" si="10"/>
        <v>0</v>
      </c>
      <c r="BP81" s="12"/>
      <c r="BQ81" s="12"/>
      <c r="BR81" s="12"/>
      <c r="BS81" s="12"/>
      <c r="BT81" s="12"/>
      <c r="BU81" s="12"/>
      <c r="BV81" s="44">
        <f t="shared" si="11"/>
        <v>0</v>
      </c>
      <c r="BW81" s="12"/>
      <c r="BX81" s="12"/>
      <c r="BY81" s="12"/>
      <c r="BZ81" s="12"/>
      <c r="CA81" s="12"/>
      <c r="CB81" s="12"/>
      <c r="CC81" s="44">
        <f t="shared" si="12"/>
        <v>0</v>
      </c>
      <c r="CE81" s="44">
        <f t="shared" si="104"/>
        <v>0</v>
      </c>
      <c r="CF81" s="44">
        <f t="shared" si="105"/>
        <v>0</v>
      </c>
      <c r="CG81" s="44">
        <f t="shared" si="106"/>
        <v>0</v>
      </c>
      <c r="CH81" s="44">
        <f t="shared" si="107"/>
        <v>0</v>
      </c>
      <c r="CI81" s="44">
        <f t="shared" si="108"/>
        <v>0</v>
      </c>
      <c r="CJ81" s="44">
        <f t="shared" si="109"/>
        <v>0</v>
      </c>
      <c r="CK81" s="44">
        <f t="shared" si="110"/>
        <v>0</v>
      </c>
      <c r="CL81" s="44">
        <f t="shared" si="111"/>
        <v>0</v>
      </c>
      <c r="CM81" s="44">
        <f t="shared" si="112"/>
        <v>0</v>
      </c>
      <c r="CN81" s="44">
        <f t="shared" si="113"/>
        <v>0</v>
      </c>
      <c r="CO81" s="44">
        <f t="shared" si="114"/>
        <v>0</v>
      </c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86" t="str">
        <f>IFERROR(IF(_xlfn.RANK.EQ(AQ81,$AQ$81:$AQ$84,0)=1,1,""),"")</f>
        <v/>
      </c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44">
        <f>IF(_xlfn.RANK.EQ(CJ81,$CJ$81:$CJ$84,0)=1,1,"")</f>
        <v>1</v>
      </c>
      <c r="EL81" s="44">
        <f t="shared" si="81"/>
        <v>0</v>
      </c>
      <c r="EN81" s="135" t="e">
        <f>(CJ81+CJ82)/(O81)</f>
        <v>#VALUE!</v>
      </c>
      <c r="EO81" s="2" t="str">
        <f>IF(AND(DP81=1,O81&lt;O83),1,"")</f>
        <v/>
      </c>
    </row>
    <row r="82" spans="1:145" x14ac:dyDescent="0.25">
      <c r="A82" s="6"/>
      <c r="B82" s="6" t="s">
        <v>40</v>
      </c>
      <c r="C82" s="39" t="str">
        <f t="shared" si="150"/>
        <v>Team 1.1</v>
      </c>
      <c r="D82" s="3"/>
      <c r="E82" s="3"/>
      <c r="F82" s="7"/>
      <c r="G82" s="7"/>
      <c r="H82" s="7"/>
      <c r="I82" s="7"/>
      <c r="J82" s="7"/>
      <c r="K82" s="7"/>
      <c r="L82" s="7"/>
      <c r="M82" s="7"/>
      <c r="N82" s="7"/>
      <c r="O82" s="42" t="str">
        <f t="shared" si="159"/>
        <v/>
      </c>
      <c r="P82" s="42" t="str">
        <f t="shared" si="70"/>
        <v/>
      </c>
      <c r="Q82" s="7"/>
      <c r="R82" s="7"/>
      <c r="S82" s="42">
        <f t="shared" si="136"/>
        <v>0</v>
      </c>
      <c r="T82" s="42">
        <f>SUM(AB81:AG81)</f>
        <v>0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107" t="str">
        <f t="shared" si="146"/>
        <v/>
      </c>
      <c r="AI82" s="8"/>
      <c r="AJ82" s="8"/>
      <c r="AK82" s="8"/>
      <c r="AL82" s="8"/>
      <c r="AM82" s="8"/>
      <c r="AN82" s="8"/>
      <c r="AO82" s="45">
        <f t="shared" si="118"/>
        <v>0</v>
      </c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45">
        <f t="shared" ref="BA82:BA140" si="161">SUM(AU82:AZ82)</f>
        <v>0</v>
      </c>
      <c r="BB82" s="8"/>
      <c r="BC82" s="8"/>
      <c r="BD82" s="8"/>
      <c r="BE82" s="8"/>
      <c r="BF82" s="8"/>
      <c r="BG82" s="8"/>
      <c r="BH82" s="45">
        <f t="shared" si="9"/>
        <v>0</v>
      </c>
      <c r="BI82" s="8"/>
      <c r="BJ82" s="8"/>
      <c r="BK82" s="8"/>
      <c r="BL82" s="8"/>
      <c r="BM82" s="8"/>
      <c r="BN82" s="8"/>
      <c r="BO82" s="45">
        <f t="shared" si="10"/>
        <v>0</v>
      </c>
      <c r="BP82" s="8"/>
      <c r="BQ82" s="8"/>
      <c r="BR82" s="8"/>
      <c r="BS82" s="8"/>
      <c r="BT82" s="8"/>
      <c r="BU82" s="8"/>
      <c r="BV82" s="45">
        <f t="shared" si="11"/>
        <v>0</v>
      </c>
      <c r="BW82" s="8"/>
      <c r="BX82" s="8"/>
      <c r="BY82" s="8"/>
      <c r="BZ82" s="8"/>
      <c r="CA82" s="8"/>
      <c r="CB82" s="8"/>
      <c r="CC82" s="45">
        <f t="shared" si="12"/>
        <v>0</v>
      </c>
      <c r="CE82" s="45">
        <f t="shared" si="104"/>
        <v>0</v>
      </c>
      <c r="CF82" s="45">
        <f t="shared" si="105"/>
        <v>0</v>
      </c>
      <c r="CG82" s="45">
        <f t="shared" si="106"/>
        <v>0</v>
      </c>
      <c r="CH82" s="45">
        <f t="shared" si="107"/>
        <v>0</v>
      </c>
      <c r="CI82" s="45">
        <f t="shared" si="108"/>
        <v>0</v>
      </c>
      <c r="CJ82" s="44">
        <f t="shared" si="109"/>
        <v>0</v>
      </c>
      <c r="CK82" s="44">
        <f t="shared" si="110"/>
        <v>0</v>
      </c>
      <c r="CL82" s="44">
        <f t="shared" si="111"/>
        <v>0</v>
      </c>
      <c r="CM82" s="44">
        <f t="shared" si="112"/>
        <v>0</v>
      </c>
      <c r="CN82" s="44">
        <f t="shared" si="113"/>
        <v>0</v>
      </c>
      <c r="CO82" s="44">
        <f t="shared" si="114"/>
        <v>0</v>
      </c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44" t="str">
        <f t="shared" ref="DP82:DP84" si="162">IFERROR(IF(_xlfn.RANK.EQ(AQ82,$AQ$81:$AQ$84,0)=1,1,""),"")</f>
        <v/>
      </c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44">
        <f t="shared" ref="EC82:EC84" si="163">IF(_xlfn.RANK.EQ(CJ82,$CJ$81:$CJ$84,0)=1,1,"")</f>
        <v>1</v>
      </c>
      <c r="EL82" s="44">
        <f t="shared" si="81"/>
        <v>0</v>
      </c>
    </row>
    <row r="83" spans="1:145" x14ac:dyDescent="0.25">
      <c r="A83" s="6"/>
      <c r="B83" s="6" t="s">
        <v>39</v>
      </c>
      <c r="C83" s="39" t="str">
        <f t="shared" si="150"/>
        <v>Team 2</v>
      </c>
      <c r="D83" s="3"/>
      <c r="E83" s="3" t="str">
        <f t="shared" ref="E83" si="164">D83&amp;D84</f>
        <v/>
      </c>
      <c r="F83" s="7"/>
      <c r="G83" s="7"/>
      <c r="H83" s="7"/>
      <c r="I83" s="7"/>
      <c r="J83" s="7"/>
      <c r="K83" s="7"/>
      <c r="L83" s="7"/>
      <c r="M83" s="7"/>
      <c r="N83" s="7"/>
      <c r="O83" s="42" t="str">
        <f t="shared" si="159"/>
        <v/>
      </c>
      <c r="P83" s="42" t="str">
        <f t="shared" si="70"/>
        <v/>
      </c>
      <c r="Q83" s="7"/>
      <c r="R83" s="7"/>
      <c r="S83" s="42">
        <f t="shared" si="136"/>
        <v>0</v>
      </c>
      <c r="T83" s="42">
        <f>SUM(AB84:AG84)</f>
        <v>0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107" t="str">
        <f t="shared" si="146"/>
        <v/>
      </c>
      <c r="AI83" s="8"/>
      <c r="AJ83" s="8"/>
      <c r="AK83" s="8"/>
      <c r="AL83" s="8"/>
      <c r="AM83" s="8"/>
      <c r="AN83" s="8"/>
      <c r="AO83" s="45">
        <f t="shared" si="118"/>
        <v>0</v>
      </c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45">
        <f t="shared" si="161"/>
        <v>0</v>
      </c>
      <c r="BB83" s="8"/>
      <c r="BC83" s="8"/>
      <c r="BD83" s="8"/>
      <c r="BE83" s="8"/>
      <c r="BF83" s="8"/>
      <c r="BG83" s="8"/>
      <c r="BH83" s="45">
        <f t="shared" si="9"/>
        <v>0</v>
      </c>
      <c r="BI83" s="8"/>
      <c r="BJ83" s="8"/>
      <c r="BK83" s="8"/>
      <c r="BL83" s="8"/>
      <c r="BM83" s="8"/>
      <c r="BN83" s="8"/>
      <c r="BO83" s="45">
        <f t="shared" si="10"/>
        <v>0</v>
      </c>
      <c r="BP83" s="8"/>
      <c r="BQ83" s="8"/>
      <c r="BR83" s="8"/>
      <c r="BS83" s="8"/>
      <c r="BT83" s="8"/>
      <c r="BU83" s="8"/>
      <c r="BV83" s="45">
        <f t="shared" si="11"/>
        <v>0</v>
      </c>
      <c r="BW83" s="8"/>
      <c r="BX83" s="8"/>
      <c r="BY83" s="8"/>
      <c r="BZ83" s="8"/>
      <c r="CA83" s="8"/>
      <c r="CB83" s="8"/>
      <c r="CC83" s="45">
        <f t="shared" si="12"/>
        <v>0</v>
      </c>
      <c r="CE83" s="45">
        <f t="shared" si="104"/>
        <v>0</v>
      </c>
      <c r="CF83" s="45">
        <f t="shared" si="105"/>
        <v>0</v>
      </c>
      <c r="CG83" s="45">
        <f t="shared" si="106"/>
        <v>0</v>
      </c>
      <c r="CH83" s="45">
        <f t="shared" si="107"/>
        <v>0</v>
      </c>
      <c r="CI83" s="45">
        <f t="shared" si="108"/>
        <v>0</v>
      </c>
      <c r="CJ83" s="44">
        <f t="shared" si="109"/>
        <v>0</v>
      </c>
      <c r="CK83" s="44">
        <f t="shared" si="110"/>
        <v>0</v>
      </c>
      <c r="CL83" s="44">
        <f t="shared" si="111"/>
        <v>0</v>
      </c>
      <c r="CM83" s="44">
        <f t="shared" si="112"/>
        <v>0</v>
      </c>
      <c r="CN83" s="44">
        <f t="shared" si="113"/>
        <v>0</v>
      </c>
      <c r="CO83" s="44">
        <f t="shared" si="114"/>
        <v>0</v>
      </c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44" t="str">
        <f t="shared" si="162"/>
        <v/>
      </c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44">
        <f t="shared" si="163"/>
        <v>1</v>
      </c>
      <c r="EL83" s="44">
        <f t="shared" si="81"/>
        <v>0</v>
      </c>
      <c r="EN83" s="135" t="e">
        <f>(CJ83+CJ84)/(O83)</f>
        <v>#VALUE!</v>
      </c>
      <c r="EO83" s="2" t="str">
        <f>IF(AND(DP83=1,O83&lt;O81),1,"")</f>
        <v/>
      </c>
    </row>
    <row r="84" spans="1:145" ht="15.75" thickBot="1" x14ac:dyDescent="0.3">
      <c r="A84" s="13"/>
      <c r="B84" s="13" t="s">
        <v>41</v>
      </c>
      <c r="C84" s="40" t="str">
        <f t="shared" si="150"/>
        <v>Team 2.1</v>
      </c>
      <c r="D84" s="14"/>
      <c r="E84" s="14"/>
      <c r="F84" s="15"/>
      <c r="G84" s="15"/>
      <c r="H84" s="15"/>
      <c r="I84" s="15"/>
      <c r="J84" s="15"/>
      <c r="K84" s="15"/>
      <c r="L84" s="15"/>
      <c r="M84" s="15"/>
      <c r="N84" s="15"/>
      <c r="O84" s="43" t="str">
        <f t="shared" si="159"/>
        <v/>
      </c>
      <c r="P84" s="43" t="str">
        <f t="shared" si="70"/>
        <v/>
      </c>
      <c r="Q84" s="15"/>
      <c r="R84" s="15"/>
      <c r="S84" s="43">
        <f t="shared" si="136"/>
        <v>0</v>
      </c>
      <c r="T84" s="43">
        <f>SUM(AB83:AG83)</f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08" t="str">
        <f t="shared" si="146"/>
        <v/>
      </c>
      <c r="AI84" s="16"/>
      <c r="AJ84" s="16"/>
      <c r="AK84" s="16"/>
      <c r="AL84" s="16"/>
      <c r="AM84" s="16"/>
      <c r="AN84" s="16"/>
      <c r="AO84" s="46">
        <f t="shared" si="118"/>
        <v>0</v>
      </c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46">
        <f t="shared" si="161"/>
        <v>0</v>
      </c>
      <c r="BB84" s="16"/>
      <c r="BC84" s="16"/>
      <c r="BD84" s="16"/>
      <c r="BE84" s="16"/>
      <c r="BF84" s="16"/>
      <c r="BG84" s="16"/>
      <c r="BH84" s="46">
        <f t="shared" si="9"/>
        <v>0</v>
      </c>
      <c r="BI84" s="16"/>
      <c r="BJ84" s="16"/>
      <c r="BK84" s="16"/>
      <c r="BL84" s="16"/>
      <c r="BM84" s="16"/>
      <c r="BN84" s="16"/>
      <c r="BO84" s="46">
        <f t="shared" si="10"/>
        <v>0</v>
      </c>
      <c r="BP84" s="16"/>
      <c r="BQ84" s="16"/>
      <c r="BR84" s="16"/>
      <c r="BS84" s="16"/>
      <c r="BT84" s="16"/>
      <c r="BU84" s="16"/>
      <c r="BV84" s="46">
        <f t="shared" si="11"/>
        <v>0</v>
      </c>
      <c r="BW84" s="16"/>
      <c r="BX84" s="16"/>
      <c r="BY84" s="16"/>
      <c r="BZ84" s="16"/>
      <c r="CA84" s="16"/>
      <c r="CB84" s="16"/>
      <c r="CC84" s="46">
        <f t="shared" si="12"/>
        <v>0</v>
      </c>
      <c r="CE84" s="46">
        <f t="shared" si="104"/>
        <v>0</v>
      </c>
      <c r="CF84" s="46">
        <f t="shared" si="105"/>
        <v>0</v>
      </c>
      <c r="CG84" s="46">
        <f t="shared" si="106"/>
        <v>0</v>
      </c>
      <c r="CH84" s="46">
        <f t="shared" si="107"/>
        <v>0</v>
      </c>
      <c r="CI84" s="46">
        <f t="shared" si="108"/>
        <v>0</v>
      </c>
      <c r="CJ84" s="46">
        <f t="shared" si="109"/>
        <v>0</v>
      </c>
      <c r="CK84" s="46">
        <f t="shared" si="110"/>
        <v>0</v>
      </c>
      <c r="CL84" s="46">
        <f t="shared" si="111"/>
        <v>0</v>
      </c>
      <c r="CM84" s="46">
        <f t="shared" si="112"/>
        <v>0</v>
      </c>
      <c r="CN84" s="46">
        <f t="shared" si="113"/>
        <v>0</v>
      </c>
      <c r="CO84" s="46">
        <f t="shared" si="114"/>
        <v>0</v>
      </c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46" t="str">
        <f t="shared" si="162"/>
        <v/>
      </c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46">
        <f t="shared" si="163"/>
        <v>1</v>
      </c>
      <c r="EL84" s="46">
        <f t="shared" si="81"/>
        <v>0</v>
      </c>
    </row>
    <row r="85" spans="1:145" x14ac:dyDescent="0.25">
      <c r="A85" s="9"/>
      <c r="B85" s="9" t="s">
        <v>37</v>
      </c>
      <c r="C85" s="38" t="str">
        <f t="shared" si="140"/>
        <v>Team 1</v>
      </c>
      <c r="D85" s="10"/>
      <c r="E85" s="10" t="str">
        <f t="shared" ref="E85" si="165">D85&amp;D86</f>
        <v/>
      </c>
      <c r="F85" s="11"/>
      <c r="G85" s="11"/>
      <c r="H85" s="11"/>
      <c r="I85" s="11"/>
      <c r="J85" s="11"/>
      <c r="K85" s="11"/>
      <c r="L85" s="11"/>
      <c r="M85" s="11"/>
      <c r="N85" s="11"/>
      <c r="O85" s="41" t="str">
        <f t="shared" si="159"/>
        <v/>
      </c>
      <c r="P85" s="41" t="str">
        <f t="shared" si="70"/>
        <v/>
      </c>
      <c r="Q85" s="11"/>
      <c r="R85" s="11"/>
      <c r="S85" s="41">
        <f t="shared" ref="S85" si="166">SUM(V85:AA85)</f>
        <v>0</v>
      </c>
      <c r="T85" s="41">
        <f>SUM(AB86:AG86)</f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06" t="str">
        <f t="shared" si="146"/>
        <v/>
      </c>
      <c r="AI85" s="12"/>
      <c r="AJ85" s="12"/>
      <c r="AK85" s="12"/>
      <c r="AL85" s="12"/>
      <c r="AM85" s="12"/>
      <c r="AN85" s="12"/>
      <c r="AO85" s="44">
        <f t="shared" si="118"/>
        <v>0</v>
      </c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44">
        <f t="shared" si="161"/>
        <v>0</v>
      </c>
      <c r="BB85" s="12"/>
      <c r="BC85" s="12"/>
      <c r="BD85" s="12"/>
      <c r="BE85" s="12"/>
      <c r="BF85" s="12"/>
      <c r="BG85" s="12"/>
      <c r="BH85" s="44">
        <f t="shared" si="9"/>
        <v>0</v>
      </c>
      <c r="BI85" s="12"/>
      <c r="BJ85" s="12"/>
      <c r="BK85" s="12"/>
      <c r="BL85" s="12"/>
      <c r="BM85" s="12"/>
      <c r="BN85" s="12"/>
      <c r="BO85" s="44">
        <f t="shared" si="10"/>
        <v>0</v>
      </c>
      <c r="BP85" s="12"/>
      <c r="BQ85" s="12"/>
      <c r="BR85" s="12"/>
      <c r="BS85" s="12"/>
      <c r="BT85" s="12"/>
      <c r="BU85" s="12"/>
      <c r="BV85" s="44">
        <f t="shared" si="11"/>
        <v>0</v>
      </c>
      <c r="BW85" s="12"/>
      <c r="BX85" s="12"/>
      <c r="BY85" s="12"/>
      <c r="BZ85" s="12"/>
      <c r="CA85" s="12"/>
      <c r="CB85" s="12"/>
      <c r="CC85" s="44">
        <f t="shared" si="12"/>
        <v>0</v>
      </c>
      <c r="CE85" s="44">
        <f t="shared" si="104"/>
        <v>0</v>
      </c>
      <c r="CF85" s="44">
        <f t="shared" si="105"/>
        <v>0</v>
      </c>
      <c r="CG85" s="44">
        <f t="shared" si="106"/>
        <v>0</v>
      </c>
      <c r="CH85" s="44">
        <f t="shared" si="107"/>
        <v>0</v>
      </c>
      <c r="CI85" s="44">
        <f t="shared" si="108"/>
        <v>0</v>
      </c>
      <c r="CJ85" s="44">
        <f t="shared" si="109"/>
        <v>0</v>
      </c>
      <c r="CK85" s="44">
        <f t="shared" si="110"/>
        <v>0</v>
      </c>
      <c r="CL85" s="44">
        <f t="shared" si="111"/>
        <v>0</v>
      </c>
      <c r="CM85" s="44">
        <f t="shared" si="112"/>
        <v>0</v>
      </c>
      <c r="CN85" s="44">
        <f t="shared" si="113"/>
        <v>0</v>
      </c>
      <c r="CO85" s="44">
        <f t="shared" si="114"/>
        <v>0</v>
      </c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86" t="str">
        <f>IFERROR(IF(_xlfn.RANK.EQ(AQ85,$AQ$85:$AQ$88,0)=1,1,""),"")</f>
        <v/>
      </c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44">
        <f>IF(_xlfn.RANK.EQ(CJ85,$CJ$85:$CJ$88,0)=1,1,"")</f>
        <v>1</v>
      </c>
      <c r="EL85" s="44">
        <f t="shared" si="81"/>
        <v>0</v>
      </c>
      <c r="EN85" s="135" t="e">
        <f>(CJ85+CJ86)/(O85)</f>
        <v>#VALUE!</v>
      </c>
      <c r="EO85" s="2" t="str">
        <f>IF(AND(DP85=1,O85&lt;O87),1,"")</f>
        <v/>
      </c>
    </row>
    <row r="86" spans="1:145" x14ac:dyDescent="0.25">
      <c r="A86" s="6"/>
      <c r="B86" s="6" t="s">
        <v>40</v>
      </c>
      <c r="C86" s="39" t="str">
        <f t="shared" si="140"/>
        <v>Team 1.1</v>
      </c>
      <c r="D86" s="3"/>
      <c r="E86" s="3"/>
      <c r="F86" s="7"/>
      <c r="G86" s="7"/>
      <c r="H86" s="7"/>
      <c r="I86" s="7"/>
      <c r="J86" s="7"/>
      <c r="K86" s="7"/>
      <c r="L86" s="7"/>
      <c r="M86" s="7"/>
      <c r="N86" s="7"/>
      <c r="O86" s="42" t="str">
        <f t="shared" si="159"/>
        <v/>
      </c>
      <c r="P86" s="42" t="str">
        <f t="shared" si="70"/>
        <v/>
      </c>
      <c r="Q86" s="7"/>
      <c r="R86" s="7"/>
      <c r="S86" s="42">
        <f t="shared" ref="S86:S140" si="167">SUM(V86:AA86)</f>
        <v>0</v>
      </c>
      <c r="T86" s="42">
        <f>SUM(AB85:AG85)</f>
        <v>0</v>
      </c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107" t="str">
        <f t="shared" si="146"/>
        <v/>
      </c>
      <c r="AI86" s="8"/>
      <c r="AJ86" s="8"/>
      <c r="AK86" s="8"/>
      <c r="AL86" s="8"/>
      <c r="AM86" s="8"/>
      <c r="AN86" s="8"/>
      <c r="AO86" s="45">
        <f t="shared" si="118"/>
        <v>0</v>
      </c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45">
        <f t="shared" si="161"/>
        <v>0</v>
      </c>
      <c r="BB86" s="8"/>
      <c r="BC86" s="8"/>
      <c r="BD86" s="8"/>
      <c r="BE86" s="8"/>
      <c r="BF86" s="8"/>
      <c r="BG86" s="8"/>
      <c r="BH86" s="45">
        <f t="shared" si="9"/>
        <v>0</v>
      </c>
      <c r="BI86" s="8"/>
      <c r="BJ86" s="8"/>
      <c r="BK86" s="8"/>
      <c r="BL86" s="8"/>
      <c r="BM86" s="8"/>
      <c r="BN86" s="8"/>
      <c r="BO86" s="45">
        <f t="shared" si="10"/>
        <v>0</v>
      </c>
      <c r="BP86" s="8"/>
      <c r="BQ86" s="8"/>
      <c r="BR86" s="8"/>
      <c r="BS86" s="8"/>
      <c r="BT86" s="8"/>
      <c r="BU86" s="8"/>
      <c r="BV86" s="45">
        <f t="shared" si="11"/>
        <v>0</v>
      </c>
      <c r="BW86" s="8"/>
      <c r="BX86" s="8"/>
      <c r="BY86" s="8"/>
      <c r="BZ86" s="8"/>
      <c r="CA86" s="8"/>
      <c r="CB86" s="8"/>
      <c r="CC86" s="45">
        <f t="shared" si="12"/>
        <v>0</v>
      </c>
      <c r="CE86" s="45">
        <f t="shared" si="104"/>
        <v>0</v>
      </c>
      <c r="CF86" s="45">
        <f t="shared" si="105"/>
        <v>0</v>
      </c>
      <c r="CG86" s="45">
        <f t="shared" si="106"/>
        <v>0</v>
      </c>
      <c r="CH86" s="45">
        <f t="shared" si="107"/>
        <v>0</v>
      </c>
      <c r="CI86" s="45">
        <f t="shared" si="108"/>
        <v>0</v>
      </c>
      <c r="CJ86" s="44">
        <f t="shared" si="109"/>
        <v>0</v>
      </c>
      <c r="CK86" s="44">
        <f t="shared" si="110"/>
        <v>0</v>
      </c>
      <c r="CL86" s="44">
        <f t="shared" si="111"/>
        <v>0</v>
      </c>
      <c r="CM86" s="44">
        <f t="shared" si="112"/>
        <v>0</v>
      </c>
      <c r="CN86" s="44">
        <f t="shared" si="113"/>
        <v>0</v>
      </c>
      <c r="CO86" s="44">
        <f t="shared" si="114"/>
        <v>0</v>
      </c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44" t="str">
        <f t="shared" ref="DP86:DP88" si="168">IFERROR(IF(_xlfn.RANK.EQ(AQ86,$AQ$85:$AQ$88,0)=1,1,""),"")</f>
        <v/>
      </c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44">
        <f>IF(_xlfn.RANK.EQ(CJ86,$CJ$85:$CJ$88,0)=1,1,"")</f>
        <v>1</v>
      </c>
      <c r="EL86" s="44">
        <f t="shared" si="81"/>
        <v>0</v>
      </c>
    </row>
    <row r="87" spans="1:145" x14ac:dyDescent="0.25">
      <c r="A87" s="6"/>
      <c r="B87" s="6" t="s">
        <v>39</v>
      </c>
      <c r="C87" s="39" t="str">
        <f t="shared" si="140"/>
        <v>Team 2</v>
      </c>
      <c r="D87" s="3"/>
      <c r="E87" s="3" t="str">
        <f t="shared" ref="E87" si="169">D87&amp;D88</f>
        <v/>
      </c>
      <c r="F87" s="7"/>
      <c r="G87" s="7"/>
      <c r="H87" s="7"/>
      <c r="I87" s="7"/>
      <c r="J87" s="7"/>
      <c r="K87" s="7"/>
      <c r="L87" s="7"/>
      <c r="M87" s="7"/>
      <c r="N87" s="7"/>
      <c r="O87" s="42" t="str">
        <f t="shared" si="159"/>
        <v/>
      </c>
      <c r="P87" s="42" t="str">
        <f t="shared" si="70"/>
        <v/>
      </c>
      <c r="Q87" s="7"/>
      <c r="R87" s="7"/>
      <c r="S87" s="42">
        <f t="shared" si="167"/>
        <v>0</v>
      </c>
      <c r="T87" s="42">
        <f>SUM(AB88:AG88)</f>
        <v>0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107" t="str">
        <f t="shared" si="146"/>
        <v/>
      </c>
      <c r="AI87" s="8"/>
      <c r="AJ87" s="8"/>
      <c r="AK87" s="8"/>
      <c r="AL87" s="8"/>
      <c r="AM87" s="8"/>
      <c r="AN87" s="8"/>
      <c r="AO87" s="45">
        <f t="shared" si="118"/>
        <v>0</v>
      </c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45">
        <f t="shared" si="161"/>
        <v>0</v>
      </c>
      <c r="BB87" s="8"/>
      <c r="BC87" s="8"/>
      <c r="BD87" s="8"/>
      <c r="BE87" s="8"/>
      <c r="BF87" s="8"/>
      <c r="BG87" s="8"/>
      <c r="BH87" s="45">
        <f t="shared" si="9"/>
        <v>0</v>
      </c>
      <c r="BI87" s="8"/>
      <c r="BJ87" s="8"/>
      <c r="BK87" s="8"/>
      <c r="BL87" s="8"/>
      <c r="BM87" s="8"/>
      <c r="BN87" s="8"/>
      <c r="BO87" s="45">
        <f t="shared" si="10"/>
        <v>0</v>
      </c>
      <c r="BP87" s="8"/>
      <c r="BQ87" s="8"/>
      <c r="BR87" s="8"/>
      <c r="BS87" s="8"/>
      <c r="BT87" s="8"/>
      <c r="BU87" s="8"/>
      <c r="BV87" s="45">
        <f t="shared" si="11"/>
        <v>0</v>
      </c>
      <c r="BW87" s="8"/>
      <c r="BX87" s="8"/>
      <c r="BY87" s="8"/>
      <c r="BZ87" s="8"/>
      <c r="CA87" s="8"/>
      <c r="CB87" s="8"/>
      <c r="CC87" s="45">
        <f t="shared" si="12"/>
        <v>0</v>
      </c>
      <c r="CE87" s="45">
        <f t="shared" si="104"/>
        <v>0</v>
      </c>
      <c r="CF87" s="45">
        <f t="shared" si="105"/>
        <v>0</v>
      </c>
      <c r="CG87" s="45">
        <f t="shared" si="106"/>
        <v>0</v>
      </c>
      <c r="CH87" s="45">
        <f t="shared" si="107"/>
        <v>0</v>
      </c>
      <c r="CI87" s="45">
        <f t="shared" si="108"/>
        <v>0</v>
      </c>
      <c r="CJ87" s="44">
        <f t="shared" si="109"/>
        <v>0</v>
      </c>
      <c r="CK87" s="44">
        <f t="shared" si="110"/>
        <v>0</v>
      </c>
      <c r="CL87" s="44">
        <f t="shared" si="111"/>
        <v>0</v>
      </c>
      <c r="CM87" s="44">
        <f t="shared" si="112"/>
        <v>0</v>
      </c>
      <c r="CN87" s="44">
        <f t="shared" si="113"/>
        <v>0</v>
      </c>
      <c r="CO87" s="44">
        <f t="shared" si="114"/>
        <v>0</v>
      </c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44" t="str">
        <f t="shared" si="168"/>
        <v/>
      </c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44">
        <f t="shared" ref="EC87:EC88" si="170">IF(_xlfn.RANK.EQ(CJ87,$CJ$85:$CJ$88,0)=1,1,"")</f>
        <v>1</v>
      </c>
      <c r="EL87" s="44">
        <f t="shared" si="81"/>
        <v>0</v>
      </c>
      <c r="EN87" s="135" t="e">
        <f>(CJ87+CJ88)/(O87)</f>
        <v>#VALUE!</v>
      </c>
      <c r="EO87" s="2" t="str">
        <f>IF(AND(DP87=1,O87&lt;O85),1,"")</f>
        <v/>
      </c>
    </row>
    <row r="88" spans="1:145" ht="15.75" thickBot="1" x14ac:dyDescent="0.3">
      <c r="A88" s="13"/>
      <c r="B88" s="13" t="s">
        <v>41</v>
      </c>
      <c r="C88" s="40" t="str">
        <f t="shared" si="140"/>
        <v>Team 2.1</v>
      </c>
      <c r="D88" s="14"/>
      <c r="E88" s="14"/>
      <c r="F88" s="15"/>
      <c r="G88" s="15"/>
      <c r="H88" s="15"/>
      <c r="I88" s="15"/>
      <c r="J88" s="15"/>
      <c r="K88" s="15"/>
      <c r="L88" s="15"/>
      <c r="M88" s="15"/>
      <c r="N88" s="15"/>
      <c r="O88" s="43" t="str">
        <f t="shared" si="159"/>
        <v/>
      </c>
      <c r="P88" s="43" t="str">
        <f t="shared" si="70"/>
        <v/>
      </c>
      <c r="Q88" s="15"/>
      <c r="R88" s="15"/>
      <c r="S88" s="43">
        <f t="shared" si="167"/>
        <v>0</v>
      </c>
      <c r="T88" s="43">
        <f>SUM(AB87:AG87)</f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08" t="str">
        <f t="shared" si="146"/>
        <v/>
      </c>
      <c r="AI88" s="16"/>
      <c r="AJ88" s="16"/>
      <c r="AK88" s="16"/>
      <c r="AL88" s="16"/>
      <c r="AM88" s="16"/>
      <c r="AN88" s="16"/>
      <c r="AO88" s="46">
        <f t="shared" si="118"/>
        <v>0</v>
      </c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46">
        <f t="shared" si="161"/>
        <v>0</v>
      </c>
      <c r="BB88" s="16"/>
      <c r="BC88" s="16"/>
      <c r="BD88" s="16"/>
      <c r="BE88" s="16"/>
      <c r="BF88" s="16"/>
      <c r="BG88" s="16"/>
      <c r="BH88" s="46">
        <f t="shared" si="9"/>
        <v>0</v>
      </c>
      <c r="BI88" s="16"/>
      <c r="BJ88" s="16"/>
      <c r="BK88" s="16"/>
      <c r="BL88" s="16"/>
      <c r="BM88" s="16"/>
      <c r="BN88" s="16"/>
      <c r="BO88" s="46">
        <f t="shared" si="10"/>
        <v>0</v>
      </c>
      <c r="BP88" s="16"/>
      <c r="BQ88" s="16"/>
      <c r="BR88" s="16"/>
      <c r="BS88" s="16"/>
      <c r="BT88" s="16"/>
      <c r="BU88" s="16"/>
      <c r="BV88" s="46">
        <f t="shared" si="11"/>
        <v>0</v>
      </c>
      <c r="BW88" s="16"/>
      <c r="BX88" s="16"/>
      <c r="BY88" s="16"/>
      <c r="BZ88" s="16"/>
      <c r="CA88" s="16"/>
      <c r="CB88" s="16"/>
      <c r="CC88" s="46">
        <f t="shared" si="12"/>
        <v>0</v>
      </c>
      <c r="CE88" s="46">
        <f t="shared" si="104"/>
        <v>0</v>
      </c>
      <c r="CF88" s="46">
        <f t="shared" si="105"/>
        <v>0</v>
      </c>
      <c r="CG88" s="46">
        <f t="shared" si="106"/>
        <v>0</v>
      </c>
      <c r="CH88" s="46">
        <f t="shared" si="107"/>
        <v>0</v>
      </c>
      <c r="CI88" s="46">
        <f t="shared" si="108"/>
        <v>0</v>
      </c>
      <c r="CJ88" s="46">
        <f t="shared" si="109"/>
        <v>0</v>
      </c>
      <c r="CK88" s="46">
        <f t="shared" si="110"/>
        <v>0</v>
      </c>
      <c r="CL88" s="46">
        <f t="shared" si="111"/>
        <v>0</v>
      </c>
      <c r="CM88" s="46">
        <f t="shared" si="112"/>
        <v>0</v>
      </c>
      <c r="CN88" s="46">
        <f t="shared" si="113"/>
        <v>0</v>
      </c>
      <c r="CO88" s="46">
        <f t="shared" si="114"/>
        <v>0</v>
      </c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46" t="str">
        <f t="shared" si="168"/>
        <v/>
      </c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46">
        <f t="shared" si="170"/>
        <v>1</v>
      </c>
      <c r="EL88" s="46">
        <f t="shared" si="81"/>
        <v>0</v>
      </c>
    </row>
    <row r="89" spans="1:145" x14ac:dyDescent="0.25">
      <c r="A89" s="9"/>
      <c r="B89" s="9" t="s">
        <v>37</v>
      </c>
      <c r="C89" s="38" t="str">
        <f t="shared" ref="C89:C132" si="171">A89&amp;B89</f>
        <v>Team 1</v>
      </c>
      <c r="D89" s="10"/>
      <c r="E89" s="10" t="str">
        <f t="shared" ref="E89" si="172">D89&amp;D90</f>
        <v/>
      </c>
      <c r="F89" s="11"/>
      <c r="G89" s="11"/>
      <c r="H89" s="11"/>
      <c r="I89" s="11"/>
      <c r="J89" s="11"/>
      <c r="K89" s="11"/>
      <c r="L89" s="11"/>
      <c r="M89" s="11"/>
      <c r="N89" s="11"/>
      <c r="O89" s="41" t="str">
        <f t="shared" si="159"/>
        <v/>
      </c>
      <c r="P89" s="41" t="str">
        <f t="shared" si="70"/>
        <v/>
      </c>
      <c r="Q89" s="11"/>
      <c r="R89" s="11"/>
      <c r="S89" s="41">
        <f t="shared" si="167"/>
        <v>0</v>
      </c>
      <c r="T89" s="41">
        <f>SUM(AB90:AG90)</f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06" t="str">
        <f t="shared" si="146"/>
        <v/>
      </c>
      <c r="AI89" s="12"/>
      <c r="AJ89" s="12"/>
      <c r="AK89" s="12"/>
      <c r="AL89" s="12"/>
      <c r="AM89" s="12"/>
      <c r="AN89" s="12"/>
      <c r="AO89" s="44">
        <f t="shared" si="118"/>
        <v>0</v>
      </c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44">
        <f t="shared" si="161"/>
        <v>0</v>
      </c>
      <c r="BB89" s="12"/>
      <c r="BC89" s="12"/>
      <c r="BD89" s="12"/>
      <c r="BE89" s="12"/>
      <c r="BF89" s="12"/>
      <c r="BG89" s="12"/>
      <c r="BH89" s="44">
        <f t="shared" si="9"/>
        <v>0</v>
      </c>
      <c r="BI89" s="12"/>
      <c r="BJ89" s="12"/>
      <c r="BK89" s="12"/>
      <c r="BL89" s="12"/>
      <c r="BM89" s="12"/>
      <c r="BN89" s="12"/>
      <c r="BO89" s="44">
        <f t="shared" si="10"/>
        <v>0</v>
      </c>
      <c r="BP89" s="12"/>
      <c r="BQ89" s="12"/>
      <c r="BR89" s="12"/>
      <c r="BS89" s="12"/>
      <c r="BT89" s="12"/>
      <c r="BU89" s="12"/>
      <c r="BV89" s="44">
        <f t="shared" si="11"/>
        <v>0</v>
      </c>
      <c r="BW89" s="12"/>
      <c r="BX89" s="12"/>
      <c r="BY89" s="12"/>
      <c r="BZ89" s="12"/>
      <c r="CA89" s="12"/>
      <c r="CB89" s="12"/>
      <c r="CC89" s="44">
        <f t="shared" si="12"/>
        <v>0</v>
      </c>
      <c r="CE89" s="44">
        <f t="shared" si="104"/>
        <v>0</v>
      </c>
      <c r="CF89" s="44">
        <f t="shared" si="105"/>
        <v>0</v>
      </c>
      <c r="CG89" s="44">
        <f t="shared" si="106"/>
        <v>0</v>
      </c>
      <c r="CH89" s="44">
        <f t="shared" si="107"/>
        <v>0</v>
      </c>
      <c r="CI89" s="44">
        <f t="shared" si="108"/>
        <v>0</v>
      </c>
      <c r="CJ89" s="44">
        <f t="shared" si="109"/>
        <v>0</v>
      </c>
      <c r="CK89" s="44">
        <f t="shared" si="110"/>
        <v>0</v>
      </c>
      <c r="CL89" s="44">
        <f t="shared" si="111"/>
        <v>0</v>
      </c>
      <c r="CM89" s="44">
        <f t="shared" si="112"/>
        <v>0</v>
      </c>
      <c r="CN89" s="44">
        <f t="shared" si="113"/>
        <v>0</v>
      </c>
      <c r="CO89" s="44">
        <f t="shared" si="114"/>
        <v>0</v>
      </c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86" t="str">
        <f>IFERROR(IF(_xlfn.RANK.EQ(AQ89,$AQ$89:$AQ$92,0)=1,1,""),"")</f>
        <v/>
      </c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44">
        <f>IF(_xlfn.RANK.EQ(CJ89,$CJ$89:$CJ$92,0)=1,1,"")</f>
        <v>1</v>
      </c>
      <c r="EL89" s="44">
        <f t="shared" si="81"/>
        <v>0</v>
      </c>
      <c r="EN89" s="135" t="e">
        <f>(CJ89+CJ90)/(O89)</f>
        <v>#VALUE!</v>
      </c>
      <c r="EO89" s="2" t="str">
        <f>IF(AND(DP89=1,O89&lt;O91),1,"")</f>
        <v/>
      </c>
    </row>
    <row r="90" spans="1:145" x14ac:dyDescent="0.25">
      <c r="A90" s="6"/>
      <c r="B90" s="6" t="s">
        <v>40</v>
      </c>
      <c r="C90" s="39" t="str">
        <f t="shared" si="171"/>
        <v>Team 1.1</v>
      </c>
      <c r="D90" s="3"/>
      <c r="E90" s="3"/>
      <c r="F90" s="7"/>
      <c r="G90" s="7"/>
      <c r="H90" s="7"/>
      <c r="I90" s="7"/>
      <c r="J90" s="7"/>
      <c r="K90" s="7"/>
      <c r="L90" s="7"/>
      <c r="M90" s="7"/>
      <c r="N90" s="7"/>
      <c r="O90" s="42" t="str">
        <f t="shared" si="159"/>
        <v/>
      </c>
      <c r="P90" s="42" t="str">
        <f t="shared" si="70"/>
        <v/>
      </c>
      <c r="Q90" s="7"/>
      <c r="R90" s="7"/>
      <c r="S90" s="42">
        <f t="shared" si="167"/>
        <v>0</v>
      </c>
      <c r="T90" s="42">
        <f>SUM(AB89:AG89)</f>
        <v>0</v>
      </c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107" t="str">
        <f t="shared" si="146"/>
        <v/>
      </c>
      <c r="AI90" s="8"/>
      <c r="AJ90" s="8"/>
      <c r="AK90" s="8"/>
      <c r="AL90" s="8"/>
      <c r="AM90" s="8"/>
      <c r="AN90" s="8"/>
      <c r="AO90" s="45">
        <f t="shared" si="118"/>
        <v>0</v>
      </c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45">
        <f t="shared" si="161"/>
        <v>0</v>
      </c>
      <c r="BB90" s="8"/>
      <c r="BC90" s="8"/>
      <c r="BD90" s="8"/>
      <c r="BE90" s="8"/>
      <c r="BF90" s="8"/>
      <c r="BG90" s="8"/>
      <c r="BH90" s="45">
        <f t="shared" si="9"/>
        <v>0</v>
      </c>
      <c r="BI90" s="8"/>
      <c r="BJ90" s="8"/>
      <c r="BK90" s="8"/>
      <c r="BL90" s="8"/>
      <c r="BM90" s="8"/>
      <c r="BN90" s="8"/>
      <c r="BO90" s="45">
        <f t="shared" si="10"/>
        <v>0</v>
      </c>
      <c r="BP90" s="8"/>
      <c r="BQ90" s="8"/>
      <c r="BR90" s="8"/>
      <c r="BS90" s="8"/>
      <c r="BT90" s="8"/>
      <c r="BU90" s="8"/>
      <c r="BV90" s="45">
        <f t="shared" si="11"/>
        <v>0</v>
      </c>
      <c r="BW90" s="8"/>
      <c r="BX90" s="8"/>
      <c r="BY90" s="8"/>
      <c r="BZ90" s="8"/>
      <c r="CA90" s="8"/>
      <c r="CB90" s="8"/>
      <c r="CC90" s="45">
        <f t="shared" si="12"/>
        <v>0</v>
      </c>
      <c r="CE90" s="45">
        <f t="shared" si="104"/>
        <v>0</v>
      </c>
      <c r="CF90" s="45">
        <f t="shared" si="105"/>
        <v>0</v>
      </c>
      <c r="CG90" s="45">
        <f t="shared" si="106"/>
        <v>0</v>
      </c>
      <c r="CH90" s="45">
        <f t="shared" si="107"/>
        <v>0</v>
      </c>
      <c r="CI90" s="45">
        <f t="shared" si="108"/>
        <v>0</v>
      </c>
      <c r="CJ90" s="44">
        <f t="shared" si="109"/>
        <v>0</v>
      </c>
      <c r="CK90" s="44">
        <f t="shared" si="110"/>
        <v>0</v>
      </c>
      <c r="CL90" s="44">
        <f t="shared" si="111"/>
        <v>0</v>
      </c>
      <c r="CM90" s="44">
        <f t="shared" si="112"/>
        <v>0</v>
      </c>
      <c r="CN90" s="44">
        <f t="shared" si="113"/>
        <v>0</v>
      </c>
      <c r="CO90" s="44">
        <f t="shared" si="114"/>
        <v>0</v>
      </c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44" t="str">
        <f t="shared" ref="DP90:DP92" si="173">IFERROR(IF(_xlfn.RANK.EQ(AQ90,$AQ$89:$AQ$92,0)=1,1,""),"")</f>
        <v/>
      </c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44">
        <f t="shared" ref="EC90:EC92" si="174">IF(_xlfn.RANK.EQ(CJ90,$CJ$89:$CJ$92,0)=1,1,"")</f>
        <v>1</v>
      </c>
      <c r="EL90" s="44">
        <f t="shared" si="81"/>
        <v>0</v>
      </c>
    </row>
    <row r="91" spans="1:145" x14ac:dyDescent="0.25">
      <c r="A91" s="6"/>
      <c r="B91" s="6" t="s">
        <v>39</v>
      </c>
      <c r="C91" s="39" t="str">
        <f t="shared" si="171"/>
        <v>Team 2</v>
      </c>
      <c r="D91" s="3"/>
      <c r="E91" s="3" t="str">
        <f t="shared" ref="E91" si="175">D91&amp;D92</f>
        <v/>
      </c>
      <c r="F91" s="7"/>
      <c r="G91" s="7"/>
      <c r="H91" s="7"/>
      <c r="I91" s="7"/>
      <c r="J91" s="7"/>
      <c r="K91" s="7"/>
      <c r="L91" s="7"/>
      <c r="M91" s="7"/>
      <c r="N91" s="7"/>
      <c r="O91" s="42" t="str">
        <f t="shared" si="159"/>
        <v/>
      </c>
      <c r="P91" s="42" t="str">
        <f t="shared" si="70"/>
        <v/>
      </c>
      <c r="Q91" s="7"/>
      <c r="R91" s="7"/>
      <c r="S91" s="42">
        <f t="shared" si="167"/>
        <v>0</v>
      </c>
      <c r="T91" s="42">
        <f>SUM(AB92:AG92)</f>
        <v>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107" t="str">
        <f t="shared" si="146"/>
        <v/>
      </c>
      <c r="AI91" s="8"/>
      <c r="AJ91" s="8"/>
      <c r="AK91" s="8"/>
      <c r="AL91" s="8"/>
      <c r="AM91" s="8"/>
      <c r="AN91" s="8"/>
      <c r="AO91" s="45">
        <f t="shared" si="118"/>
        <v>0</v>
      </c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45">
        <f t="shared" si="161"/>
        <v>0</v>
      </c>
      <c r="BB91" s="8"/>
      <c r="BC91" s="8"/>
      <c r="BD91" s="8"/>
      <c r="BE91" s="8"/>
      <c r="BF91" s="8"/>
      <c r="BG91" s="8"/>
      <c r="BH91" s="45">
        <f t="shared" si="9"/>
        <v>0</v>
      </c>
      <c r="BI91" s="8"/>
      <c r="BJ91" s="8"/>
      <c r="BK91" s="8"/>
      <c r="BL91" s="8"/>
      <c r="BM91" s="8"/>
      <c r="BN91" s="8"/>
      <c r="BO91" s="45">
        <f t="shared" si="10"/>
        <v>0</v>
      </c>
      <c r="BP91" s="8"/>
      <c r="BQ91" s="8"/>
      <c r="BR91" s="8"/>
      <c r="BS91" s="8"/>
      <c r="BT91" s="8"/>
      <c r="BU91" s="8"/>
      <c r="BV91" s="45">
        <f t="shared" si="11"/>
        <v>0</v>
      </c>
      <c r="BW91" s="8"/>
      <c r="BX91" s="8"/>
      <c r="BY91" s="8"/>
      <c r="BZ91" s="8"/>
      <c r="CA91" s="8"/>
      <c r="CB91" s="8"/>
      <c r="CC91" s="45">
        <f t="shared" si="12"/>
        <v>0</v>
      </c>
      <c r="CE91" s="45">
        <f t="shared" si="104"/>
        <v>0</v>
      </c>
      <c r="CF91" s="45">
        <f t="shared" si="105"/>
        <v>0</v>
      </c>
      <c r="CG91" s="45">
        <f t="shared" si="106"/>
        <v>0</v>
      </c>
      <c r="CH91" s="45">
        <f t="shared" si="107"/>
        <v>0</v>
      </c>
      <c r="CI91" s="45">
        <f t="shared" si="108"/>
        <v>0</v>
      </c>
      <c r="CJ91" s="44">
        <f t="shared" si="109"/>
        <v>0</v>
      </c>
      <c r="CK91" s="44">
        <f t="shared" si="110"/>
        <v>0</v>
      </c>
      <c r="CL91" s="44">
        <f t="shared" si="111"/>
        <v>0</v>
      </c>
      <c r="CM91" s="44">
        <f t="shared" si="112"/>
        <v>0</v>
      </c>
      <c r="CN91" s="44">
        <f t="shared" si="113"/>
        <v>0</v>
      </c>
      <c r="CO91" s="44">
        <f t="shared" si="114"/>
        <v>0</v>
      </c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44" t="str">
        <f t="shared" si="173"/>
        <v/>
      </c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44">
        <f t="shared" si="174"/>
        <v>1</v>
      </c>
      <c r="EL91" s="44">
        <f t="shared" si="81"/>
        <v>0</v>
      </c>
      <c r="EN91" s="135" t="e">
        <f>(CJ91+CJ92)/(O91)</f>
        <v>#VALUE!</v>
      </c>
      <c r="EO91" s="2" t="str">
        <f>IF(AND(DP91=1,O91&lt;O89),1,"")</f>
        <v/>
      </c>
    </row>
    <row r="92" spans="1:145" ht="15.75" thickBot="1" x14ac:dyDescent="0.3">
      <c r="A92" s="13"/>
      <c r="B92" s="13" t="s">
        <v>41</v>
      </c>
      <c r="C92" s="40" t="str">
        <f t="shared" si="171"/>
        <v>Team 2.1</v>
      </c>
      <c r="D92" s="14"/>
      <c r="E92" s="14"/>
      <c r="F92" s="15"/>
      <c r="G92" s="15"/>
      <c r="H92" s="15"/>
      <c r="I92" s="15"/>
      <c r="J92" s="15"/>
      <c r="K92" s="15"/>
      <c r="L92" s="15"/>
      <c r="M92" s="15"/>
      <c r="N92" s="15"/>
      <c r="O92" s="43" t="str">
        <f t="shared" si="159"/>
        <v/>
      </c>
      <c r="P92" s="43" t="str">
        <f t="shared" si="70"/>
        <v/>
      </c>
      <c r="Q92" s="15"/>
      <c r="R92" s="15"/>
      <c r="S92" s="43">
        <f t="shared" si="167"/>
        <v>0</v>
      </c>
      <c r="T92" s="43">
        <f>SUM(AB91:AG91)</f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08" t="str">
        <f t="shared" si="146"/>
        <v/>
      </c>
      <c r="AI92" s="16"/>
      <c r="AJ92" s="16"/>
      <c r="AK92" s="16"/>
      <c r="AL92" s="16"/>
      <c r="AM92" s="16"/>
      <c r="AN92" s="16"/>
      <c r="AO92" s="46">
        <f t="shared" si="118"/>
        <v>0</v>
      </c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46">
        <f t="shared" si="161"/>
        <v>0</v>
      </c>
      <c r="BB92" s="16"/>
      <c r="BC92" s="16"/>
      <c r="BD92" s="16"/>
      <c r="BE92" s="16"/>
      <c r="BF92" s="16"/>
      <c r="BG92" s="16"/>
      <c r="BH92" s="46">
        <f t="shared" si="9"/>
        <v>0</v>
      </c>
      <c r="BI92" s="16"/>
      <c r="BJ92" s="16"/>
      <c r="BK92" s="16"/>
      <c r="BL92" s="16"/>
      <c r="BM92" s="16"/>
      <c r="BN92" s="16"/>
      <c r="BO92" s="46">
        <f t="shared" si="10"/>
        <v>0</v>
      </c>
      <c r="BP92" s="16"/>
      <c r="BQ92" s="16"/>
      <c r="BR92" s="16"/>
      <c r="BS92" s="16"/>
      <c r="BT92" s="16"/>
      <c r="BU92" s="16"/>
      <c r="BV92" s="46">
        <f t="shared" si="11"/>
        <v>0</v>
      </c>
      <c r="BW92" s="16"/>
      <c r="BX92" s="16"/>
      <c r="BY92" s="16"/>
      <c r="BZ92" s="16"/>
      <c r="CA92" s="16"/>
      <c r="CB92" s="16"/>
      <c r="CC92" s="46">
        <f t="shared" si="12"/>
        <v>0</v>
      </c>
      <c r="CE92" s="46">
        <f t="shared" si="104"/>
        <v>0</v>
      </c>
      <c r="CF92" s="46">
        <f t="shared" si="105"/>
        <v>0</v>
      </c>
      <c r="CG92" s="46">
        <f t="shared" si="106"/>
        <v>0</v>
      </c>
      <c r="CH92" s="46">
        <f t="shared" si="107"/>
        <v>0</v>
      </c>
      <c r="CI92" s="46">
        <f t="shared" si="108"/>
        <v>0</v>
      </c>
      <c r="CJ92" s="46">
        <f t="shared" si="109"/>
        <v>0</v>
      </c>
      <c r="CK92" s="46">
        <f t="shared" si="110"/>
        <v>0</v>
      </c>
      <c r="CL92" s="46">
        <f t="shared" si="111"/>
        <v>0</v>
      </c>
      <c r="CM92" s="46">
        <f t="shared" si="112"/>
        <v>0</v>
      </c>
      <c r="CN92" s="46">
        <f t="shared" si="113"/>
        <v>0</v>
      </c>
      <c r="CO92" s="46">
        <f t="shared" si="114"/>
        <v>0</v>
      </c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46" t="str">
        <f t="shared" si="173"/>
        <v/>
      </c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46">
        <f t="shared" si="174"/>
        <v>1</v>
      </c>
      <c r="EL92" s="46">
        <f t="shared" si="81"/>
        <v>0</v>
      </c>
    </row>
    <row r="93" spans="1:145" x14ac:dyDescent="0.25">
      <c r="A93" s="9"/>
      <c r="B93" s="9" t="s">
        <v>37</v>
      </c>
      <c r="C93" s="38" t="str">
        <f t="shared" si="171"/>
        <v>Team 1</v>
      </c>
      <c r="D93" s="10"/>
      <c r="E93" s="10" t="str">
        <f t="shared" ref="E93" si="176">D93&amp;D94</f>
        <v/>
      </c>
      <c r="F93" s="11"/>
      <c r="G93" s="11"/>
      <c r="H93" s="11"/>
      <c r="I93" s="11"/>
      <c r="J93" s="11"/>
      <c r="K93" s="11"/>
      <c r="L93" s="11"/>
      <c r="M93" s="11"/>
      <c r="N93" s="11"/>
      <c r="O93" s="41" t="str">
        <f t="shared" si="159"/>
        <v/>
      </c>
      <c r="P93" s="41" t="str">
        <f t="shared" si="70"/>
        <v/>
      </c>
      <c r="Q93" s="11"/>
      <c r="R93" s="11"/>
      <c r="S93" s="41">
        <f t="shared" si="167"/>
        <v>0</v>
      </c>
      <c r="T93" s="41">
        <f>SUM(AB94:AG94)</f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06" t="str">
        <f t="shared" si="146"/>
        <v/>
      </c>
      <c r="AI93" s="12"/>
      <c r="AJ93" s="12"/>
      <c r="AK93" s="12"/>
      <c r="AL93" s="12"/>
      <c r="AM93" s="12"/>
      <c r="AN93" s="12"/>
      <c r="AO93" s="44">
        <f t="shared" si="118"/>
        <v>0</v>
      </c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44">
        <f t="shared" si="161"/>
        <v>0</v>
      </c>
      <c r="BB93" s="12"/>
      <c r="BC93" s="12"/>
      <c r="BD93" s="12"/>
      <c r="BE93" s="12"/>
      <c r="BF93" s="12"/>
      <c r="BG93" s="12"/>
      <c r="BH93" s="44">
        <f t="shared" si="9"/>
        <v>0</v>
      </c>
      <c r="BI93" s="12"/>
      <c r="BJ93" s="12"/>
      <c r="BK93" s="12"/>
      <c r="BL93" s="12"/>
      <c r="BM93" s="12"/>
      <c r="BN93" s="12"/>
      <c r="BO93" s="44">
        <f t="shared" si="10"/>
        <v>0</v>
      </c>
      <c r="BP93" s="12"/>
      <c r="BQ93" s="12"/>
      <c r="BR93" s="12"/>
      <c r="BS93" s="12"/>
      <c r="BT93" s="12"/>
      <c r="BU93" s="12"/>
      <c r="BV93" s="44">
        <f t="shared" si="11"/>
        <v>0</v>
      </c>
      <c r="BW93" s="12"/>
      <c r="BX93" s="12"/>
      <c r="BY93" s="12"/>
      <c r="BZ93" s="12"/>
      <c r="CA93" s="12"/>
      <c r="CB93" s="12"/>
      <c r="CC93" s="44">
        <f t="shared" si="12"/>
        <v>0</v>
      </c>
      <c r="CE93" s="44">
        <f t="shared" si="104"/>
        <v>0</v>
      </c>
      <c r="CF93" s="44">
        <f t="shared" si="105"/>
        <v>0</v>
      </c>
      <c r="CG93" s="44">
        <f t="shared" si="106"/>
        <v>0</v>
      </c>
      <c r="CH93" s="44">
        <f t="shared" si="107"/>
        <v>0</v>
      </c>
      <c r="CI93" s="44">
        <f t="shared" si="108"/>
        <v>0</v>
      </c>
      <c r="CJ93" s="44">
        <f t="shared" si="109"/>
        <v>0</v>
      </c>
      <c r="CK93" s="44">
        <f t="shared" si="110"/>
        <v>0</v>
      </c>
      <c r="CL93" s="44">
        <f t="shared" si="111"/>
        <v>0</v>
      </c>
      <c r="CM93" s="44">
        <f t="shared" si="112"/>
        <v>0</v>
      </c>
      <c r="CN93" s="44">
        <f t="shared" si="113"/>
        <v>0</v>
      </c>
      <c r="CO93" s="44">
        <f t="shared" si="114"/>
        <v>0</v>
      </c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86" t="str">
        <f>IFERROR(IF(_xlfn.RANK.EQ(AQ93,$AQ$93:$AQ$96,0)=1,1,""),"")</f>
        <v/>
      </c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44">
        <f>IF(_xlfn.RANK.EQ(CJ93,$CJ$93:$CJ$96,0)=1,1,"")</f>
        <v>1</v>
      </c>
      <c r="EL93" s="44">
        <f t="shared" si="81"/>
        <v>0</v>
      </c>
      <c r="EN93" s="135" t="e">
        <f>(CJ93+CJ94)/(O93)</f>
        <v>#VALUE!</v>
      </c>
      <c r="EO93" s="2" t="str">
        <f>IF(AND(DP93=1,O93&lt;O95),1,"")</f>
        <v/>
      </c>
    </row>
    <row r="94" spans="1:145" x14ac:dyDescent="0.25">
      <c r="A94" s="6"/>
      <c r="B94" s="6" t="s">
        <v>40</v>
      </c>
      <c r="C94" s="39" t="str">
        <f t="shared" si="171"/>
        <v>Team 1.1</v>
      </c>
      <c r="D94" s="3"/>
      <c r="E94" s="3"/>
      <c r="F94" s="7"/>
      <c r="G94" s="7"/>
      <c r="H94" s="7"/>
      <c r="I94" s="7"/>
      <c r="J94" s="7"/>
      <c r="K94" s="7"/>
      <c r="L94" s="7"/>
      <c r="M94" s="7"/>
      <c r="N94" s="7"/>
      <c r="O94" s="42" t="str">
        <f t="shared" si="159"/>
        <v/>
      </c>
      <c r="P94" s="42" t="str">
        <f t="shared" si="70"/>
        <v/>
      </c>
      <c r="Q94" s="7"/>
      <c r="R94" s="7"/>
      <c r="S94" s="42">
        <f t="shared" si="167"/>
        <v>0</v>
      </c>
      <c r="T94" s="42">
        <f>SUM(AB93:AG93)</f>
        <v>0</v>
      </c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107" t="str">
        <f t="shared" si="146"/>
        <v/>
      </c>
      <c r="AI94" s="8"/>
      <c r="AJ94" s="8"/>
      <c r="AK94" s="8"/>
      <c r="AL94" s="8"/>
      <c r="AM94" s="8"/>
      <c r="AN94" s="8"/>
      <c r="AO94" s="45">
        <f t="shared" si="118"/>
        <v>0</v>
      </c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45">
        <f t="shared" si="161"/>
        <v>0</v>
      </c>
      <c r="BB94" s="8"/>
      <c r="BC94" s="8"/>
      <c r="BD94" s="8"/>
      <c r="BE94" s="8"/>
      <c r="BF94" s="8"/>
      <c r="BG94" s="8"/>
      <c r="BH94" s="45">
        <f t="shared" si="9"/>
        <v>0</v>
      </c>
      <c r="BI94" s="8"/>
      <c r="BJ94" s="8"/>
      <c r="BK94" s="8"/>
      <c r="BL94" s="8"/>
      <c r="BM94" s="8"/>
      <c r="BN94" s="8"/>
      <c r="BO94" s="45">
        <f t="shared" si="10"/>
        <v>0</v>
      </c>
      <c r="BP94" s="8"/>
      <c r="BQ94" s="8"/>
      <c r="BR94" s="8"/>
      <c r="BS94" s="8"/>
      <c r="BT94" s="8"/>
      <c r="BU94" s="8"/>
      <c r="BV94" s="45">
        <f t="shared" si="11"/>
        <v>0</v>
      </c>
      <c r="BW94" s="8"/>
      <c r="BX94" s="8"/>
      <c r="BY94" s="8"/>
      <c r="BZ94" s="8"/>
      <c r="CA94" s="8"/>
      <c r="CB94" s="8"/>
      <c r="CC94" s="45">
        <f t="shared" si="12"/>
        <v>0</v>
      </c>
      <c r="CE94" s="45">
        <f t="shared" si="104"/>
        <v>0</v>
      </c>
      <c r="CF94" s="45">
        <f t="shared" si="105"/>
        <v>0</v>
      </c>
      <c r="CG94" s="45">
        <f t="shared" si="106"/>
        <v>0</v>
      </c>
      <c r="CH94" s="45">
        <f t="shared" si="107"/>
        <v>0</v>
      </c>
      <c r="CI94" s="45">
        <f t="shared" si="108"/>
        <v>0</v>
      </c>
      <c r="CJ94" s="44">
        <f t="shared" si="109"/>
        <v>0</v>
      </c>
      <c r="CK94" s="44">
        <f t="shared" si="110"/>
        <v>0</v>
      </c>
      <c r="CL94" s="44">
        <f t="shared" si="111"/>
        <v>0</v>
      </c>
      <c r="CM94" s="44">
        <f t="shared" si="112"/>
        <v>0</v>
      </c>
      <c r="CN94" s="44">
        <f t="shared" si="113"/>
        <v>0</v>
      </c>
      <c r="CO94" s="44">
        <f t="shared" si="114"/>
        <v>0</v>
      </c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44" t="str">
        <f t="shared" ref="DP94:DP96" si="177">IFERROR(IF(_xlfn.RANK.EQ(AQ94,$AQ$93:$AQ$96,0)=1,1,""),"")</f>
        <v/>
      </c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44">
        <f t="shared" ref="EC94:EC96" si="178">IF(_xlfn.RANK.EQ(CJ94,$CJ$93:$CJ$96,0)=1,1,"")</f>
        <v>1</v>
      </c>
      <c r="EL94" s="44">
        <f t="shared" si="81"/>
        <v>0</v>
      </c>
    </row>
    <row r="95" spans="1:145" x14ac:dyDescent="0.25">
      <c r="A95" s="6"/>
      <c r="B95" s="6" t="s">
        <v>39</v>
      </c>
      <c r="C95" s="39" t="str">
        <f t="shared" si="171"/>
        <v>Team 2</v>
      </c>
      <c r="D95" s="3"/>
      <c r="E95" s="3" t="str">
        <f t="shared" ref="E95" si="179">D95&amp;D96</f>
        <v/>
      </c>
      <c r="F95" s="7"/>
      <c r="G95" s="7"/>
      <c r="H95" s="7"/>
      <c r="I95" s="7"/>
      <c r="J95" s="7"/>
      <c r="K95" s="7"/>
      <c r="L95" s="7"/>
      <c r="M95" s="7"/>
      <c r="N95" s="7"/>
      <c r="O95" s="42" t="str">
        <f t="shared" si="159"/>
        <v/>
      </c>
      <c r="P95" s="42" t="str">
        <f t="shared" si="70"/>
        <v/>
      </c>
      <c r="Q95" s="7"/>
      <c r="R95" s="7"/>
      <c r="S95" s="42">
        <f t="shared" si="167"/>
        <v>0</v>
      </c>
      <c r="T95" s="42">
        <f>SUM(AB96:AG96)</f>
        <v>0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107" t="str">
        <f t="shared" si="146"/>
        <v/>
      </c>
      <c r="AI95" s="8"/>
      <c r="AJ95" s="8"/>
      <c r="AK95" s="8"/>
      <c r="AL95" s="8"/>
      <c r="AM95" s="8"/>
      <c r="AN95" s="8"/>
      <c r="AO95" s="45">
        <f t="shared" si="118"/>
        <v>0</v>
      </c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45">
        <f t="shared" si="161"/>
        <v>0</v>
      </c>
      <c r="BB95" s="8"/>
      <c r="BC95" s="8"/>
      <c r="BD95" s="8"/>
      <c r="BE95" s="8"/>
      <c r="BF95" s="8"/>
      <c r="BG95" s="8"/>
      <c r="BH95" s="45">
        <f t="shared" si="9"/>
        <v>0</v>
      </c>
      <c r="BI95" s="8"/>
      <c r="BJ95" s="8"/>
      <c r="BK95" s="8"/>
      <c r="BL95" s="8"/>
      <c r="BM95" s="8"/>
      <c r="BN95" s="8"/>
      <c r="BO95" s="45">
        <f t="shared" si="10"/>
        <v>0</v>
      </c>
      <c r="BP95" s="8"/>
      <c r="BQ95" s="8"/>
      <c r="BR95" s="8"/>
      <c r="BS95" s="8"/>
      <c r="BT95" s="8"/>
      <c r="BU95" s="8"/>
      <c r="BV95" s="45">
        <f t="shared" si="11"/>
        <v>0</v>
      </c>
      <c r="BW95" s="8"/>
      <c r="BX95" s="8"/>
      <c r="BY95" s="8"/>
      <c r="BZ95" s="8"/>
      <c r="CA95" s="8"/>
      <c r="CB95" s="8"/>
      <c r="CC95" s="45">
        <f t="shared" si="12"/>
        <v>0</v>
      </c>
      <c r="CE95" s="45">
        <f t="shared" si="104"/>
        <v>0</v>
      </c>
      <c r="CF95" s="45">
        <f t="shared" si="105"/>
        <v>0</v>
      </c>
      <c r="CG95" s="45">
        <f t="shared" si="106"/>
        <v>0</v>
      </c>
      <c r="CH95" s="45">
        <f t="shared" si="107"/>
        <v>0</v>
      </c>
      <c r="CI95" s="45">
        <f t="shared" si="108"/>
        <v>0</v>
      </c>
      <c r="CJ95" s="44">
        <f t="shared" si="109"/>
        <v>0</v>
      </c>
      <c r="CK95" s="44">
        <f t="shared" si="110"/>
        <v>0</v>
      </c>
      <c r="CL95" s="44">
        <f t="shared" si="111"/>
        <v>0</v>
      </c>
      <c r="CM95" s="44">
        <f t="shared" si="112"/>
        <v>0</v>
      </c>
      <c r="CN95" s="44">
        <f t="shared" si="113"/>
        <v>0</v>
      </c>
      <c r="CO95" s="44">
        <f t="shared" si="114"/>
        <v>0</v>
      </c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44" t="str">
        <f t="shared" si="177"/>
        <v/>
      </c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44">
        <f t="shared" si="178"/>
        <v>1</v>
      </c>
      <c r="EL95" s="44">
        <f t="shared" si="81"/>
        <v>0</v>
      </c>
      <c r="EN95" s="135" t="e">
        <f>(CJ95+CJ96)/(O95)</f>
        <v>#VALUE!</v>
      </c>
      <c r="EO95" s="2" t="str">
        <f>IF(AND(DP95=1,O95&lt;O93),1,"")</f>
        <v/>
      </c>
    </row>
    <row r="96" spans="1:145" ht="15.75" thickBot="1" x14ac:dyDescent="0.3">
      <c r="A96" s="13"/>
      <c r="B96" s="13" t="s">
        <v>41</v>
      </c>
      <c r="C96" s="40" t="str">
        <f t="shared" si="171"/>
        <v>Team 2.1</v>
      </c>
      <c r="D96" s="14"/>
      <c r="E96" s="14"/>
      <c r="F96" s="15"/>
      <c r="G96" s="15"/>
      <c r="H96" s="15"/>
      <c r="I96" s="15"/>
      <c r="J96" s="15"/>
      <c r="K96" s="15"/>
      <c r="L96" s="15"/>
      <c r="M96" s="15"/>
      <c r="N96" s="15"/>
      <c r="O96" s="43" t="str">
        <f t="shared" si="159"/>
        <v/>
      </c>
      <c r="P96" s="43" t="str">
        <f t="shared" si="70"/>
        <v/>
      </c>
      <c r="Q96" s="15"/>
      <c r="R96" s="15"/>
      <c r="S96" s="43">
        <f t="shared" si="167"/>
        <v>0</v>
      </c>
      <c r="T96" s="43">
        <f>SUM(AB95:AG95)</f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08" t="str">
        <f t="shared" si="146"/>
        <v/>
      </c>
      <c r="AI96" s="16"/>
      <c r="AJ96" s="16"/>
      <c r="AK96" s="16"/>
      <c r="AL96" s="16"/>
      <c r="AM96" s="16"/>
      <c r="AN96" s="16"/>
      <c r="AO96" s="46">
        <f t="shared" si="118"/>
        <v>0</v>
      </c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46">
        <f t="shared" si="161"/>
        <v>0</v>
      </c>
      <c r="BB96" s="16"/>
      <c r="BC96" s="16"/>
      <c r="BD96" s="16"/>
      <c r="BE96" s="16"/>
      <c r="BF96" s="16"/>
      <c r="BG96" s="16"/>
      <c r="BH96" s="46">
        <f t="shared" si="9"/>
        <v>0</v>
      </c>
      <c r="BI96" s="16"/>
      <c r="BJ96" s="16"/>
      <c r="BK96" s="16"/>
      <c r="BL96" s="16"/>
      <c r="BM96" s="16"/>
      <c r="BN96" s="16"/>
      <c r="BO96" s="46">
        <f t="shared" si="10"/>
        <v>0</v>
      </c>
      <c r="BP96" s="16"/>
      <c r="BQ96" s="16"/>
      <c r="BR96" s="16"/>
      <c r="BS96" s="16"/>
      <c r="BT96" s="16"/>
      <c r="BU96" s="16"/>
      <c r="BV96" s="46">
        <f t="shared" si="11"/>
        <v>0</v>
      </c>
      <c r="BW96" s="16"/>
      <c r="BX96" s="16"/>
      <c r="BY96" s="16"/>
      <c r="BZ96" s="16"/>
      <c r="CA96" s="16"/>
      <c r="CB96" s="16"/>
      <c r="CC96" s="46">
        <f t="shared" si="12"/>
        <v>0</v>
      </c>
      <c r="CE96" s="46">
        <f t="shared" si="104"/>
        <v>0</v>
      </c>
      <c r="CF96" s="46">
        <f t="shared" si="105"/>
        <v>0</v>
      </c>
      <c r="CG96" s="46">
        <f t="shared" si="106"/>
        <v>0</v>
      </c>
      <c r="CH96" s="46">
        <f t="shared" si="107"/>
        <v>0</v>
      </c>
      <c r="CI96" s="46">
        <f t="shared" si="108"/>
        <v>0</v>
      </c>
      <c r="CJ96" s="46">
        <f t="shared" si="109"/>
        <v>0</v>
      </c>
      <c r="CK96" s="46">
        <f t="shared" si="110"/>
        <v>0</v>
      </c>
      <c r="CL96" s="46">
        <f t="shared" si="111"/>
        <v>0</v>
      </c>
      <c r="CM96" s="46">
        <f t="shared" si="112"/>
        <v>0</v>
      </c>
      <c r="CN96" s="46">
        <f t="shared" si="113"/>
        <v>0</v>
      </c>
      <c r="CO96" s="46">
        <f t="shared" si="114"/>
        <v>0</v>
      </c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46" t="str">
        <f t="shared" si="177"/>
        <v/>
      </c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46">
        <f t="shared" si="178"/>
        <v>1</v>
      </c>
      <c r="EL96" s="46">
        <f t="shared" si="81"/>
        <v>0</v>
      </c>
    </row>
    <row r="97" spans="1:145" x14ac:dyDescent="0.25">
      <c r="A97" s="9"/>
      <c r="B97" s="9" t="s">
        <v>37</v>
      </c>
      <c r="C97" s="38" t="str">
        <f t="shared" si="171"/>
        <v>Team 1</v>
      </c>
      <c r="D97" s="10"/>
      <c r="E97" s="10" t="str">
        <f t="shared" ref="E97" si="180">D97&amp;D98</f>
        <v/>
      </c>
      <c r="F97" s="11"/>
      <c r="G97" s="11"/>
      <c r="H97" s="11"/>
      <c r="I97" s="11"/>
      <c r="J97" s="11"/>
      <c r="K97" s="11"/>
      <c r="L97" s="11"/>
      <c r="M97" s="11"/>
      <c r="N97" s="11"/>
      <c r="O97" s="41" t="str">
        <f t="shared" si="159"/>
        <v/>
      </c>
      <c r="P97" s="41" t="str">
        <f t="shared" si="70"/>
        <v/>
      </c>
      <c r="Q97" s="11"/>
      <c r="R97" s="11"/>
      <c r="S97" s="41">
        <f t="shared" si="167"/>
        <v>0</v>
      </c>
      <c r="T97" s="41">
        <f>SUM(AB98:AG98)</f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06" t="str">
        <f t="shared" si="146"/>
        <v/>
      </c>
      <c r="AI97" s="12"/>
      <c r="AJ97" s="12"/>
      <c r="AK97" s="12"/>
      <c r="AL97" s="12"/>
      <c r="AM97" s="12"/>
      <c r="AN97" s="12"/>
      <c r="AO97" s="44">
        <f t="shared" si="118"/>
        <v>0</v>
      </c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44">
        <f t="shared" si="161"/>
        <v>0</v>
      </c>
      <c r="BB97" s="12"/>
      <c r="BC97" s="12"/>
      <c r="BD97" s="12"/>
      <c r="BE97" s="12"/>
      <c r="BF97" s="12"/>
      <c r="BG97" s="12"/>
      <c r="BH97" s="44">
        <f t="shared" si="9"/>
        <v>0</v>
      </c>
      <c r="BI97" s="12"/>
      <c r="BJ97" s="12"/>
      <c r="BK97" s="12"/>
      <c r="BL97" s="12"/>
      <c r="BM97" s="12"/>
      <c r="BN97" s="12"/>
      <c r="BO97" s="44">
        <f t="shared" si="10"/>
        <v>0</v>
      </c>
      <c r="BP97" s="12"/>
      <c r="BQ97" s="12"/>
      <c r="BR97" s="12"/>
      <c r="BS97" s="12"/>
      <c r="BT97" s="12"/>
      <c r="BU97" s="12"/>
      <c r="BV97" s="44">
        <f t="shared" si="11"/>
        <v>0</v>
      </c>
      <c r="BW97" s="12"/>
      <c r="BX97" s="12"/>
      <c r="BY97" s="12"/>
      <c r="BZ97" s="12"/>
      <c r="CA97" s="12"/>
      <c r="CB97" s="12"/>
      <c r="CC97" s="44">
        <f t="shared" si="12"/>
        <v>0</v>
      </c>
      <c r="CE97" s="44">
        <f t="shared" si="104"/>
        <v>0</v>
      </c>
      <c r="CF97" s="44">
        <f t="shared" si="105"/>
        <v>0</v>
      </c>
      <c r="CG97" s="44">
        <f t="shared" si="106"/>
        <v>0</v>
      </c>
      <c r="CH97" s="44">
        <f t="shared" si="107"/>
        <v>0</v>
      </c>
      <c r="CI97" s="44">
        <f t="shared" si="108"/>
        <v>0</v>
      </c>
      <c r="CJ97" s="44">
        <f t="shared" si="109"/>
        <v>0</v>
      </c>
      <c r="CK97" s="44">
        <f t="shared" si="110"/>
        <v>0</v>
      </c>
      <c r="CL97" s="44">
        <f t="shared" si="111"/>
        <v>0</v>
      </c>
      <c r="CM97" s="44">
        <f t="shared" si="112"/>
        <v>0</v>
      </c>
      <c r="CN97" s="44">
        <f t="shared" si="113"/>
        <v>0</v>
      </c>
      <c r="CO97" s="44">
        <f t="shared" si="114"/>
        <v>0</v>
      </c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86" t="str">
        <f>IFERROR(IF(_xlfn.RANK.EQ(AQ97,$AQ$97:$AQ$100,0)=1,1,""),"")</f>
        <v/>
      </c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44">
        <f>IF(_xlfn.RANK.EQ(CJ97,$CJ$97:$CJ$100,0)=1,1,"")</f>
        <v>1</v>
      </c>
      <c r="EL97" s="44">
        <f t="shared" si="81"/>
        <v>0</v>
      </c>
      <c r="EN97" s="135" t="e">
        <f>(CJ97+CJ98)/(O97)</f>
        <v>#VALUE!</v>
      </c>
      <c r="EO97" s="2" t="str">
        <f>IF(AND(DP97=1,O97&lt;O99),1,"")</f>
        <v/>
      </c>
    </row>
    <row r="98" spans="1:145" x14ac:dyDescent="0.25">
      <c r="A98" s="6"/>
      <c r="B98" s="6" t="s">
        <v>40</v>
      </c>
      <c r="C98" s="39" t="str">
        <f t="shared" si="171"/>
        <v>Team 1.1</v>
      </c>
      <c r="D98" s="3"/>
      <c r="E98" s="3"/>
      <c r="F98" s="7"/>
      <c r="G98" s="7"/>
      <c r="H98" s="7"/>
      <c r="I98" s="7"/>
      <c r="J98" s="7"/>
      <c r="K98" s="7"/>
      <c r="L98" s="7"/>
      <c r="M98" s="7"/>
      <c r="N98" s="7"/>
      <c r="O98" s="42" t="str">
        <f t="shared" si="159"/>
        <v/>
      </c>
      <c r="P98" s="42" t="str">
        <f t="shared" si="70"/>
        <v/>
      </c>
      <c r="Q98" s="7"/>
      <c r="R98" s="7"/>
      <c r="S98" s="42">
        <f t="shared" si="167"/>
        <v>0</v>
      </c>
      <c r="T98" s="42">
        <f>SUM(AB97:AG97)</f>
        <v>0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107" t="str">
        <f t="shared" si="146"/>
        <v/>
      </c>
      <c r="AI98" s="8"/>
      <c r="AJ98" s="8"/>
      <c r="AK98" s="8"/>
      <c r="AL98" s="8"/>
      <c r="AM98" s="8"/>
      <c r="AN98" s="8"/>
      <c r="AO98" s="45">
        <f t="shared" si="118"/>
        <v>0</v>
      </c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45">
        <f t="shared" si="161"/>
        <v>0</v>
      </c>
      <c r="BB98" s="8"/>
      <c r="BC98" s="8"/>
      <c r="BD98" s="8"/>
      <c r="BE98" s="8"/>
      <c r="BF98" s="8"/>
      <c r="BG98" s="8"/>
      <c r="BH98" s="45">
        <f t="shared" si="9"/>
        <v>0</v>
      </c>
      <c r="BI98" s="8"/>
      <c r="BJ98" s="8"/>
      <c r="BK98" s="8"/>
      <c r="BL98" s="8"/>
      <c r="BM98" s="8"/>
      <c r="BN98" s="8"/>
      <c r="BO98" s="45">
        <f t="shared" si="10"/>
        <v>0</v>
      </c>
      <c r="BP98" s="8"/>
      <c r="BQ98" s="8"/>
      <c r="BR98" s="8"/>
      <c r="BS98" s="8"/>
      <c r="BT98" s="8"/>
      <c r="BU98" s="8"/>
      <c r="BV98" s="45">
        <f t="shared" si="11"/>
        <v>0</v>
      </c>
      <c r="BW98" s="8"/>
      <c r="BX98" s="8"/>
      <c r="BY98" s="8"/>
      <c r="BZ98" s="8"/>
      <c r="CA98" s="8"/>
      <c r="CB98" s="8"/>
      <c r="CC98" s="45">
        <f t="shared" si="12"/>
        <v>0</v>
      </c>
      <c r="CE98" s="45">
        <f t="shared" si="104"/>
        <v>0</v>
      </c>
      <c r="CF98" s="45">
        <f t="shared" si="105"/>
        <v>0</v>
      </c>
      <c r="CG98" s="45">
        <f t="shared" si="106"/>
        <v>0</v>
      </c>
      <c r="CH98" s="45">
        <f t="shared" si="107"/>
        <v>0</v>
      </c>
      <c r="CI98" s="45">
        <f t="shared" si="108"/>
        <v>0</v>
      </c>
      <c r="CJ98" s="44">
        <f t="shared" si="109"/>
        <v>0</v>
      </c>
      <c r="CK98" s="44">
        <f t="shared" si="110"/>
        <v>0</v>
      </c>
      <c r="CL98" s="44">
        <f t="shared" si="111"/>
        <v>0</v>
      </c>
      <c r="CM98" s="44">
        <f t="shared" si="112"/>
        <v>0</v>
      </c>
      <c r="CN98" s="44">
        <f t="shared" si="113"/>
        <v>0</v>
      </c>
      <c r="CO98" s="44">
        <f t="shared" si="114"/>
        <v>0</v>
      </c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44" t="str">
        <f t="shared" ref="DP98:DP100" si="181">IFERROR(IF(_xlfn.RANK.EQ(AQ98,$AQ$97:$AQ$100,0)=1,1,""),"")</f>
        <v/>
      </c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44">
        <f t="shared" ref="EC98:EC100" si="182">IF(_xlfn.RANK.EQ(CJ98,$CJ$97:$CJ$100,0)=1,1,"")</f>
        <v>1</v>
      </c>
      <c r="EL98" s="44">
        <f t="shared" si="81"/>
        <v>0</v>
      </c>
    </row>
    <row r="99" spans="1:145" x14ac:dyDescent="0.25">
      <c r="A99" s="6"/>
      <c r="B99" s="6" t="s">
        <v>39</v>
      </c>
      <c r="C99" s="39" t="str">
        <f t="shared" si="171"/>
        <v>Team 2</v>
      </c>
      <c r="D99" s="3"/>
      <c r="E99" s="3" t="str">
        <f t="shared" ref="E99" si="183">D99&amp;D100</f>
        <v/>
      </c>
      <c r="F99" s="7"/>
      <c r="G99" s="7"/>
      <c r="H99" s="7"/>
      <c r="I99" s="7"/>
      <c r="J99" s="7"/>
      <c r="K99" s="7"/>
      <c r="L99" s="7"/>
      <c r="M99" s="7"/>
      <c r="N99" s="7"/>
      <c r="O99" s="42" t="str">
        <f t="shared" si="159"/>
        <v/>
      </c>
      <c r="P99" s="42" t="str">
        <f t="shared" si="70"/>
        <v/>
      </c>
      <c r="Q99" s="7"/>
      <c r="R99" s="7"/>
      <c r="S99" s="42">
        <f t="shared" si="167"/>
        <v>0</v>
      </c>
      <c r="T99" s="42">
        <f>SUM(AB100:AG100)</f>
        <v>0</v>
      </c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107" t="str">
        <f t="shared" si="146"/>
        <v/>
      </c>
      <c r="AI99" s="8"/>
      <c r="AJ99" s="8"/>
      <c r="AK99" s="8"/>
      <c r="AL99" s="8"/>
      <c r="AM99" s="8"/>
      <c r="AN99" s="8"/>
      <c r="AO99" s="45">
        <f t="shared" si="118"/>
        <v>0</v>
      </c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45">
        <f t="shared" si="161"/>
        <v>0</v>
      </c>
      <c r="BB99" s="8"/>
      <c r="BC99" s="8"/>
      <c r="BD99" s="8"/>
      <c r="BE99" s="8"/>
      <c r="BF99" s="8"/>
      <c r="BG99" s="8"/>
      <c r="BH99" s="45">
        <f t="shared" si="9"/>
        <v>0</v>
      </c>
      <c r="BI99" s="8"/>
      <c r="BJ99" s="8"/>
      <c r="BK99" s="8"/>
      <c r="BL99" s="8"/>
      <c r="BM99" s="8"/>
      <c r="BN99" s="8"/>
      <c r="BO99" s="45">
        <f t="shared" si="10"/>
        <v>0</v>
      </c>
      <c r="BP99" s="8"/>
      <c r="BQ99" s="8"/>
      <c r="BR99" s="8"/>
      <c r="BS99" s="8"/>
      <c r="BT99" s="8"/>
      <c r="BU99" s="8"/>
      <c r="BV99" s="45">
        <f t="shared" si="11"/>
        <v>0</v>
      </c>
      <c r="BW99" s="8"/>
      <c r="BX99" s="8"/>
      <c r="BY99" s="8"/>
      <c r="BZ99" s="8"/>
      <c r="CA99" s="8"/>
      <c r="CB99" s="8"/>
      <c r="CC99" s="45">
        <f t="shared" si="12"/>
        <v>0</v>
      </c>
      <c r="CE99" s="45">
        <f t="shared" si="104"/>
        <v>0</v>
      </c>
      <c r="CF99" s="45">
        <f t="shared" si="105"/>
        <v>0</v>
      </c>
      <c r="CG99" s="45">
        <f t="shared" si="106"/>
        <v>0</v>
      </c>
      <c r="CH99" s="45">
        <f t="shared" si="107"/>
        <v>0</v>
      </c>
      <c r="CI99" s="45">
        <f t="shared" si="108"/>
        <v>0</v>
      </c>
      <c r="CJ99" s="44">
        <f t="shared" si="109"/>
        <v>0</v>
      </c>
      <c r="CK99" s="44">
        <f t="shared" si="110"/>
        <v>0</v>
      </c>
      <c r="CL99" s="44">
        <f t="shared" si="111"/>
        <v>0</v>
      </c>
      <c r="CM99" s="44">
        <f t="shared" si="112"/>
        <v>0</v>
      </c>
      <c r="CN99" s="44">
        <f t="shared" si="113"/>
        <v>0</v>
      </c>
      <c r="CO99" s="44">
        <f t="shared" si="114"/>
        <v>0</v>
      </c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44" t="str">
        <f t="shared" si="181"/>
        <v/>
      </c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44">
        <f t="shared" si="182"/>
        <v>1</v>
      </c>
      <c r="EL99" s="44">
        <f t="shared" si="81"/>
        <v>0</v>
      </c>
      <c r="EN99" s="135" t="e">
        <f>(CJ99+CJ100)/(O99)</f>
        <v>#VALUE!</v>
      </c>
      <c r="EO99" s="2" t="str">
        <f>IF(AND(DP99=1,O99&lt;O97),1,"")</f>
        <v/>
      </c>
    </row>
    <row r="100" spans="1:145" ht="15.75" thickBot="1" x14ac:dyDescent="0.3">
      <c r="A100" s="13"/>
      <c r="B100" s="13" t="s">
        <v>41</v>
      </c>
      <c r="C100" s="40" t="str">
        <f t="shared" si="171"/>
        <v>Team 2.1</v>
      </c>
      <c r="D100" s="14"/>
      <c r="E100" s="14"/>
      <c r="F100" s="15"/>
      <c r="G100" s="15"/>
      <c r="H100" s="15"/>
      <c r="I100" s="15"/>
      <c r="J100" s="15"/>
      <c r="K100" s="15"/>
      <c r="L100" s="15"/>
      <c r="M100" s="15"/>
      <c r="N100" s="15"/>
      <c r="O100" s="43" t="str">
        <f t="shared" si="159"/>
        <v/>
      </c>
      <c r="P100" s="43" t="str">
        <f t="shared" si="70"/>
        <v/>
      </c>
      <c r="Q100" s="15"/>
      <c r="R100" s="15"/>
      <c r="S100" s="43">
        <f t="shared" si="167"/>
        <v>0</v>
      </c>
      <c r="T100" s="43">
        <f>SUM(AB99:AG99)</f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08" t="str">
        <f t="shared" si="146"/>
        <v/>
      </c>
      <c r="AI100" s="16"/>
      <c r="AJ100" s="16"/>
      <c r="AK100" s="16"/>
      <c r="AL100" s="16"/>
      <c r="AM100" s="16"/>
      <c r="AN100" s="16"/>
      <c r="AO100" s="46">
        <f t="shared" si="118"/>
        <v>0</v>
      </c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46">
        <f t="shared" si="161"/>
        <v>0</v>
      </c>
      <c r="BB100" s="16"/>
      <c r="BC100" s="16"/>
      <c r="BD100" s="16"/>
      <c r="BE100" s="16"/>
      <c r="BF100" s="16"/>
      <c r="BG100" s="16"/>
      <c r="BH100" s="46">
        <f t="shared" si="9"/>
        <v>0</v>
      </c>
      <c r="BI100" s="16"/>
      <c r="BJ100" s="16"/>
      <c r="BK100" s="16"/>
      <c r="BL100" s="16"/>
      <c r="BM100" s="16"/>
      <c r="BN100" s="16"/>
      <c r="BO100" s="46">
        <f t="shared" si="10"/>
        <v>0</v>
      </c>
      <c r="BP100" s="16"/>
      <c r="BQ100" s="16"/>
      <c r="BR100" s="16"/>
      <c r="BS100" s="16"/>
      <c r="BT100" s="16"/>
      <c r="BU100" s="16"/>
      <c r="BV100" s="46">
        <f t="shared" si="11"/>
        <v>0</v>
      </c>
      <c r="BW100" s="16"/>
      <c r="BX100" s="16"/>
      <c r="BY100" s="16"/>
      <c r="BZ100" s="16"/>
      <c r="CA100" s="16"/>
      <c r="CB100" s="16"/>
      <c r="CC100" s="46">
        <f t="shared" si="12"/>
        <v>0</v>
      </c>
      <c r="CE100" s="46">
        <f t="shared" si="104"/>
        <v>0</v>
      </c>
      <c r="CF100" s="46">
        <f t="shared" si="105"/>
        <v>0</v>
      </c>
      <c r="CG100" s="46">
        <f t="shared" si="106"/>
        <v>0</v>
      </c>
      <c r="CH100" s="46">
        <f t="shared" si="107"/>
        <v>0</v>
      </c>
      <c r="CI100" s="46">
        <f t="shared" si="108"/>
        <v>0</v>
      </c>
      <c r="CJ100" s="46">
        <f t="shared" si="109"/>
        <v>0</v>
      </c>
      <c r="CK100" s="46">
        <f t="shared" si="110"/>
        <v>0</v>
      </c>
      <c r="CL100" s="46">
        <f t="shared" si="111"/>
        <v>0</v>
      </c>
      <c r="CM100" s="46">
        <f t="shared" si="112"/>
        <v>0</v>
      </c>
      <c r="CN100" s="46">
        <f t="shared" si="113"/>
        <v>0</v>
      </c>
      <c r="CO100" s="46">
        <f t="shared" si="114"/>
        <v>0</v>
      </c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46" t="str">
        <f t="shared" si="181"/>
        <v/>
      </c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46">
        <f t="shared" si="182"/>
        <v>1</v>
      </c>
      <c r="EL100" s="46">
        <f t="shared" si="81"/>
        <v>0</v>
      </c>
    </row>
    <row r="101" spans="1:145" x14ac:dyDescent="0.25">
      <c r="A101" s="9"/>
      <c r="B101" s="9" t="s">
        <v>37</v>
      </c>
      <c r="C101" s="38" t="str">
        <f t="shared" si="171"/>
        <v>Team 1</v>
      </c>
      <c r="D101" s="10"/>
      <c r="E101" s="10" t="str">
        <f t="shared" ref="E101" si="184">D101&amp;D102</f>
        <v/>
      </c>
      <c r="F101" s="11"/>
      <c r="G101" s="11"/>
      <c r="H101" s="11"/>
      <c r="I101" s="11"/>
      <c r="J101" s="11"/>
      <c r="K101" s="11"/>
      <c r="L101" s="11"/>
      <c r="M101" s="11"/>
      <c r="N101" s="11"/>
      <c r="O101" s="41" t="str">
        <f t="shared" si="159"/>
        <v/>
      </c>
      <c r="P101" s="41" t="str">
        <f t="shared" si="70"/>
        <v/>
      </c>
      <c r="Q101" s="11"/>
      <c r="R101" s="11"/>
      <c r="S101" s="41">
        <f t="shared" si="167"/>
        <v>0</v>
      </c>
      <c r="T101" s="41">
        <f>SUM(AB102:AG102)</f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06" t="str">
        <f t="shared" si="146"/>
        <v/>
      </c>
      <c r="AI101" s="12"/>
      <c r="AJ101" s="12"/>
      <c r="AK101" s="12"/>
      <c r="AL101" s="12"/>
      <c r="AM101" s="12"/>
      <c r="AN101" s="12"/>
      <c r="AO101" s="44">
        <f t="shared" si="118"/>
        <v>0</v>
      </c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44">
        <f t="shared" si="161"/>
        <v>0</v>
      </c>
      <c r="BB101" s="12"/>
      <c r="BC101" s="12"/>
      <c r="BD101" s="12"/>
      <c r="BE101" s="12"/>
      <c r="BF101" s="12"/>
      <c r="BG101" s="12"/>
      <c r="BH101" s="44">
        <f t="shared" si="9"/>
        <v>0</v>
      </c>
      <c r="BI101" s="12"/>
      <c r="BJ101" s="12"/>
      <c r="BK101" s="12"/>
      <c r="BL101" s="12"/>
      <c r="BM101" s="12"/>
      <c r="BN101" s="12"/>
      <c r="BO101" s="44">
        <f t="shared" si="10"/>
        <v>0</v>
      </c>
      <c r="BP101" s="12"/>
      <c r="BQ101" s="12"/>
      <c r="BR101" s="12"/>
      <c r="BS101" s="12"/>
      <c r="BT101" s="12"/>
      <c r="BU101" s="12"/>
      <c r="BV101" s="44">
        <f t="shared" si="11"/>
        <v>0</v>
      </c>
      <c r="BW101" s="12"/>
      <c r="BX101" s="12"/>
      <c r="BY101" s="12"/>
      <c r="BZ101" s="12"/>
      <c r="CA101" s="12"/>
      <c r="CB101" s="12"/>
      <c r="CC101" s="44">
        <f t="shared" si="12"/>
        <v>0</v>
      </c>
      <c r="CE101" s="44">
        <f t="shared" si="104"/>
        <v>0</v>
      </c>
      <c r="CF101" s="44">
        <f t="shared" si="105"/>
        <v>0</v>
      </c>
      <c r="CG101" s="44">
        <f t="shared" si="106"/>
        <v>0</v>
      </c>
      <c r="CH101" s="44">
        <f t="shared" si="107"/>
        <v>0</v>
      </c>
      <c r="CI101" s="44">
        <f t="shared" si="108"/>
        <v>0</v>
      </c>
      <c r="CJ101" s="44">
        <f t="shared" si="109"/>
        <v>0</v>
      </c>
      <c r="CK101" s="44">
        <f t="shared" si="110"/>
        <v>0</v>
      </c>
      <c r="CL101" s="44">
        <f t="shared" si="111"/>
        <v>0</v>
      </c>
      <c r="CM101" s="44">
        <f t="shared" si="112"/>
        <v>0</v>
      </c>
      <c r="CN101" s="44">
        <f t="shared" si="113"/>
        <v>0</v>
      </c>
      <c r="CO101" s="44">
        <f t="shared" si="114"/>
        <v>0</v>
      </c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86" t="str">
        <f>IFERROR(IF(_xlfn.RANK.EQ(AQ101,$AQ$101:$AQ$104,0)=1,1,""),"")</f>
        <v/>
      </c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44">
        <f>IF(_xlfn.RANK.EQ(CJ101,$CJ$101:$CJ$104,0)=1,1,"")</f>
        <v>1</v>
      </c>
      <c r="EL101" s="44">
        <f t="shared" ref="EL101:EL140" si="185">D101</f>
        <v>0</v>
      </c>
      <c r="EN101" s="135" t="e">
        <f>(CJ101+CJ102)/(O101)</f>
        <v>#VALUE!</v>
      </c>
      <c r="EO101" s="2" t="str">
        <f>IF(AND(DP101=1,O101&lt;O103),1,"")</f>
        <v/>
      </c>
    </row>
    <row r="102" spans="1:145" x14ac:dyDescent="0.25">
      <c r="A102" s="6"/>
      <c r="B102" s="6" t="s">
        <v>40</v>
      </c>
      <c r="C102" s="39" t="str">
        <f t="shared" si="171"/>
        <v>Team 1.1</v>
      </c>
      <c r="D102" s="3"/>
      <c r="E102" s="3"/>
      <c r="F102" s="7"/>
      <c r="G102" s="7"/>
      <c r="H102" s="7"/>
      <c r="I102" s="7"/>
      <c r="J102" s="7"/>
      <c r="K102" s="7"/>
      <c r="L102" s="7"/>
      <c r="M102" s="7"/>
      <c r="N102" s="7"/>
      <c r="O102" s="42" t="str">
        <f t="shared" si="159"/>
        <v/>
      </c>
      <c r="P102" s="42" t="str">
        <f t="shared" si="70"/>
        <v/>
      </c>
      <c r="Q102" s="7"/>
      <c r="R102" s="7"/>
      <c r="S102" s="42">
        <f t="shared" si="167"/>
        <v>0</v>
      </c>
      <c r="T102" s="42">
        <f>SUM(AB101:AG101)</f>
        <v>0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107" t="str">
        <f t="shared" si="146"/>
        <v/>
      </c>
      <c r="AI102" s="8"/>
      <c r="AJ102" s="8"/>
      <c r="AK102" s="8"/>
      <c r="AL102" s="8"/>
      <c r="AM102" s="8"/>
      <c r="AN102" s="8"/>
      <c r="AO102" s="45">
        <f t="shared" si="118"/>
        <v>0</v>
      </c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45">
        <f t="shared" si="161"/>
        <v>0</v>
      </c>
      <c r="BB102" s="8"/>
      <c r="BC102" s="8"/>
      <c r="BD102" s="8"/>
      <c r="BE102" s="8"/>
      <c r="BF102" s="8"/>
      <c r="BG102" s="8"/>
      <c r="BH102" s="45">
        <f t="shared" si="9"/>
        <v>0</v>
      </c>
      <c r="BI102" s="8"/>
      <c r="BJ102" s="8"/>
      <c r="BK102" s="8"/>
      <c r="BL102" s="8"/>
      <c r="BM102" s="8"/>
      <c r="BN102" s="8"/>
      <c r="BO102" s="45">
        <f t="shared" si="10"/>
        <v>0</v>
      </c>
      <c r="BP102" s="8"/>
      <c r="BQ102" s="8"/>
      <c r="BR102" s="8"/>
      <c r="BS102" s="8"/>
      <c r="BT102" s="8"/>
      <c r="BU102" s="8"/>
      <c r="BV102" s="45">
        <f t="shared" si="11"/>
        <v>0</v>
      </c>
      <c r="BW102" s="8"/>
      <c r="BX102" s="8"/>
      <c r="BY102" s="8"/>
      <c r="BZ102" s="8"/>
      <c r="CA102" s="8"/>
      <c r="CB102" s="8"/>
      <c r="CC102" s="45">
        <f t="shared" si="12"/>
        <v>0</v>
      </c>
      <c r="CE102" s="45">
        <f t="shared" si="104"/>
        <v>0</v>
      </c>
      <c r="CF102" s="45">
        <f t="shared" si="105"/>
        <v>0</v>
      </c>
      <c r="CG102" s="45">
        <f t="shared" si="106"/>
        <v>0</v>
      </c>
      <c r="CH102" s="45">
        <f t="shared" si="107"/>
        <v>0</v>
      </c>
      <c r="CI102" s="45">
        <f t="shared" si="108"/>
        <v>0</v>
      </c>
      <c r="CJ102" s="44">
        <f t="shared" si="109"/>
        <v>0</v>
      </c>
      <c r="CK102" s="44">
        <f t="shared" si="110"/>
        <v>0</v>
      </c>
      <c r="CL102" s="44">
        <f t="shared" si="111"/>
        <v>0</v>
      </c>
      <c r="CM102" s="44">
        <f t="shared" si="112"/>
        <v>0</v>
      </c>
      <c r="CN102" s="44">
        <f t="shared" si="113"/>
        <v>0</v>
      </c>
      <c r="CO102" s="44">
        <f t="shared" si="114"/>
        <v>0</v>
      </c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44" t="str">
        <f t="shared" ref="DP102:DP104" si="186">IFERROR(IF(_xlfn.RANK.EQ(AQ102,$AQ$101:$AQ$104,0)=1,1,""),"")</f>
        <v/>
      </c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44">
        <f t="shared" ref="EC102:EC104" si="187">IF(_xlfn.RANK.EQ(CJ102,$CJ$101:$CJ$104,0)=1,1,"")</f>
        <v>1</v>
      </c>
      <c r="EL102" s="44">
        <f t="shared" si="185"/>
        <v>0</v>
      </c>
    </row>
    <row r="103" spans="1:145" x14ac:dyDescent="0.25">
      <c r="A103" s="6"/>
      <c r="B103" s="6" t="s">
        <v>39</v>
      </c>
      <c r="C103" s="39" t="str">
        <f t="shared" si="171"/>
        <v>Team 2</v>
      </c>
      <c r="D103" s="3"/>
      <c r="E103" s="3" t="str">
        <f t="shared" ref="E103" si="188">D103&amp;D104</f>
        <v/>
      </c>
      <c r="F103" s="7"/>
      <c r="G103" s="7"/>
      <c r="H103" s="7"/>
      <c r="I103" s="7"/>
      <c r="J103" s="7"/>
      <c r="K103" s="7"/>
      <c r="L103" s="7"/>
      <c r="M103" s="7"/>
      <c r="N103" s="7"/>
      <c r="O103" s="42" t="str">
        <f t="shared" si="159"/>
        <v/>
      </c>
      <c r="P103" s="42" t="str">
        <f t="shared" si="70"/>
        <v/>
      </c>
      <c r="Q103" s="7"/>
      <c r="R103" s="7"/>
      <c r="S103" s="42">
        <f t="shared" si="167"/>
        <v>0</v>
      </c>
      <c r="T103" s="42">
        <f>SUM(AB104:AG104)</f>
        <v>0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107" t="str">
        <f t="shared" si="146"/>
        <v/>
      </c>
      <c r="AI103" s="8"/>
      <c r="AJ103" s="8"/>
      <c r="AK103" s="8"/>
      <c r="AL103" s="8"/>
      <c r="AM103" s="8"/>
      <c r="AN103" s="8"/>
      <c r="AO103" s="45">
        <f t="shared" si="118"/>
        <v>0</v>
      </c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45">
        <f t="shared" si="161"/>
        <v>0</v>
      </c>
      <c r="BB103" s="8"/>
      <c r="BC103" s="8"/>
      <c r="BD103" s="8"/>
      <c r="BE103" s="8"/>
      <c r="BF103" s="8"/>
      <c r="BG103" s="8"/>
      <c r="BH103" s="45">
        <f t="shared" si="9"/>
        <v>0</v>
      </c>
      <c r="BI103" s="8"/>
      <c r="BJ103" s="8"/>
      <c r="BK103" s="8"/>
      <c r="BL103" s="8"/>
      <c r="BM103" s="8"/>
      <c r="BN103" s="8"/>
      <c r="BO103" s="45">
        <f t="shared" si="10"/>
        <v>0</v>
      </c>
      <c r="BP103" s="8"/>
      <c r="BQ103" s="8"/>
      <c r="BR103" s="8"/>
      <c r="BS103" s="8"/>
      <c r="BT103" s="8"/>
      <c r="BU103" s="8"/>
      <c r="BV103" s="45">
        <f t="shared" si="11"/>
        <v>0</v>
      </c>
      <c r="BW103" s="8"/>
      <c r="BX103" s="8"/>
      <c r="BY103" s="8"/>
      <c r="BZ103" s="8"/>
      <c r="CA103" s="8"/>
      <c r="CB103" s="8"/>
      <c r="CC103" s="45">
        <f t="shared" si="12"/>
        <v>0</v>
      </c>
      <c r="CE103" s="45">
        <f t="shared" si="104"/>
        <v>0</v>
      </c>
      <c r="CF103" s="45">
        <f t="shared" si="105"/>
        <v>0</v>
      </c>
      <c r="CG103" s="45">
        <f t="shared" si="106"/>
        <v>0</v>
      </c>
      <c r="CH103" s="45">
        <f t="shared" si="107"/>
        <v>0</v>
      </c>
      <c r="CI103" s="45">
        <f t="shared" si="108"/>
        <v>0</v>
      </c>
      <c r="CJ103" s="44">
        <f t="shared" si="109"/>
        <v>0</v>
      </c>
      <c r="CK103" s="44">
        <f t="shared" si="110"/>
        <v>0</v>
      </c>
      <c r="CL103" s="44">
        <f t="shared" si="111"/>
        <v>0</v>
      </c>
      <c r="CM103" s="44">
        <f t="shared" si="112"/>
        <v>0</v>
      </c>
      <c r="CN103" s="44">
        <f t="shared" si="113"/>
        <v>0</v>
      </c>
      <c r="CO103" s="44">
        <f t="shared" si="114"/>
        <v>0</v>
      </c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44" t="str">
        <f t="shared" si="186"/>
        <v/>
      </c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44">
        <f t="shared" si="187"/>
        <v>1</v>
      </c>
      <c r="EL103" s="44">
        <f t="shared" si="185"/>
        <v>0</v>
      </c>
      <c r="EN103" s="135" t="e">
        <f>(CJ103+CJ104)/(O103)</f>
        <v>#VALUE!</v>
      </c>
      <c r="EO103" s="2" t="str">
        <f>IF(AND(DP103=1,O103&lt;O101),1,"")</f>
        <v/>
      </c>
    </row>
    <row r="104" spans="1:145" ht="15.75" thickBot="1" x14ac:dyDescent="0.3">
      <c r="A104" s="13"/>
      <c r="B104" s="13" t="s">
        <v>41</v>
      </c>
      <c r="C104" s="40" t="str">
        <f t="shared" si="171"/>
        <v>Team 2.1</v>
      </c>
      <c r="D104" s="14"/>
      <c r="E104" s="14"/>
      <c r="F104" s="15"/>
      <c r="G104" s="15"/>
      <c r="H104" s="15"/>
      <c r="I104" s="15"/>
      <c r="J104" s="15"/>
      <c r="K104" s="15"/>
      <c r="L104" s="15"/>
      <c r="M104" s="15"/>
      <c r="N104" s="15"/>
      <c r="O104" s="43" t="str">
        <f t="shared" si="159"/>
        <v/>
      </c>
      <c r="P104" s="43" t="str">
        <f t="shared" si="70"/>
        <v/>
      </c>
      <c r="Q104" s="15"/>
      <c r="R104" s="15"/>
      <c r="S104" s="43">
        <f t="shared" si="167"/>
        <v>0</v>
      </c>
      <c r="T104" s="43">
        <f>SUM(AB103:AG103)</f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08" t="str">
        <f t="shared" si="146"/>
        <v/>
      </c>
      <c r="AI104" s="16"/>
      <c r="AJ104" s="16"/>
      <c r="AK104" s="16"/>
      <c r="AL104" s="16"/>
      <c r="AM104" s="16"/>
      <c r="AN104" s="16"/>
      <c r="AO104" s="46">
        <f t="shared" si="118"/>
        <v>0</v>
      </c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46">
        <f t="shared" si="161"/>
        <v>0</v>
      </c>
      <c r="BB104" s="16"/>
      <c r="BC104" s="16"/>
      <c r="BD104" s="16"/>
      <c r="BE104" s="16"/>
      <c r="BF104" s="16"/>
      <c r="BG104" s="16"/>
      <c r="BH104" s="46">
        <f t="shared" si="9"/>
        <v>0</v>
      </c>
      <c r="BI104" s="16"/>
      <c r="BJ104" s="16"/>
      <c r="BK104" s="16"/>
      <c r="BL104" s="16"/>
      <c r="BM104" s="16"/>
      <c r="BN104" s="16"/>
      <c r="BO104" s="46">
        <f t="shared" si="10"/>
        <v>0</v>
      </c>
      <c r="BP104" s="16"/>
      <c r="BQ104" s="16"/>
      <c r="BR104" s="16"/>
      <c r="BS104" s="16"/>
      <c r="BT104" s="16"/>
      <c r="BU104" s="16"/>
      <c r="BV104" s="46">
        <f t="shared" si="11"/>
        <v>0</v>
      </c>
      <c r="BW104" s="16"/>
      <c r="BX104" s="16"/>
      <c r="BY104" s="16"/>
      <c r="BZ104" s="16"/>
      <c r="CA104" s="16"/>
      <c r="CB104" s="16"/>
      <c r="CC104" s="46">
        <f t="shared" si="12"/>
        <v>0</v>
      </c>
      <c r="CE104" s="46">
        <f t="shared" si="104"/>
        <v>0</v>
      </c>
      <c r="CF104" s="46">
        <f t="shared" si="105"/>
        <v>0</v>
      </c>
      <c r="CG104" s="46">
        <f t="shared" si="106"/>
        <v>0</v>
      </c>
      <c r="CH104" s="46">
        <f t="shared" si="107"/>
        <v>0</v>
      </c>
      <c r="CI104" s="46">
        <f t="shared" si="108"/>
        <v>0</v>
      </c>
      <c r="CJ104" s="46">
        <f t="shared" si="109"/>
        <v>0</v>
      </c>
      <c r="CK104" s="46">
        <f t="shared" si="110"/>
        <v>0</v>
      </c>
      <c r="CL104" s="46">
        <f t="shared" si="111"/>
        <v>0</v>
      </c>
      <c r="CM104" s="46">
        <f t="shared" si="112"/>
        <v>0</v>
      </c>
      <c r="CN104" s="46">
        <f t="shared" si="113"/>
        <v>0</v>
      </c>
      <c r="CO104" s="46">
        <f t="shared" si="114"/>
        <v>0</v>
      </c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46" t="str">
        <f t="shared" si="186"/>
        <v/>
      </c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46">
        <f t="shared" si="187"/>
        <v>1</v>
      </c>
      <c r="EL104" s="46">
        <f t="shared" si="185"/>
        <v>0</v>
      </c>
    </row>
    <row r="105" spans="1:145" x14ac:dyDescent="0.25">
      <c r="A105" s="9"/>
      <c r="B105" s="9" t="s">
        <v>37</v>
      </c>
      <c r="C105" s="38" t="str">
        <f t="shared" si="171"/>
        <v>Team 1</v>
      </c>
      <c r="D105" s="3"/>
      <c r="E105" s="10" t="str">
        <f t="shared" ref="E105" si="189">D105&amp;D106</f>
        <v/>
      </c>
      <c r="F105" s="11"/>
      <c r="G105" s="11"/>
      <c r="H105" s="11"/>
      <c r="I105" s="11"/>
      <c r="J105" s="11"/>
      <c r="K105" s="11"/>
      <c r="L105" s="11"/>
      <c r="M105" s="11"/>
      <c r="N105" s="11"/>
      <c r="O105" s="41" t="str">
        <f t="shared" si="159"/>
        <v/>
      </c>
      <c r="P105" s="41" t="str">
        <f t="shared" si="70"/>
        <v/>
      </c>
      <c r="Q105" s="11"/>
      <c r="R105" s="11"/>
      <c r="S105" s="41">
        <f t="shared" si="167"/>
        <v>0</v>
      </c>
      <c r="T105" s="41">
        <f>SUM(AB106:AG106)</f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06" t="str">
        <f t="shared" si="146"/>
        <v/>
      </c>
      <c r="AI105" s="12"/>
      <c r="AJ105" s="12"/>
      <c r="AK105" s="12"/>
      <c r="AL105" s="12"/>
      <c r="AM105" s="12"/>
      <c r="AN105" s="12"/>
      <c r="AO105" s="44">
        <f t="shared" si="118"/>
        <v>0</v>
      </c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44">
        <f t="shared" si="161"/>
        <v>0</v>
      </c>
      <c r="BB105" s="12"/>
      <c r="BC105" s="12"/>
      <c r="BD105" s="12"/>
      <c r="BE105" s="12"/>
      <c r="BF105" s="12"/>
      <c r="BG105" s="12"/>
      <c r="BH105" s="44">
        <f t="shared" si="9"/>
        <v>0</v>
      </c>
      <c r="BI105" s="12"/>
      <c r="BJ105" s="12"/>
      <c r="BK105" s="12"/>
      <c r="BL105" s="12"/>
      <c r="BM105" s="12"/>
      <c r="BN105" s="12"/>
      <c r="BO105" s="44">
        <f t="shared" si="10"/>
        <v>0</v>
      </c>
      <c r="BP105" s="12"/>
      <c r="BQ105" s="12"/>
      <c r="BR105" s="12"/>
      <c r="BS105" s="12"/>
      <c r="BT105" s="12"/>
      <c r="BU105" s="12"/>
      <c r="BV105" s="44">
        <f t="shared" si="11"/>
        <v>0</v>
      </c>
      <c r="BW105" s="12"/>
      <c r="BX105" s="12"/>
      <c r="BY105" s="12"/>
      <c r="BZ105" s="12"/>
      <c r="CA105" s="12"/>
      <c r="CB105" s="12"/>
      <c r="CC105" s="44">
        <f t="shared" si="12"/>
        <v>0</v>
      </c>
      <c r="CE105" s="44">
        <f t="shared" si="104"/>
        <v>0</v>
      </c>
      <c r="CF105" s="44">
        <f t="shared" si="105"/>
        <v>0</v>
      </c>
      <c r="CG105" s="44">
        <f t="shared" si="106"/>
        <v>0</v>
      </c>
      <c r="CH105" s="44">
        <f t="shared" si="107"/>
        <v>0</v>
      </c>
      <c r="CI105" s="44">
        <f t="shared" si="108"/>
        <v>0</v>
      </c>
      <c r="CJ105" s="44">
        <f t="shared" si="109"/>
        <v>0</v>
      </c>
      <c r="CK105" s="44">
        <f t="shared" si="110"/>
        <v>0</v>
      </c>
      <c r="CL105" s="44">
        <f t="shared" si="111"/>
        <v>0</v>
      </c>
      <c r="CM105" s="44">
        <f t="shared" si="112"/>
        <v>0</v>
      </c>
      <c r="CN105" s="44">
        <f t="shared" si="113"/>
        <v>0</v>
      </c>
      <c r="CO105" s="44">
        <f t="shared" si="114"/>
        <v>0</v>
      </c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86" t="str">
        <f>IFERROR(IF(_xlfn.RANK.EQ(AQ105,$AQ$105:$AQ$108,0)=1,1,""),"")</f>
        <v/>
      </c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44">
        <f>IF(_xlfn.RANK.EQ(CJ105,$CJ$105:$CJ$108,0)=1,1,"")</f>
        <v>1</v>
      </c>
      <c r="EL105" s="44">
        <f t="shared" si="185"/>
        <v>0</v>
      </c>
      <c r="EN105" s="135" t="e">
        <f>(CJ105+CJ106)/(O105)</f>
        <v>#VALUE!</v>
      </c>
      <c r="EO105" s="2" t="str">
        <f>IF(AND(DP105=1,O105&lt;O107),1,"")</f>
        <v/>
      </c>
    </row>
    <row r="106" spans="1:145" x14ac:dyDescent="0.25">
      <c r="A106" s="6"/>
      <c r="B106" s="6" t="s">
        <v>40</v>
      </c>
      <c r="C106" s="39" t="str">
        <f t="shared" si="171"/>
        <v>Team 1.1</v>
      </c>
      <c r="D106" s="3"/>
      <c r="E106" s="3"/>
      <c r="F106" s="7"/>
      <c r="G106" s="7"/>
      <c r="H106" s="7"/>
      <c r="I106" s="7"/>
      <c r="J106" s="7"/>
      <c r="K106" s="7"/>
      <c r="L106" s="7"/>
      <c r="M106" s="7"/>
      <c r="N106" s="7"/>
      <c r="O106" s="42" t="str">
        <f t="shared" si="159"/>
        <v/>
      </c>
      <c r="P106" s="42" t="str">
        <f t="shared" si="70"/>
        <v/>
      </c>
      <c r="Q106" s="7"/>
      <c r="R106" s="7"/>
      <c r="S106" s="42">
        <f t="shared" si="167"/>
        <v>0</v>
      </c>
      <c r="T106" s="42">
        <f>SUM(AB105:AG105)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107" t="str">
        <f t="shared" si="146"/>
        <v/>
      </c>
      <c r="AI106" s="8"/>
      <c r="AJ106" s="8"/>
      <c r="AK106" s="8"/>
      <c r="AL106" s="8"/>
      <c r="AM106" s="8"/>
      <c r="AN106" s="8"/>
      <c r="AO106" s="45">
        <f t="shared" si="118"/>
        <v>0</v>
      </c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45">
        <f t="shared" si="161"/>
        <v>0</v>
      </c>
      <c r="BB106" s="8"/>
      <c r="BC106" s="8"/>
      <c r="BD106" s="8"/>
      <c r="BE106" s="8"/>
      <c r="BF106" s="8"/>
      <c r="BG106" s="8"/>
      <c r="BH106" s="45">
        <f t="shared" si="9"/>
        <v>0</v>
      </c>
      <c r="BI106" s="8"/>
      <c r="BJ106" s="8"/>
      <c r="BK106" s="8"/>
      <c r="BL106" s="8"/>
      <c r="BM106" s="8"/>
      <c r="BN106" s="8"/>
      <c r="BO106" s="45">
        <f t="shared" si="10"/>
        <v>0</v>
      </c>
      <c r="BP106" s="8"/>
      <c r="BQ106" s="8"/>
      <c r="BR106" s="8"/>
      <c r="BS106" s="8"/>
      <c r="BT106" s="8"/>
      <c r="BU106" s="8"/>
      <c r="BV106" s="45">
        <f t="shared" si="11"/>
        <v>0</v>
      </c>
      <c r="BW106" s="8"/>
      <c r="BX106" s="8"/>
      <c r="BY106" s="8"/>
      <c r="BZ106" s="8"/>
      <c r="CA106" s="8"/>
      <c r="CB106" s="8"/>
      <c r="CC106" s="45">
        <f t="shared" si="12"/>
        <v>0</v>
      </c>
      <c r="CE106" s="45">
        <f t="shared" si="104"/>
        <v>0</v>
      </c>
      <c r="CF106" s="45">
        <f t="shared" si="105"/>
        <v>0</v>
      </c>
      <c r="CG106" s="45">
        <f t="shared" si="106"/>
        <v>0</v>
      </c>
      <c r="CH106" s="45">
        <f t="shared" si="107"/>
        <v>0</v>
      </c>
      <c r="CI106" s="45">
        <f t="shared" si="108"/>
        <v>0</v>
      </c>
      <c r="CJ106" s="44">
        <f t="shared" si="109"/>
        <v>0</v>
      </c>
      <c r="CK106" s="44">
        <f t="shared" si="110"/>
        <v>0</v>
      </c>
      <c r="CL106" s="44">
        <f t="shared" si="111"/>
        <v>0</v>
      </c>
      <c r="CM106" s="44">
        <f t="shared" si="112"/>
        <v>0</v>
      </c>
      <c r="CN106" s="44">
        <f t="shared" si="113"/>
        <v>0</v>
      </c>
      <c r="CO106" s="44">
        <f t="shared" si="114"/>
        <v>0</v>
      </c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44" t="str">
        <f t="shared" ref="DP106:DP108" si="190">IFERROR(IF(_xlfn.RANK.EQ(AQ106,$AQ$105:$AQ$108,0)=1,1,""),"")</f>
        <v/>
      </c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44">
        <f t="shared" ref="EC106:EC108" si="191">IF(_xlfn.RANK.EQ(CJ106,$CJ$105:$CJ$108,0)=1,1,"")</f>
        <v>1</v>
      </c>
      <c r="EL106" s="44">
        <f t="shared" si="185"/>
        <v>0</v>
      </c>
    </row>
    <row r="107" spans="1:145" x14ac:dyDescent="0.25">
      <c r="A107" s="6"/>
      <c r="B107" s="6" t="s">
        <v>39</v>
      </c>
      <c r="C107" s="39" t="str">
        <f t="shared" si="171"/>
        <v>Team 2</v>
      </c>
      <c r="D107" s="3"/>
      <c r="E107" s="3" t="str">
        <f t="shared" ref="E107" si="192">D107&amp;D108</f>
        <v/>
      </c>
      <c r="F107" s="7"/>
      <c r="G107" s="7"/>
      <c r="H107" s="7"/>
      <c r="I107" s="7"/>
      <c r="J107" s="7"/>
      <c r="K107" s="7"/>
      <c r="L107" s="7"/>
      <c r="M107" s="7"/>
      <c r="N107" s="7"/>
      <c r="O107" s="42" t="str">
        <f t="shared" si="159"/>
        <v/>
      </c>
      <c r="P107" s="42" t="str">
        <f t="shared" si="70"/>
        <v/>
      </c>
      <c r="Q107" s="7"/>
      <c r="R107" s="7"/>
      <c r="S107" s="42">
        <f t="shared" si="167"/>
        <v>0</v>
      </c>
      <c r="T107" s="42">
        <f>SUM(AB108:AG108)</f>
        <v>0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107" t="str">
        <f t="shared" si="146"/>
        <v/>
      </c>
      <c r="AI107" s="8"/>
      <c r="AJ107" s="8"/>
      <c r="AK107" s="8"/>
      <c r="AL107" s="8"/>
      <c r="AM107" s="8"/>
      <c r="AN107" s="8"/>
      <c r="AO107" s="45">
        <f t="shared" si="118"/>
        <v>0</v>
      </c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45">
        <f t="shared" si="161"/>
        <v>0</v>
      </c>
      <c r="BB107" s="8"/>
      <c r="BC107" s="8"/>
      <c r="BD107" s="8"/>
      <c r="BE107" s="8"/>
      <c r="BF107" s="8"/>
      <c r="BG107" s="8"/>
      <c r="BH107" s="45">
        <f t="shared" si="9"/>
        <v>0</v>
      </c>
      <c r="BI107" s="8"/>
      <c r="BJ107" s="8"/>
      <c r="BK107" s="8"/>
      <c r="BL107" s="8"/>
      <c r="BM107" s="8"/>
      <c r="BN107" s="8"/>
      <c r="BO107" s="45">
        <f t="shared" si="10"/>
        <v>0</v>
      </c>
      <c r="BP107" s="8"/>
      <c r="BQ107" s="8"/>
      <c r="BR107" s="8"/>
      <c r="BS107" s="8"/>
      <c r="BT107" s="8"/>
      <c r="BU107" s="8"/>
      <c r="BV107" s="45">
        <f t="shared" si="11"/>
        <v>0</v>
      </c>
      <c r="BW107" s="8"/>
      <c r="BX107" s="8"/>
      <c r="BY107" s="8"/>
      <c r="BZ107" s="8"/>
      <c r="CA107" s="8"/>
      <c r="CB107" s="8"/>
      <c r="CC107" s="45">
        <f t="shared" si="12"/>
        <v>0</v>
      </c>
      <c r="CE107" s="45">
        <f t="shared" ref="CE107:CE140" si="193">(AU107*20)+(AV107*40)+(AW107*40)+(AX107*80)+(AY107*60)+(AZ107*60)</f>
        <v>0</v>
      </c>
      <c r="CF107" s="45">
        <f t="shared" ref="CF107:CF140" si="194">(BB107*50)+(BC107*100)+(BD107*100)+(BE107*200)+(BF107*150)+(BG107*150)</f>
        <v>0</v>
      </c>
      <c r="CG107" s="45">
        <f t="shared" ref="CG107:CG140" si="195">(BI107*100)+(BJ107*200)+(BK107*200)+(BL107*400)+(BM107*300)+(BN107*300)</f>
        <v>0</v>
      </c>
      <c r="CH107" s="45">
        <f t="shared" ref="CH107:CH140" si="196">(BP107*150)+(BQ107*300)+(BR107*300)+(BS107*600)+(BT107*450)+(BU107*450)</f>
        <v>0</v>
      </c>
      <c r="CI107" s="45">
        <f t="shared" ref="CI107:CI140" si="197">(BW107*200)+(BX107*400)+(BY107*400)+(BZ107*800)+(CA107*600)+(CB107*600)</f>
        <v>0</v>
      </c>
      <c r="CJ107" s="44">
        <f t="shared" ref="CJ107:CJ140" si="198">SUM(CE107:CI107)</f>
        <v>0</v>
      </c>
      <c r="CK107" s="44">
        <f t="shared" ref="CK107:CK140" si="199">AI107*257</f>
        <v>0</v>
      </c>
      <c r="CL107" s="44">
        <f t="shared" ref="CL107:CL140" si="200">(AJ107*514)+(AK107*514)</f>
        <v>0</v>
      </c>
      <c r="CM107" s="44">
        <f t="shared" ref="CM107:CM140" si="201">(AM107*771)+(AN107*771)</f>
        <v>0</v>
      </c>
      <c r="CN107" s="44">
        <f t="shared" ref="CN107:CN140" si="202">AL107*1028</f>
        <v>0</v>
      </c>
      <c r="CO107" s="44">
        <f t="shared" ref="CO107:CO140" si="203">SUM(CK107:CN107)</f>
        <v>0</v>
      </c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44" t="str">
        <f t="shared" si="190"/>
        <v/>
      </c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44">
        <f t="shared" si="191"/>
        <v>1</v>
      </c>
      <c r="EL107" s="44">
        <f t="shared" si="185"/>
        <v>0</v>
      </c>
      <c r="EN107" s="135" t="e">
        <f>(CJ107+CJ108)/(O107)</f>
        <v>#VALUE!</v>
      </c>
      <c r="EO107" s="2" t="str">
        <f>IF(AND(DP107=1,O107&lt;O105),1,"")</f>
        <v/>
      </c>
    </row>
    <row r="108" spans="1:145" ht="15.75" thickBot="1" x14ac:dyDescent="0.3">
      <c r="A108" s="13"/>
      <c r="B108" s="13" t="s">
        <v>41</v>
      </c>
      <c r="C108" s="40" t="str">
        <f t="shared" si="171"/>
        <v>Team 2.1</v>
      </c>
      <c r="D108" s="14"/>
      <c r="E108" s="14"/>
      <c r="F108" s="15"/>
      <c r="G108" s="15"/>
      <c r="H108" s="15"/>
      <c r="I108" s="15"/>
      <c r="J108" s="15"/>
      <c r="K108" s="15"/>
      <c r="L108" s="15"/>
      <c r="M108" s="15"/>
      <c r="N108" s="15"/>
      <c r="O108" s="43" t="str">
        <f t="shared" si="159"/>
        <v/>
      </c>
      <c r="P108" s="43" t="str">
        <f t="shared" si="70"/>
        <v/>
      </c>
      <c r="Q108" s="15"/>
      <c r="R108" s="15"/>
      <c r="S108" s="43">
        <f t="shared" si="167"/>
        <v>0</v>
      </c>
      <c r="T108" s="43">
        <f>SUM(AB107:AG107)</f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08" t="str">
        <f t="shared" si="146"/>
        <v/>
      </c>
      <c r="AI108" s="16"/>
      <c r="AJ108" s="16"/>
      <c r="AK108" s="16"/>
      <c r="AL108" s="16"/>
      <c r="AM108" s="16"/>
      <c r="AN108" s="16"/>
      <c r="AO108" s="46">
        <f t="shared" si="118"/>
        <v>0</v>
      </c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46">
        <f t="shared" si="161"/>
        <v>0</v>
      </c>
      <c r="BB108" s="16"/>
      <c r="BC108" s="16"/>
      <c r="BD108" s="16"/>
      <c r="BE108" s="16"/>
      <c r="BF108" s="16"/>
      <c r="BG108" s="16"/>
      <c r="BH108" s="46">
        <f t="shared" si="9"/>
        <v>0</v>
      </c>
      <c r="BI108" s="16"/>
      <c r="BJ108" s="16"/>
      <c r="BK108" s="16"/>
      <c r="BL108" s="16"/>
      <c r="BM108" s="16"/>
      <c r="BN108" s="16"/>
      <c r="BO108" s="46">
        <f t="shared" si="10"/>
        <v>0</v>
      </c>
      <c r="BP108" s="16"/>
      <c r="BQ108" s="16"/>
      <c r="BR108" s="16"/>
      <c r="BS108" s="16"/>
      <c r="BT108" s="16"/>
      <c r="BU108" s="16"/>
      <c r="BV108" s="46">
        <f t="shared" si="11"/>
        <v>0</v>
      </c>
      <c r="BW108" s="16"/>
      <c r="BX108" s="16"/>
      <c r="BY108" s="16"/>
      <c r="BZ108" s="16"/>
      <c r="CA108" s="16"/>
      <c r="CB108" s="16"/>
      <c r="CC108" s="46">
        <f t="shared" si="12"/>
        <v>0</v>
      </c>
      <c r="CE108" s="46">
        <f t="shared" si="193"/>
        <v>0</v>
      </c>
      <c r="CF108" s="46">
        <f t="shared" si="194"/>
        <v>0</v>
      </c>
      <c r="CG108" s="46">
        <f t="shared" si="195"/>
        <v>0</v>
      </c>
      <c r="CH108" s="46">
        <f t="shared" si="196"/>
        <v>0</v>
      </c>
      <c r="CI108" s="46">
        <f t="shared" si="197"/>
        <v>0</v>
      </c>
      <c r="CJ108" s="46">
        <f t="shared" si="198"/>
        <v>0</v>
      </c>
      <c r="CK108" s="46">
        <f t="shared" si="199"/>
        <v>0</v>
      </c>
      <c r="CL108" s="46">
        <f t="shared" si="200"/>
        <v>0</v>
      </c>
      <c r="CM108" s="46">
        <f t="shared" si="201"/>
        <v>0</v>
      </c>
      <c r="CN108" s="46">
        <f t="shared" si="202"/>
        <v>0</v>
      </c>
      <c r="CO108" s="46">
        <f t="shared" si="203"/>
        <v>0</v>
      </c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46" t="str">
        <f t="shared" si="190"/>
        <v/>
      </c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46">
        <f t="shared" si="191"/>
        <v>1</v>
      </c>
      <c r="EL108" s="46">
        <f t="shared" si="185"/>
        <v>0</v>
      </c>
    </row>
    <row r="109" spans="1:145" x14ac:dyDescent="0.25">
      <c r="A109" s="9"/>
      <c r="B109" s="9" t="s">
        <v>37</v>
      </c>
      <c r="C109" s="38" t="str">
        <f t="shared" si="171"/>
        <v>Team 1</v>
      </c>
      <c r="D109" s="10"/>
      <c r="E109" s="10" t="str">
        <f t="shared" ref="E109" si="204">D109&amp;D110</f>
        <v/>
      </c>
      <c r="F109" s="11"/>
      <c r="G109" s="11"/>
      <c r="H109" s="11"/>
      <c r="I109" s="11"/>
      <c r="J109" s="11"/>
      <c r="K109" s="11"/>
      <c r="L109" s="11"/>
      <c r="M109" s="11"/>
      <c r="N109" s="11"/>
      <c r="O109" s="41" t="str">
        <f t="shared" si="159"/>
        <v/>
      </c>
      <c r="P109" s="41" t="str">
        <f t="shared" si="70"/>
        <v/>
      </c>
      <c r="Q109" s="11"/>
      <c r="R109" s="11"/>
      <c r="S109" s="41">
        <f t="shared" si="167"/>
        <v>0</v>
      </c>
      <c r="T109" s="41">
        <f>SUM(AB110:AG110)</f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06" t="str">
        <f t="shared" si="146"/>
        <v/>
      </c>
      <c r="AI109" s="12"/>
      <c r="AJ109" s="12"/>
      <c r="AK109" s="12"/>
      <c r="AL109" s="12"/>
      <c r="AM109" s="12"/>
      <c r="AN109" s="12"/>
      <c r="AO109" s="44">
        <f t="shared" ref="AO109:AO140" si="205">SUM(AI109:AN109)</f>
        <v>0</v>
      </c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44">
        <f t="shared" si="161"/>
        <v>0</v>
      </c>
      <c r="BB109" s="12"/>
      <c r="BC109" s="12"/>
      <c r="BD109" s="12"/>
      <c r="BE109" s="12"/>
      <c r="BF109" s="12"/>
      <c r="BG109" s="12"/>
      <c r="BH109" s="44">
        <f t="shared" si="9"/>
        <v>0</v>
      </c>
      <c r="BI109" s="12"/>
      <c r="BJ109" s="12"/>
      <c r="BK109" s="12"/>
      <c r="BL109" s="12"/>
      <c r="BM109" s="12"/>
      <c r="BN109" s="12"/>
      <c r="BO109" s="44">
        <f t="shared" si="10"/>
        <v>0</v>
      </c>
      <c r="BP109" s="12"/>
      <c r="BQ109" s="12"/>
      <c r="BR109" s="12"/>
      <c r="BS109" s="12"/>
      <c r="BT109" s="12"/>
      <c r="BU109" s="12"/>
      <c r="BV109" s="44">
        <f t="shared" si="11"/>
        <v>0</v>
      </c>
      <c r="BW109" s="12"/>
      <c r="BX109" s="12"/>
      <c r="BY109" s="12"/>
      <c r="BZ109" s="12"/>
      <c r="CA109" s="12"/>
      <c r="CB109" s="12"/>
      <c r="CC109" s="44">
        <f t="shared" si="12"/>
        <v>0</v>
      </c>
      <c r="CE109" s="44">
        <f t="shared" si="193"/>
        <v>0</v>
      </c>
      <c r="CF109" s="44">
        <f t="shared" si="194"/>
        <v>0</v>
      </c>
      <c r="CG109" s="44">
        <f t="shared" si="195"/>
        <v>0</v>
      </c>
      <c r="CH109" s="44">
        <f t="shared" si="196"/>
        <v>0</v>
      </c>
      <c r="CI109" s="44">
        <f t="shared" si="197"/>
        <v>0</v>
      </c>
      <c r="CJ109" s="44">
        <f t="shared" si="198"/>
        <v>0</v>
      </c>
      <c r="CK109" s="44">
        <f t="shared" si="199"/>
        <v>0</v>
      </c>
      <c r="CL109" s="44">
        <f t="shared" si="200"/>
        <v>0</v>
      </c>
      <c r="CM109" s="44">
        <f t="shared" si="201"/>
        <v>0</v>
      </c>
      <c r="CN109" s="44">
        <f t="shared" si="202"/>
        <v>0</v>
      </c>
      <c r="CO109" s="44">
        <f t="shared" si="203"/>
        <v>0</v>
      </c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86" t="str">
        <f>IFERROR(IF(_xlfn.RANK.EQ(AQ109,$AQ$109:$AQ$112,0)=1,1,""),"")</f>
        <v/>
      </c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44">
        <f>IF(_xlfn.RANK.EQ(CJ109,$CJ$109:$CJ$112,0)=1,1,"")</f>
        <v>1</v>
      </c>
      <c r="EL109" s="44">
        <f t="shared" si="185"/>
        <v>0</v>
      </c>
      <c r="EN109" s="135" t="e">
        <f>(CJ109+CJ110)/(O109)</f>
        <v>#VALUE!</v>
      </c>
      <c r="EO109" s="2" t="str">
        <f>IF(AND(DP109=1,O109&lt;O111),1,"")</f>
        <v/>
      </c>
    </row>
    <row r="110" spans="1:145" x14ac:dyDescent="0.25">
      <c r="A110" s="6"/>
      <c r="B110" s="6" t="s">
        <v>40</v>
      </c>
      <c r="C110" s="39" t="str">
        <f t="shared" si="171"/>
        <v>Team 1.1</v>
      </c>
      <c r="D110" s="3"/>
      <c r="E110" s="3"/>
      <c r="F110" s="7"/>
      <c r="G110" s="7"/>
      <c r="H110" s="7"/>
      <c r="I110" s="7"/>
      <c r="J110" s="7"/>
      <c r="K110" s="7"/>
      <c r="L110" s="7"/>
      <c r="M110" s="7"/>
      <c r="N110" s="7"/>
      <c r="O110" s="42" t="str">
        <f t="shared" si="159"/>
        <v/>
      </c>
      <c r="P110" s="42" t="str">
        <f t="shared" si="70"/>
        <v/>
      </c>
      <c r="Q110" s="7"/>
      <c r="R110" s="7"/>
      <c r="S110" s="42">
        <f t="shared" si="167"/>
        <v>0</v>
      </c>
      <c r="T110" s="42">
        <f>SUM(AB109:AG109)</f>
        <v>0</v>
      </c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107" t="str">
        <f t="shared" si="146"/>
        <v/>
      </c>
      <c r="AI110" s="8"/>
      <c r="AJ110" s="8"/>
      <c r="AK110" s="8"/>
      <c r="AL110" s="8"/>
      <c r="AM110" s="8"/>
      <c r="AN110" s="8"/>
      <c r="AO110" s="45">
        <f t="shared" si="205"/>
        <v>0</v>
      </c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45">
        <f t="shared" si="161"/>
        <v>0</v>
      </c>
      <c r="BB110" s="8"/>
      <c r="BC110" s="8"/>
      <c r="BD110" s="8"/>
      <c r="BE110" s="8"/>
      <c r="BF110" s="8"/>
      <c r="BG110" s="8"/>
      <c r="BH110" s="45">
        <f t="shared" si="9"/>
        <v>0</v>
      </c>
      <c r="BI110" s="8"/>
      <c r="BJ110" s="8"/>
      <c r="BK110" s="8"/>
      <c r="BL110" s="8"/>
      <c r="BM110" s="8"/>
      <c r="BN110" s="8"/>
      <c r="BO110" s="45">
        <f t="shared" si="10"/>
        <v>0</v>
      </c>
      <c r="BP110" s="8"/>
      <c r="BQ110" s="8"/>
      <c r="BR110" s="8"/>
      <c r="BS110" s="8"/>
      <c r="BT110" s="8"/>
      <c r="BU110" s="8"/>
      <c r="BV110" s="45">
        <f t="shared" si="11"/>
        <v>0</v>
      </c>
      <c r="BW110" s="8"/>
      <c r="BX110" s="8"/>
      <c r="BY110" s="8"/>
      <c r="BZ110" s="8"/>
      <c r="CA110" s="8"/>
      <c r="CB110" s="8"/>
      <c r="CC110" s="45">
        <f t="shared" si="12"/>
        <v>0</v>
      </c>
      <c r="CE110" s="45">
        <f t="shared" si="193"/>
        <v>0</v>
      </c>
      <c r="CF110" s="45">
        <f t="shared" si="194"/>
        <v>0</v>
      </c>
      <c r="CG110" s="45">
        <f t="shared" si="195"/>
        <v>0</v>
      </c>
      <c r="CH110" s="45">
        <f t="shared" si="196"/>
        <v>0</v>
      </c>
      <c r="CI110" s="45">
        <f t="shared" si="197"/>
        <v>0</v>
      </c>
      <c r="CJ110" s="44">
        <f t="shared" si="198"/>
        <v>0</v>
      </c>
      <c r="CK110" s="44">
        <f t="shared" si="199"/>
        <v>0</v>
      </c>
      <c r="CL110" s="44">
        <f t="shared" si="200"/>
        <v>0</v>
      </c>
      <c r="CM110" s="44">
        <f t="shared" si="201"/>
        <v>0</v>
      </c>
      <c r="CN110" s="44">
        <f t="shared" si="202"/>
        <v>0</v>
      </c>
      <c r="CO110" s="44">
        <f t="shared" si="203"/>
        <v>0</v>
      </c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44" t="str">
        <f t="shared" ref="DP110:DP112" si="206">IFERROR(IF(_xlfn.RANK.EQ(AQ110,$AQ$109:$AQ$112,0)=1,1,""),"")</f>
        <v/>
      </c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44">
        <f t="shared" ref="EC110:EC112" si="207">IF(_xlfn.RANK.EQ(CJ110,$CJ$109:$CJ$112,0)=1,1,"")</f>
        <v>1</v>
      </c>
      <c r="EL110" s="44">
        <f t="shared" si="185"/>
        <v>0</v>
      </c>
    </row>
    <row r="111" spans="1:145" x14ac:dyDescent="0.25">
      <c r="A111" s="6"/>
      <c r="B111" s="6" t="s">
        <v>39</v>
      </c>
      <c r="C111" s="39" t="str">
        <f t="shared" si="171"/>
        <v>Team 2</v>
      </c>
      <c r="D111" s="3"/>
      <c r="E111" s="3" t="str">
        <f t="shared" ref="E111" si="208">D111&amp;D112</f>
        <v/>
      </c>
      <c r="F111" s="7"/>
      <c r="G111" s="7"/>
      <c r="H111" s="7"/>
      <c r="I111" s="7"/>
      <c r="J111" s="7"/>
      <c r="K111" s="7"/>
      <c r="L111" s="7"/>
      <c r="M111" s="7"/>
      <c r="N111" s="7"/>
      <c r="O111" s="42" t="str">
        <f t="shared" si="159"/>
        <v/>
      </c>
      <c r="P111" s="42" t="str">
        <f t="shared" si="70"/>
        <v/>
      </c>
      <c r="Q111" s="7"/>
      <c r="R111" s="7"/>
      <c r="S111" s="42">
        <f t="shared" si="167"/>
        <v>0</v>
      </c>
      <c r="T111" s="42">
        <f>SUM(AB112:AG112)</f>
        <v>0</v>
      </c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107" t="str">
        <f t="shared" si="146"/>
        <v/>
      </c>
      <c r="AI111" s="8"/>
      <c r="AJ111" s="8"/>
      <c r="AK111" s="8"/>
      <c r="AL111" s="8"/>
      <c r="AM111" s="8"/>
      <c r="AN111" s="8"/>
      <c r="AO111" s="45">
        <f t="shared" si="205"/>
        <v>0</v>
      </c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45">
        <f t="shared" si="161"/>
        <v>0</v>
      </c>
      <c r="BB111" s="8"/>
      <c r="BC111" s="8"/>
      <c r="BD111" s="8"/>
      <c r="BE111" s="8"/>
      <c r="BF111" s="8"/>
      <c r="BG111" s="8"/>
      <c r="BH111" s="45">
        <f t="shared" si="9"/>
        <v>0</v>
      </c>
      <c r="BI111" s="8"/>
      <c r="BJ111" s="8"/>
      <c r="BK111" s="8"/>
      <c r="BL111" s="8"/>
      <c r="BM111" s="8"/>
      <c r="BN111" s="8"/>
      <c r="BO111" s="45">
        <f t="shared" si="10"/>
        <v>0</v>
      </c>
      <c r="BP111" s="8"/>
      <c r="BQ111" s="8"/>
      <c r="BR111" s="8"/>
      <c r="BS111" s="8"/>
      <c r="BT111" s="8"/>
      <c r="BU111" s="8"/>
      <c r="BV111" s="45">
        <f t="shared" si="11"/>
        <v>0</v>
      </c>
      <c r="BW111" s="8"/>
      <c r="BX111" s="8"/>
      <c r="BY111" s="8"/>
      <c r="BZ111" s="8"/>
      <c r="CA111" s="8"/>
      <c r="CB111" s="8"/>
      <c r="CC111" s="45">
        <f t="shared" si="12"/>
        <v>0</v>
      </c>
      <c r="CE111" s="45">
        <f t="shared" si="193"/>
        <v>0</v>
      </c>
      <c r="CF111" s="45">
        <f t="shared" si="194"/>
        <v>0</v>
      </c>
      <c r="CG111" s="45">
        <f t="shared" si="195"/>
        <v>0</v>
      </c>
      <c r="CH111" s="45">
        <f t="shared" si="196"/>
        <v>0</v>
      </c>
      <c r="CI111" s="45">
        <f t="shared" si="197"/>
        <v>0</v>
      </c>
      <c r="CJ111" s="44">
        <f t="shared" si="198"/>
        <v>0</v>
      </c>
      <c r="CK111" s="44">
        <f t="shared" si="199"/>
        <v>0</v>
      </c>
      <c r="CL111" s="44">
        <f t="shared" si="200"/>
        <v>0</v>
      </c>
      <c r="CM111" s="44">
        <f t="shared" si="201"/>
        <v>0</v>
      </c>
      <c r="CN111" s="44">
        <f t="shared" si="202"/>
        <v>0</v>
      </c>
      <c r="CO111" s="44">
        <f t="shared" si="203"/>
        <v>0</v>
      </c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44" t="str">
        <f t="shared" si="206"/>
        <v/>
      </c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44">
        <f t="shared" si="207"/>
        <v>1</v>
      </c>
      <c r="EL111" s="44">
        <f t="shared" si="185"/>
        <v>0</v>
      </c>
      <c r="EN111" s="135" t="e">
        <f>(CJ111+CJ112)/(O111)</f>
        <v>#VALUE!</v>
      </c>
      <c r="EO111" s="2" t="str">
        <f>IF(AND(DP111=1,O111&lt;O109),1,"")</f>
        <v/>
      </c>
    </row>
    <row r="112" spans="1:145" ht="15.75" thickBot="1" x14ac:dyDescent="0.3">
      <c r="A112" s="13"/>
      <c r="B112" s="13" t="s">
        <v>41</v>
      </c>
      <c r="C112" s="40" t="str">
        <f t="shared" si="171"/>
        <v>Team 2.1</v>
      </c>
      <c r="D112" s="14"/>
      <c r="E112" s="14"/>
      <c r="F112" s="15"/>
      <c r="G112" s="15"/>
      <c r="H112" s="15"/>
      <c r="I112" s="15"/>
      <c r="J112" s="15"/>
      <c r="K112" s="15"/>
      <c r="L112" s="15"/>
      <c r="M112" s="15"/>
      <c r="N112" s="15"/>
      <c r="O112" s="43" t="str">
        <f t="shared" si="159"/>
        <v/>
      </c>
      <c r="P112" s="43" t="str">
        <f t="shared" si="70"/>
        <v/>
      </c>
      <c r="Q112" s="15"/>
      <c r="R112" s="15"/>
      <c r="S112" s="43">
        <f t="shared" si="167"/>
        <v>0</v>
      </c>
      <c r="T112" s="43">
        <f>SUM(AB111:AG111)</f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08" t="str">
        <f t="shared" si="146"/>
        <v/>
      </c>
      <c r="AI112" s="16"/>
      <c r="AJ112" s="16"/>
      <c r="AK112" s="16"/>
      <c r="AL112" s="16"/>
      <c r="AM112" s="16"/>
      <c r="AN112" s="16"/>
      <c r="AO112" s="46">
        <f t="shared" si="205"/>
        <v>0</v>
      </c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46">
        <f t="shared" si="161"/>
        <v>0</v>
      </c>
      <c r="BB112" s="16"/>
      <c r="BC112" s="16"/>
      <c r="BD112" s="16"/>
      <c r="BE112" s="16"/>
      <c r="BF112" s="16"/>
      <c r="BG112" s="16"/>
      <c r="BH112" s="46">
        <f t="shared" si="9"/>
        <v>0</v>
      </c>
      <c r="BI112" s="16"/>
      <c r="BJ112" s="16"/>
      <c r="BK112" s="16"/>
      <c r="BL112" s="16"/>
      <c r="BM112" s="16"/>
      <c r="BN112" s="16"/>
      <c r="BO112" s="46">
        <f t="shared" si="10"/>
        <v>0</v>
      </c>
      <c r="BP112" s="16"/>
      <c r="BQ112" s="16"/>
      <c r="BR112" s="16"/>
      <c r="BS112" s="16"/>
      <c r="BT112" s="16"/>
      <c r="BU112" s="16"/>
      <c r="BV112" s="46">
        <f t="shared" si="11"/>
        <v>0</v>
      </c>
      <c r="BW112" s="16"/>
      <c r="BX112" s="16"/>
      <c r="BY112" s="16"/>
      <c r="BZ112" s="16"/>
      <c r="CA112" s="16"/>
      <c r="CB112" s="16"/>
      <c r="CC112" s="46">
        <f t="shared" si="12"/>
        <v>0</v>
      </c>
      <c r="CE112" s="46">
        <f t="shared" si="193"/>
        <v>0</v>
      </c>
      <c r="CF112" s="46">
        <f t="shared" si="194"/>
        <v>0</v>
      </c>
      <c r="CG112" s="46">
        <f t="shared" si="195"/>
        <v>0</v>
      </c>
      <c r="CH112" s="46">
        <f t="shared" si="196"/>
        <v>0</v>
      </c>
      <c r="CI112" s="46">
        <f t="shared" si="197"/>
        <v>0</v>
      </c>
      <c r="CJ112" s="46">
        <f t="shared" si="198"/>
        <v>0</v>
      </c>
      <c r="CK112" s="46">
        <f t="shared" si="199"/>
        <v>0</v>
      </c>
      <c r="CL112" s="46">
        <f t="shared" si="200"/>
        <v>0</v>
      </c>
      <c r="CM112" s="46">
        <f t="shared" si="201"/>
        <v>0</v>
      </c>
      <c r="CN112" s="46">
        <f t="shared" si="202"/>
        <v>0</v>
      </c>
      <c r="CO112" s="46">
        <f t="shared" si="203"/>
        <v>0</v>
      </c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46" t="str">
        <f t="shared" si="206"/>
        <v/>
      </c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46">
        <f t="shared" si="207"/>
        <v>1</v>
      </c>
      <c r="EL112" s="46">
        <f t="shared" si="185"/>
        <v>0</v>
      </c>
    </row>
    <row r="113" spans="1:145" x14ac:dyDescent="0.25">
      <c r="A113" s="9"/>
      <c r="B113" s="9" t="s">
        <v>37</v>
      </c>
      <c r="C113" s="38" t="str">
        <f t="shared" si="171"/>
        <v>Team 1</v>
      </c>
      <c r="D113" s="10"/>
      <c r="E113" s="10" t="str">
        <f t="shared" ref="E113" si="209">D113&amp;D114</f>
        <v/>
      </c>
      <c r="F113" s="11"/>
      <c r="G113" s="11"/>
      <c r="H113" s="11"/>
      <c r="I113" s="11"/>
      <c r="J113" s="11"/>
      <c r="K113" s="11"/>
      <c r="L113" s="11"/>
      <c r="M113" s="11"/>
      <c r="N113" s="11"/>
      <c r="O113" s="41" t="str">
        <f t="shared" si="159"/>
        <v/>
      </c>
      <c r="P113" s="41" t="str">
        <f t="shared" si="70"/>
        <v/>
      </c>
      <c r="Q113" s="11"/>
      <c r="R113" s="11"/>
      <c r="S113" s="41">
        <f t="shared" si="167"/>
        <v>0</v>
      </c>
      <c r="T113" s="41">
        <f>SUM(AB114:AG114)</f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06" t="str">
        <f t="shared" si="146"/>
        <v/>
      </c>
      <c r="AI113" s="12"/>
      <c r="AJ113" s="12"/>
      <c r="AK113" s="12"/>
      <c r="AL113" s="12"/>
      <c r="AM113" s="12"/>
      <c r="AN113" s="12"/>
      <c r="AO113" s="44">
        <f t="shared" si="205"/>
        <v>0</v>
      </c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44">
        <f t="shared" si="161"/>
        <v>0</v>
      </c>
      <c r="BB113" s="12"/>
      <c r="BC113" s="12"/>
      <c r="BD113" s="12"/>
      <c r="BE113" s="12"/>
      <c r="BF113" s="12"/>
      <c r="BG113" s="12"/>
      <c r="BH113" s="44">
        <f t="shared" si="9"/>
        <v>0</v>
      </c>
      <c r="BI113" s="12"/>
      <c r="BJ113" s="12"/>
      <c r="BK113" s="12"/>
      <c r="BL113" s="12"/>
      <c r="BM113" s="12"/>
      <c r="BN113" s="12"/>
      <c r="BO113" s="44">
        <f t="shared" si="10"/>
        <v>0</v>
      </c>
      <c r="BP113" s="12"/>
      <c r="BQ113" s="12"/>
      <c r="BR113" s="12"/>
      <c r="BS113" s="12"/>
      <c r="BT113" s="12"/>
      <c r="BU113" s="12"/>
      <c r="BV113" s="44">
        <f t="shared" si="11"/>
        <v>0</v>
      </c>
      <c r="BW113" s="12"/>
      <c r="BX113" s="12"/>
      <c r="BY113" s="12"/>
      <c r="BZ113" s="12"/>
      <c r="CA113" s="12"/>
      <c r="CB113" s="12"/>
      <c r="CC113" s="44">
        <f t="shared" si="12"/>
        <v>0</v>
      </c>
      <c r="CE113" s="44">
        <f t="shared" si="193"/>
        <v>0</v>
      </c>
      <c r="CF113" s="44">
        <f t="shared" si="194"/>
        <v>0</v>
      </c>
      <c r="CG113" s="44">
        <f t="shared" si="195"/>
        <v>0</v>
      </c>
      <c r="CH113" s="44">
        <f t="shared" si="196"/>
        <v>0</v>
      </c>
      <c r="CI113" s="44">
        <f t="shared" si="197"/>
        <v>0</v>
      </c>
      <c r="CJ113" s="44">
        <f t="shared" si="198"/>
        <v>0</v>
      </c>
      <c r="CK113" s="44">
        <f t="shared" si="199"/>
        <v>0</v>
      </c>
      <c r="CL113" s="44">
        <f t="shared" si="200"/>
        <v>0</v>
      </c>
      <c r="CM113" s="44">
        <f t="shared" si="201"/>
        <v>0</v>
      </c>
      <c r="CN113" s="44">
        <f t="shared" si="202"/>
        <v>0</v>
      </c>
      <c r="CO113" s="44">
        <f t="shared" si="203"/>
        <v>0</v>
      </c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86" t="str">
        <f>IFERROR(IF(_xlfn.RANK.EQ(AQ113,$AQ$113:$AQ$116,0)=1,1,""),"")</f>
        <v/>
      </c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44">
        <f>IF(_xlfn.RANK.EQ(CJ113,$CJ$113:$CJ$116,0)=1,1,"")</f>
        <v>1</v>
      </c>
      <c r="EL113" s="44">
        <f t="shared" si="185"/>
        <v>0</v>
      </c>
      <c r="EN113" s="135" t="e">
        <f>(CJ113+CJ114)/(O113)</f>
        <v>#VALUE!</v>
      </c>
      <c r="EO113" s="2" t="str">
        <f>IF(AND(DP113=1,O113&lt;O115),1,"")</f>
        <v/>
      </c>
    </row>
    <row r="114" spans="1:145" x14ac:dyDescent="0.25">
      <c r="A114" s="6"/>
      <c r="B114" s="6" t="s">
        <v>40</v>
      </c>
      <c r="C114" s="39" t="str">
        <f t="shared" si="171"/>
        <v>Team 1.1</v>
      </c>
      <c r="D114" s="3"/>
      <c r="E114" s="3"/>
      <c r="F114" s="7"/>
      <c r="G114" s="7"/>
      <c r="H114" s="7"/>
      <c r="I114" s="7"/>
      <c r="J114" s="7"/>
      <c r="K114" s="7"/>
      <c r="L114" s="7"/>
      <c r="M114" s="7"/>
      <c r="N114" s="7"/>
      <c r="O114" s="42" t="str">
        <f t="shared" si="159"/>
        <v/>
      </c>
      <c r="P114" s="42" t="str">
        <f t="shared" si="70"/>
        <v/>
      </c>
      <c r="Q114" s="7"/>
      <c r="R114" s="7"/>
      <c r="S114" s="42">
        <f t="shared" si="167"/>
        <v>0</v>
      </c>
      <c r="T114" s="42">
        <f>SUM(AB113:AG113)</f>
        <v>0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107" t="str">
        <f t="shared" si="146"/>
        <v/>
      </c>
      <c r="AI114" s="8"/>
      <c r="AJ114" s="8"/>
      <c r="AK114" s="8"/>
      <c r="AL114" s="8"/>
      <c r="AM114" s="8"/>
      <c r="AN114" s="8"/>
      <c r="AO114" s="45">
        <f t="shared" si="205"/>
        <v>0</v>
      </c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45">
        <f t="shared" si="161"/>
        <v>0</v>
      </c>
      <c r="BB114" s="8"/>
      <c r="BC114" s="8"/>
      <c r="BD114" s="8"/>
      <c r="BE114" s="8"/>
      <c r="BF114" s="8"/>
      <c r="BG114" s="8"/>
      <c r="BH114" s="45">
        <f t="shared" si="9"/>
        <v>0</v>
      </c>
      <c r="BI114" s="8"/>
      <c r="BJ114" s="8"/>
      <c r="BK114" s="8"/>
      <c r="BL114" s="8"/>
      <c r="BM114" s="8"/>
      <c r="BN114" s="8"/>
      <c r="BO114" s="45">
        <f t="shared" si="10"/>
        <v>0</v>
      </c>
      <c r="BP114" s="8"/>
      <c r="BQ114" s="8"/>
      <c r="BR114" s="8"/>
      <c r="BS114" s="8"/>
      <c r="BT114" s="8"/>
      <c r="BU114" s="8"/>
      <c r="BV114" s="45">
        <f t="shared" si="11"/>
        <v>0</v>
      </c>
      <c r="BW114" s="8"/>
      <c r="BX114" s="8"/>
      <c r="BY114" s="8"/>
      <c r="BZ114" s="8"/>
      <c r="CA114" s="8"/>
      <c r="CB114" s="8"/>
      <c r="CC114" s="45">
        <f t="shared" si="12"/>
        <v>0</v>
      </c>
      <c r="CE114" s="45">
        <f t="shared" si="193"/>
        <v>0</v>
      </c>
      <c r="CF114" s="45">
        <f t="shared" si="194"/>
        <v>0</v>
      </c>
      <c r="CG114" s="45">
        <f t="shared" si="195"/>
        <v>0</v>
      </c>
      <c r="CH114" s="45">
        <f t="shared" si="196"/>
        <v>0</v>
      </c>
      <c r="CI114" s="45">
        <f t="shared" si="197"/>
        <v>0</v>
      </c>
      <c r="CJ114" s="44">
        <f t="shared" si="198"/>
        <v>0</v>
      </c>
      <c r="CK114" s="44">
        <f t="shared" si="199"/>
        <v>0</v>
      </c>
      <c r="CL114" s="44">
        <f t="shared" si="200"/>
        <v>0</v>
      </c>
      <c r="CM114" s="44">
        <f t="shared" si="201"/>
        <v>0</v>
      </c>
      <c r="CN114" s="44">
        <f t="shared" si="202"/>
        <v>0</v>
      </c>
      <c r="CO114" s="44">
        <f t="shared" si="203"/>
        <v>0</v>
      </c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44" t="str">
        <f t="shared" ref="DP114:DP116" si="210">IFERROR(IF(_xlfn.RANK.EQ(AQ114,$AQ$113:$AQ$116,0)=1,1,""),"")</f>
        <v/>
      </c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44">
        <f t="shared" ref="EC114:EC116" si="211">IF(_xlfn.RANK.EQ(CJ114,$CJ$113:$CJ$116,0)=1,1,"")</f>
        <v>1</v>
      </c>
      <c r="EL114" s="44">
        <f t="shared" si="185"/>
        <v>0</v>
      </c>
    </row>
    <row r="115" spans="1:145" x14ac:dyDescent="0.25">
      <c r="A115" s="6"/>
      <c r="B115" s="6" t="s">
        <v>39</v>
      </c>
      <c r="C115" s="39" t="str">
        <f t="shared" si="171"/>
        <v>Team 2</v>
      </c>
      <c r="D115" s="3"/>
      <c r="E115" s="3" t="str">
        <f t="shared" ref="E115" si="212">D115&amp;D116</f>
        <v/>
      </c>
      <c r="F115" s="7"/>
      <c r="G115" s="7"/>
      <c r="H115" s="7"/>
      <c r="I115" s="7"/>
      <c r="J115" s="7"/>
      <c r="K115" s="7"/>
      <c r="L115" s="7"/>
      <c r="M115" s="7"/>
      <c r="N115" s="7"/>
      <c r="O115" s="42" t="str">
        <f t="shared" si="159"/>
        <v/>
      </c>
      <c r="P115" s="42" t="str">
        <f t="shared" si="70"/>
        <v/>
      </c>
      <c r="Q115" s="7"/>
      <c r="R115" s="7"/>
      <c r="S115" s="42">
        <f t="shared" si="167"/>
        <v>0</v>
      </c>
      <c r="T115" s="42">
        <f>SUM(AB116:AG116)</f>
        <v>0</v>
      </c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107" t="str">
        <f t="shared" si="146"/>
        <v/>
      </c>
      <c r="AI115" s="8"/>
      <c r="AJ115" s="8"/>
      <c r="AK115" s="8"/>
      <c r="AL115" s="8"/>
      <c r="AM115" s="8"/>
      <c r="AN115" s="8"/>
      <c r="AO115" s="45">
        <f t="shared" si="205"/>
        <v>0</v>
      </c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45">
        <f t="shared" si="161"/>
        <v>0</v>
      </c>
      <c r="BB115" s="8"/>
      <c r="BC115" s="8"/>
      <c r="BD115" s="8"/>
      <c r="BE115" s="8"/>
      <c r="BF115" s="8"/>
      <c r="BG115" s="8"/>
      <c r="BH115" s="45">
        <f t="shared" si="9"/>
        <v>0</v>
      </c>
      <c r="BI115" s="8"/>
      <c r="BJ115" s="8"/>
      <c r="BK115" s="8"/>
      <c r="BL115" s="8"/>
      <c r="BM115" s="8"/>
      <c r="BN115" s="8"/>
      <c r="BO115" s="45">
        <f t="shared" si="10"/>
        <v>0</v>
      </c>
      <c r="BP115" s="8"/>
      <c r="BQ115" s="8"/>
      <c r="BR115" s="8"/>
      <c r="BS115" s="8"/>
      <c r="BT115" s="8"/>
      <c r="BU115" s="8"/>
      <c r="BV115" s="45">
        <f t="shared" si="11"/>
        <v>0</v>
      </c>
      <c r="BW115" s="8"/>
      <c r="BX115" s="8"/>
      <c r="BY115" s="8"/>
      <c r="BZ115" s="8"/>
      <c r="CA115" s="8"/>
      <c r="CB115" s="8"/>
      <c r="CC115" s="45">
        <f t="shared" si="12"/>
        <v>0</v>
      </c>
      <c r="CE115" s="45">
        <f t="shared" si="193"/>
        <v>0</v>
      </c>
      <c r="CF115" s="45">
        <f t="shared" si="194"/>
        <v>0</v>
      </c>
      <c r="CG115" s="45">
        <f t="shared" si="195"/>
        <v>0</v>
      </c>
      <c r="CH115" s="45">
        <f t="shared" si="196"/>
        <v>0</v>
      </c>
      <c r="CI115" s="45">
        <f t="shared" si="197"/>
        <v>0</v>
      </c>
      <c r="CJ115" s="44">
        <f t="shared" si="198"/>
        <v>0</v>
      </c>
      <c r="CK115" s="44">
        <f t="shared" si="199"/>
        <v>0</v>
      </c>
      <c r="CL115" s="44">
        <f t="shared" si="200"/>
        <v>0</v>
      </c>
      <c r="CM115" s="44">
        <f t="shared" si="201"/>
        <v>0</v>
      </c>
      <c r="CN115" s="44">
        <f t="shared" si="202"/>
        <v>0</v>
      </c>
      <c r="CO115" s="44">
        <f t="shared" si="203"/>
        <v>0</v>
      </c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44" t="str">
        <f t="shared" si="210"/>
        <v/>
      </c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44">
        <f t="shared" si="211"/>
        <v>1</v>
      </c>
      <c r="EL115" s="44">
        <f t="shared" si="185"/>
        <v>0</v>
      </c>
      <c r="EN115" s="135" t="e">
        <f>(CJ115+CJ116)/(O115)</f>
        <v>#VALUE!</v>
      </c>
      <c r="EO115" s="2" t="str">
        <f>IF(AND(DP115=1,O115&lt;O113),1,"")</f>
        <v/>
      </c>
    </row>
    <row r="116" spans="1:145" ht="15.75" thickBot="1" x14ac:dyDescent="0.3">
      <c r="A116" s="13"/>
      <c r="B116" s="13" t="s">
        <v>41</v>
      </c>
      <c r="C116" s="40" t="str">
        <f t="shared" si="171"/>
        <v>Team 2.1</v>
      </c>
      <c r="D116" s="14"/>
      <c r="E116" s="14"/>
      <c r="F116" s="15"/>
      <c r="G116" s="15"/>
      <c r="H116" s="15"/>
      <c r="I116" s="15"/>
      <c r="J116" s="15"/>
      <c r="K116" s="15"/>
      <c r="L116" s="15"/>
      <c r="M116" s="15"/>
      <c r="N116" s="15"/>
      <c r="O116" s="43" t="str">
        <f t="shared" si="159"/>
        <v/>
      </c>
      <c r="P116" s="43" t="str">
        <f t="shared" si="70"/>
        <v/>
      </c>
      <c r="Q116" s="15"/>
      <c r="R116" s="15"/>
      <c r="S116" s="43">
        <f t="shared" si="167"/>
        <v>0</v>
      </c>
      <c r="T116" s="43">
        <f>SUM(AB115:AG115)</f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08" t="str">
        <f t="shared" si="146"/>
        <v/>
      </c>
      <c r="AI116" s="16"/>
      <c r="AJ116" s="16"/>
      <c r="AK116" s="16"/>
      <c r="AL116" s="16"/>
      <c r="AM116" s="16"/>
      <c r="AN116" s="16"/>
      <c r="AO116" s="46">
        <f t="shared" si="205"/>
        <v>0</v>
      </c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46">
        <f t="shared" si="161"/>
        <v>0</v>
      </c>
      <c r="BB116" s="16"/>
      <c r="BC116" s="16"/>
      <c r="BD116" s="16"/>
      <c r="BE116" s="16"/>
      <c r="BF116" s="16"/>
      <c r="BG116" s="16"/>
      <c r="BH116" s="46">
        <f t="shared" si="9"/>
        <v>0</v>
      </c>
      <c r="BI116" s="16"/>
      <c r="BJ116" s="16"/>
      <c r="BK116" s="16"/>
      <c r="BL116" s="16"/>
      <c r="BM116" s="16"/>
      <c r="BN116" s="16"/>
      <c r="BO116" s="46">
        <f t="shared" si="10"/>
        <v>0</v>
      </c>
      <c r="BP116" s="16"/>
      <c r="BQ116" s="16"/>
      <c r="BR116" s="16"/>
      <c r="BS116" s="16"/>
      <c r="BT116" s="16"/>
      <c r="BU116" s="16"/>
      <c r="BV116" s="46">
        <f t="shared" si="11"/>
        <v>0</v>
      </c>
      <c r="BW116" s="16"/>
      <c r="BX116" s="16"/>
      <c r="BY116" s="16"/>
      <c r="BZ116" s="16"/>
      <c r="CA116" s="16"/>
      <c r="CB116" s="16"/>
      <c r="CC116" s="46">
        <f t="shared" si="12"/>
        <v>0</v>
      </c>
      <c r="CE116" s="46">
        <f t="shared" si="193"/>
        <v>0</v>
      </c>
      <c r="CF116" s="46">
        <f t="shared" si="194"/>
        <v>0</v>
      </c>
      <c r="CG116" s="46">
        <f t="shared" si="195"/>
        <v>0</v>
      </c>
      <c r="CH116" s="46">
        <f t="shared" si="196"/>
        <v>0</v>
      </c>
      <c r="CI116" s="46">
        <f t="shared" si="197"/>
        <v>0</v>
      </c>
      <c r="CJ116" s="46">
        <f t="shared" si="198"/>
        <v>0</v>
      </c>
      <c r="CK116" s="46">
        <f t="shared" si="199"/>
        <v>0</v>
      </c>
      <c r="CL116" s="46">
        <f t="shared" si="200"/>
        <v>0</v>
      </c>
      <c r="CM116" s="46">
        <f t="shared" si="201"/>
        <v>0</v>
      </c>
      <c r="CN116" s="46">
        <f t="shared" si="202"/>
        <v>0</v>
      </c>
      <c r="CO116" s="46">
        <f t="shared" si="203"/>
        <v>0</v>
      </c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46" t="str">
        <f t="shared" si="210"/>
        <v/>
      </c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46">
        <f t="shared" si="211"/>
        <v>1</v>
      </c>
      <c r="EL116" s="46">
        <f t="shared" si="185"/>
        <v>0</v>
      </c>
    </row>
    <row r="117" spans="1:145" x14ac:dyDescent="0.25">
      <c r="A117" s="9"/>
      <c r="B117" s="9" t="s">
        <v>37</v>
      </c>
      <c r="C117" s="38" t="str">
        <f t="shared" si="171"/>
        <v>Team 1</v>
      </c>
      <c r="D117" s="10"/>
      <c r="E117" s="10" t="str">
        <f t="shared" ref="E117" si="213">D117&amp;D118</f>
        <v/>
      </c>
      <c r="F117" s="11"/>
      <c r="G117" s="11"/>
      <c r="H117" s="11"/>
      <c r="I117" s="11"/>
      <c r="J117" s="11"/>
      <c r="K117" s="11"/>
      <c r="L117" s="11"/>
      <c r="M117" s="11"/>
      <c r="N117" s="11"/>
      <c r="O117" s="41" t="str">
        <f t="shared" si="159"/>
        <v/>
      </c>
      <c r="P117" s="41" t="str">
        <f t="shared" si="70"/>
        <v/>
      </c>
      <c r="Q117" s="11"/>
      <c r="R117" s="11"/>
      <c r="S117" s="41">
        <f t="shared" si="167"/>
        <v>0</v>
      </c>
      <c r="T117" s="41">
        <f>SUM(AB118:AG118)</f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06" t="str">
        <f t="shared" si="146"/>
        <v/>
      </c>
      <c r="AI117" s="12"/>
      <c r="AJ117" s="12"/>
      <c r="AK117" s="12"/>
      <c r="AL117" s="12"/>
      <c r="AM117" s="12"/>
      <c r="AN117" s="12"/>
      <c r="AO117" s="44">
        <f t="shared" si="205"/>
        <v>0</v>
      </c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44">
        <f t="shared" si="161"/>
        <v>0</v>
      </c>
      <c r="BB117" s="12"/>
      <c r="BC117" s="12"/>
      <c r="BD117" s="12"/>
      <c r="BE117" s="12"/>
      <c r="BF117" s="12"/>
      <c r="BG117" s="12"/>
      <c r="BH117" s="44">
        <f t="shared" si="9"/>
        <v>0</v>
      </c>
      <c r="BI117" s="12"/>
      <c r="BJ117" s="12"/>
      <c r="BK117" s="12"/>
      <c r="BL117" s="12"/>
      <c r="BM117" s="12"/>
      <c r="BN117" s="12"/>
      <c r="BO117" s="44">
        <f t="shared" si="10"/>
        <v>0</v>
      </c>
      <c r="BP117" s="12"/>
      <c r="BQ117" s="12"/>
      <c r="BR117" s="12"/>
      <c r="BS117" s="12"/>
      <c r="BT117" s="12"/>
      <c r="BU117" s="12"/>
      <c r="BV117" s="44">
        <f t="shared" si="11"/>
        <v>0</v>
      </c>
      <c r="BW117" s="12"/>
      <c r="BX117" s="12"/>
      <c r="BY117" s="12"/>
      <c r="BZ117" s="12"/>
      <c r="CA117" s="12"/>
      <c r="CB117" s="12"/>
      <c r="CC117" s="44">
        <f t="shared" si="12"/>
        <v>0</v>
      </c>
      <c r="CE117" s="44">
        <f t="shared" si="193"/>
        <v>0</v>
      </c>
      <c r="CF117" s="44">
        <f t="shared" si="194"/>
        <v>0</v>
      </c>
      <c r="CG117" s="44">
        <f t="shared" si="195"/>
        <v>0</v>
      </c>
      <c r="CH117" s="44">
        <f t="shared" si="196"/>
        <v>0</v>
      </c>
      <c r="CI117" s="44">
        <f t="shared" si="197"/>
        <v>0</v>
      </c>
      <c r="CJ117" s="44">
        <f t="shared" si="198"/>
        <v>0</v>
      </c>
      <c r="CK117" s="44">
        <f t="shared" si="199"/>
        <v>0</v>
      </c>
      <c r="CL117" s="44">
        <f t="shared" si="200"/>
        <v>0</v>
      </c>
      <c r="CM117" s="44">
        <f t="shared" si="201"/>
        <v>0</v>
      </c>
      <c r="CN117" s="44">
        <f t="shared" si="202"/>
        <v>0</v>
      </c>
      <c r="CO117" s="44">
        <f t="shared" si="203"/>
        <v>0</v>
      </c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86" t="str">
        <f>IFERROR(IF(_xlfn.RANK.EQ(AQ117,$AQ$117:$AQ$120,0)=1,1,""),"")</f>
        <v/>
      </c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44">
        <f>IF(_xlfn.RANK.EQ(CJ117,$CJ$117:$CJ$120,0)=1,1,"")</f>
        <v>1</v>
      </c>
      <c r="EL117" s="44">
        <f t="shared" si="185"/>
        <v>0</v>
      </c>
      <c r="EN117" s="135" t="e">
        <f>(CJ117+CJ118)/(O117)</f>
        <v>#VALUE!</v>
      </c>
      <c r="EO117" s="2" t="str">
        <f>IF(AND(DP117=1,O117&lt;O119),1,"")</f>
        <v/>
      </c>
    </row>
    <row r="118" spans="1:145" x14ac:dyDescent="0.25">
      <c r="A118" s="6"/>
      <c r="B118" s="6" t="s">
        <v>40</v>
      </c>
      <c r="C118" s="39" t="str">
        <f t="shared" si="171"/>
        <v>Team 1.1</v>
      </c>
      <c r="D118" s="3"/>
      <c r="E118" s="3"/>
      <c r="F118" s="7"/>
      <c r="G118" s="7"/>
      <c r="H118" s="7"/>
      <c r="I118" s="7"/>
      <c r="J118" s="7"/>
      <c r="K118" s="7"/>
      <c r="L118" s="7"/>
      <c r="M118" s="7"/>
      <c r="N118" s="7"/>
      <c r="O118" s="42" t="str">
        <f t="shared" si="159"/>
        <v/>
      </c>
      <c r="P118" s="42" t="str">
        <f t="shared" si="70"/>
        <v/>
      </c>
      <c r="Q118" s="7"/>
      <c r="R118" s="7"/>
      <c r="S118" s="42">
        <f t="shared" si="167"/>
        <v>0</v>
      </c>
      <c r="T118" s="42">
        <f>SUM(AB117:AG117)</f>
        <v>0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107" t="str">
        <f t="shared" si="146"/>
        <v/>
      </c>
      <c r="AI118" s="8"/>
      <c r="AJ118" s="8"/>
      <c r="AK118" s="8"/>
      <c r="AL118" s="8"/>
      <c r="AM118" s="8"/>
      <c r="AN118" s="8"/>
      <c r="AO118" s="45">
        <f t="shared" si="205"/>
        <v>0</v>
      </c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45">
        <f t="shared" si="161"/>
        <v>0</v>
      </c>
      <c r="BB118" s="8"/>
      <c r="BC118" s="8"/>
      <c r="BD118" s="8"/>
      <c r="BE118" s="8"/>
      <c r="BF118" s="8"/>
      <c r="BG118" s="8"/>
      <c r="BH118" s="45">
        <f t="shared" si="9"/>
        <v>0</v>
      </c>
      <c r="BI118" s="8"/>
      <c r="BJ118" s="8"/>
      <c r="BK118" s="8"/>
      <c r="BL118" s="8"/>
      <c r="BM118" s="8"/>
      <c r="BN118" s="8"/>
      <c r="BO118" s="45">
        <f t="shared" si="10"/>
        <v>0</v>
      </c>
      <c r="BP118" s="8"/>
      <c r="BQ118" s="8"/>
      <c r="BR118" s="8"/>
      <c r="BS118" s="8"/>
      <c r="BT118" s="8"/>
      <c r="BU118" s="8"/>
      <c r="BV118" s="45">
        <f t="shared" si="11"/>
        <v>0</v>
      </c>
      <c r="BW118" s="8"/>
      <c r="BX118" s="8"/>
      <c r="BY118" s="8"/>
      <c r="BZ118" s="8"/>
      <c r="CA118" s="8"/>
      <c r="CB118" s="8"/>
      <c r="CC118" s="45">
        <f t="shared" si="12"/>
        <v>0</v>
      </c>
      <c r="CE118" s="45">
        <f t="shared" si="193"/>
        <v>0</v>
      </c>
      <c r="CF118" s="45">
        <f t="shared" si="194"/>
        <v>0</v>
      </c>
      <c r="CG118" s="45">
        <f t="shared" si="195"/>
        <v>0</v>
      </c>
      <c r="CH118" s="45">
        <f t="shared" si="196"/>
        <v>0</v>
      </c>
      <c r="CI118" s="45">
        <f t="shared" si="197"/>
        <v>0</v>
      </c>
      <c r="CJ118" s="44">
        <f t="shared" si="198"/>
        <v>0</v>
      </c>
      <c r="CK118" s="44">
        <f t="shared" si="199"/>
        <v>0</v>
      </c>
      <c r="CL118" s="44">
        <f t="shared" si="200"/>
        <v>0</v>
      </c>
      <c r="CM118" s="44">
        <f t="shared" si="201"/>
        <v>0</v>
      </c>
      <c r="CN118" s="44">
        <f t="shared" si="202"/>
        <v>0</v>
      </c>
      <c r="CO118" s="44">
        <f t="shared" si="203"/>
        <v>0</v>
      </c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44" t="str">
        <f t="shared" ref="DP118:DP120" si="214">IFERROR(IF(_xlfn.RANK.EQ(AQ118,$AQ$117:$AQ$120,0)=1,1,""),"")</f>
        <v/>
      </c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44">
        <f t="shared" ref="EC118:EC120" si="215">IF(_xlfn.RANK.EQ(CJ118,$CJ$117:$CJ$120,0)=1,1,"")</f>
        <v>1</v>
      </c>
      <c r="EL118" s="44">
        <f t="shared" si="185"/>
        <v>0</v>
      </c>
    </row>
    <row r="119" spans="1:145" x14ac:dyDescent="0.25">
      <c r="A119" s="6"/>
      <c r="B119" s="6" t="s">
        <v>39</v>
      </c>
      <c r="C119" s="39" t="str">
        <f t="shared" si="171"/>
        <v>Team 2</v>
      </c>
      <c r="D119" s="3"/>
      <c r="E119" s="3" t="str">
        <f t="shared" ref="E119" si="216">D119&amp;D120</f>
        <v/>
      </c>
      <c r="F119" s="7"/>
      <c r="G119" s="7"/>
      <c r="H119" s="7"/>
      <c r="I119" s="7"/>
      <c r="J119" s="7"/>
      <c r="K119" s="7"/>
      <c r="L119" s="7"/>
      <c r="M119" s="7"/>
      <c r="N119" s="7"/>
      <c r="O119" s="42" t="str">
        <f t="shared" si="159"/>
        <v/>
      </c>
      <c r="P119" s="42" t="str">
        <f t="shared" si="70"/>
        <v/>
      </c>
      <c r="Q119" s="7"/>
      <c r="R119" s="7"/>
      <c r="S119" s="42">
        <f t="shared" si="167"/>
        <v>0</v>
      </c>
      <c r="T119" s="42">
        <f>SUM(AB120:AG120)</f>
        <v>0</v>
      </c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107" t="str">
        <f t="shared" si="146"/>
        <v/>
      </c>
      <c r="AI119" s="8"/>
      <c r="AJ119" s="8"/>
      <c r="AK119" s="8"/>
      <c r="AL119" s="8"/>
      <c r="AM119" s="8"/>
      <c r="AN119" s="8"/>
      <c r="AO119" s="45">
        <f t="shared" si="205"/>
        <v>0</v>
      </c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45">
        <f t="shared" si="161"/>
        <v>0</v>
      </c>
      <c r="BB119" s="8"/>
      <c r="BC119" s="8"/>
      <c r="BD119" s="8"/>
      <c r="BE119" s="8"/>
      <c r="BF119" s="8"/>
      <c r="BG119" s="8"/>
      <c r="BH119" s="45">
        <f t="shared" si="9"/>
        <v>0</v>
      </c>
      <c r="BI119" s="8"/>
      <c r="BJ119" s="8"/>
      <c r="BK119" s="8"/>
      <c r="BL119" s="8"/>
      <c r="BM119" s="8"/>
      <c r="BN119" s="8"/>
      <c r="BO119" s="45">
        <f t="shared" si="10"/>
        <v>0</v>
      </c>
      <c r="BP119" s="8"/>
      <c r="BQ119" s="8"/>
      <c r="BR119" s="8"/>
      <c r="BS119" s="8"/>
      <c r="BT119" s="8"/>
      <c r="BU119" s="8"/>
      <c r="BV119" s="45">
        <f t="shared" si="11"/>
        <v>0</v>
      </c>
      <c r="BW119" s="8"/>
      <c r="BX119" s="8"/>
      <c r="BY119" s="8"/>
      <c r="BZ119" s="8"/>
      <c r="CA119" s="8"/>
      <c r="CB119" s="8"/>
      <c r="CC119" s="45">
        <f t="shared" si="12"/>
        <v>0</v>
      </c>
      <c r="CE119" s="45">
        <f t="shared" si="193"/>
        <v>0</v>
      </c>
      <c r="CF119" s="45">
        <f t="shared" si="194"/>
        <v>0</v>
      </c>
      <c r="CG119" s="45">
        <f t="shared" si="195"/>
        <v>0</v>
      </c>
      <c r="CH119" s="45">
        <f t="shared" si="196"/>
        <v>0</v>
      </c>
      <c r="CI119" s="45">
        <f t="shared" si="197"/>
        <v>0</v>
      </c>
      <c r="CJ119" s="44">
        <f t="shared" si="198"/>
        <v>0</v>
      </c>
      <c r="CK119" s="44">
        <f t="shared" si="199"/>
        <v>0</v>
      </c>
      <c r="CL119" s="44">
        <f t="shared" si="200"/>
        <v>0</v>
      </c>
      <c r="CM119" s="44">
        <f t="shared" si="201"/>
        <v>0</v>
      </c>
      <c r="CN119" s="44">
        <f t="shared" si="202"/>
        <v>0</v>
      </c>
      <c r="CO119" s="44">
        <f t="shared" si="203"/>
        <v>0</v>
      </c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44" t="str">
        <f t="shared" si="214"/>
        <v/>
      </c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44">
        <f t="shared" si="215"/>
        <v>1</v>
      </c>
      <c r="EL119" s="44">
        <f t="shared" si="185"/>
        <v>0</v>
      </c>
      <c r="EN119" s="135" t="e">
        <f>(CJ119+CJ120)/(O119)</f>
        <v>#VALUE!</v>
      </c>
      <c r="EO119" s="2" t="str">
        <f>IF(AND(DP119=1,O119&lt;O117),1,"")</f>
        <v/>
      </c>
    </row>
    <row r="120" spans="1:145" ht="15.75" thickBot="1" x14ac:dyDescent="0.3">
      <c r="A120" s="13"/>
      <c r="B120" s="13" t="s">
        <v>41</v>
      </c>
      <c r="C120" s="40" t="str">
        <f t="shared" si="171"/>
        <v>Team 2.1</v>
      </c>
      <c r="D120" s="14"/>
      <c r="E120" s="14"/>
      <c r="F120" s="15"/>
      <c r="G120" s="15"/>
      <c r="H120" s="15"/>
      <c r="I120" s="15"/>
      <c r="J120" s="15"/>
      <c r="K120" s="15"/>
      <c r="L120" s="15"/>
      <c r="M120" s="15"/>
      <c r="N120" s="15"/>
      <c r="O120" s="43" t="str">
        <f t="shared" si="159"/>
        <v/>
      </c>
      <c r="P120" s="43" t="str">
        <f t="shared" si="70"/>
        <v/>
      </c>
      <c r="Q120" s="15"/>
      <c r="R120" s="15"/>
      <c r="S120" s="43">
        <f t="shared" si="167"/>
        <v>0</v>
      </c>
      <c r="T120" s="43">
        <f>SUM(AB119:AG119)</f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08" t="str">
        <f t="shared" si="146"/>
        <v/>
      </c>
      <c r="AI120" s="16"/>
      <c r="AJ120" s="16"/>
      <c r="AK120" s="16"/>
      <c r="AL120" s="16"/>
      <c r="AM120" s="16"/>
      <c r="AN120" s="16"/>
      <c r="AO120" s="46">
        <f t="shared" si="205"/>
        <v>0</v>
      </c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46">
        <f t="shared" si="161"/>
        <v>0</v>
      </c>
      <c r="BB120" s="16"/>
      <c r="BC120" s="16"/>
      <c r="BD120" s="16"/>
      <c r="BE120" s="16"/>
      <c r="BF120" s="16"/>
      <c r="BG120" s="16"/>
      <c r="BH120" s="46">
        <f t="shared" si="9"/>
        <v>0</v>
      </c>
      <c r="BI120" s="16"/>
      <c r="BJ120" s="16"/>
      <c r="BK120" s="16"/>
      <c r="BL120" s="16"/>
      <c r="BM120" s="16"/>
      <c r="BN120" s="16"/>
      <c r="BO120" s="46">
        <f t="shared" si="10"/>
        <v>0</v>
      </c>
      <c r="BP120" s="16"/>
      <c r="BQ120" s="16"/>
      <c r="BR120" s="16"/>
      <c r="BS120" s="16"/>
      <c r="BT120" s="16"/>
      <c r="BU120" s="16"/>
      <c r="BV120" s="46">
        <f t="shared" si="11"/>
        <v>0</v>
      </c>
      <c r="BW120" s="16"/>
      <c r="BX120" s="16"/>
      <c r="BY120" s="16"/>
      <c r="BZ120" s="16"/>
      <c r="CA120" s="16"/>
      <c r="CB120" s="16"/>
      <c r="CC120" s="46">
        <f t="shared" si="12"/>
        <v>0</v>
      </c>
      <c r="CE120" s="46">
        <f t="shared" si="193"/>
        <v>0</v>
      </c>
      <c r="CF120" s="46">
        <f t="shared" si="194"/>
        <v>0</v>
      </c>
      <c r="CG120" s="46">
        <f t="shared" si="195"/>
        <v>0</v>
      </c>
      <c r="CH120" s="46">
        <f t="shared" si="196"/>
        <v>0</v>
      </c>
      <c r="CI120" s="46">
        <f t="shared" si="197"/>
        <v>0</v>
      </c>
      <c r="CJ120" s="46">
        <f t="shared" si="198"/>
        <v>0</v>
      </c>
      <c r="CK120" s="46">
        <f t="shared" si="199"/>
        <v>0</v>
      </c>
      <c r="CL120" s="46">
        <f t="shared" si="200"/>
        <v>0</v>
      </c>
      <c r="CM120" s="46">
        <f t="shared" si="201"/>
        <v>0</v>
      </c>
      <c r="CN120" s="46">
        <f t="shared" si="202"/>
        <v>0</v>
      </c>
      <c r="CO120" s="46">
        <f t="shared" si="203"/>
        <v>0</v>
      </c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46" t="str">
        <f t="shared" si="214"/>
        <v/>
      </c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46">
        <f t="shared" si="215"/>
        <v>1</v>
      </c>
      <c r="EL120" s="46">
        <f t="shared" si="185"/>
        <v>0</v>
      </c>
    </row>
    <row r="121" spans="1:145" x14ac:dyDescent="0.25">
      <c r="A121" s="9"/>
      <c r="B121" s="9" t="s">
        <v>37</v>
      </c>
      <c r="C121" s="38" t="str">
        <f t="shared" si="171"/>
        <v>Team 1</v>
      </c>
      <c r="D121" s="10"/>
      <c r="E121" s="10" t="str">
        <f t="shared" ref="E121" si="217">D121&amp;D122</f>
        <v/>
      </c>
      <c r="F121" s="11"/>
      <c r="G121" s="11"/>
      <c r="H121" s="11"/>
      <c r="I121" s="11"/>
      <c r="J121" s="11"/>
      <c r="K121" s="11"/>
      <c r="L121" s="11"/>
      <c r="M121" s="11"/>
      <c r="N121" s="11"/>
      <c r="O121" s="41" t="str">
        <f t="shared" si="159"/>
        <v/>
      </c>
      <c r="P121" s="41" t="str">
        <f t="shared" si="70"/>
        <v/>
      </c>
      <c r="Q121" s="11"/>
      <c r="R121" s="11"/>
      <c r="S121" s="41">
        <f t="shared" si="167"/>
        <v>0</v>
      </c>
      <c r="T121" s="41">
        <f>SUM(AB122:AG122)</f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06" t="str">
        <f t="shared" si="146"/>
        <v/>
      </c>
      <c r="AI121" s="12"/>
      <c r="AJ121" s="12"/>
      <c r="AK121" s="12"/>
      <c r="AL121" s="12"/>
      <c r="AM121" s="12"/>
      <c r="AN121" s="12"/>
      <c r="AO121" s="44">
        <f t="shared" si="205"/>
        <v>0</v>
      </c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44">
        <f t="shared" si="161"/>
        <v>0</v>
      </c>
      <c r="BB121" s="12"/>
      <c r="BC121" s="12"/>
      <c r="BD121" s="12"/>
      <c r="BE121" s="12"/>
      <c r="BF121" s="12"/>
      <c r="BG121" s="12"/>
      <c r="BH121" s="44">
        <f t="shared" si="9"/>
        <v>0</v>
      </c>
      <c r="BI121" s="12"/>
      <c r="BJ121" s="12"/>
      <c r="BK121" s="12"/>
      <c r="BL121" s="12"/>
      <c r="BM121" s="12"/>
      <c r="BN121" s="12"/>
      <c r="BO121" s="44">
        <f t="shared" si="10"/>
        <v>0</v>
      </c>
      <c r="BP121" s="12"/>
      <c r="BQ121" s="12"/>
      <c r="BR121" s="12"/>
      <c r="BS121" s="12"/>
      <c r="BT121" s="12"/>
      <c r="BU121" s="12"/>
      <c r="BV121" s="44">
        <f t="shared" si="11"/>
        <v>0</v>
      </c>
      <c r="BW121" s="12"/>
      <c r="BX121" s="12"/>
      <c r="BY121" s="12"/>
      <c r="BZ121" s="12"/>
      <c r="CA121" s="12"/>
      <c r="CB121" s="12"/>
      <c r="CC121" s="44">
        <f t="shared" si="12"/>
        <v>0</v>
      </c>
      <c r="CE121" s="44">
        <f t="shared" si="193"/>
        <v>0</v>
      </c>
      <c r="CF121" s="44">
        <f t="shared" si="194"/>
        <v>0</v>
      </c>
      <c r="CG121" s="44">
        <f t="shared" si="195"/>
        <v>0</v>
      </c>
      <c r="CH121" s="44">
        <f t="shared" si="196"/>
        <v>0</v>
      </c>
      <c r="CI121" s="44">
        <f t="shared" si="197"/>
        <v>0</v>
      </c>
      <c r="CJ121" s="44">
        <f t="shared" si="198"/>
        <v>0</v>
      </c>
      <c r="CK121" s="44">
        <f t="shared" si="199"/>
        <v>0</v>
      </c>
      <c r="CL121" s="44">
        <f t="shared" si="200"/>
        <v>0</v>
      </c>
      <c r="CM121" s="44">
        <f t="shared" si="201"/>
        <v>0</v>
      </c>
      <c r="CN121" s="44">
        <f t="shared" si="202"/>
        <v>0</v>
      </c>
      <c r="CO121" s="44">
        <f t="shared" si="203"/>
        <v>0</v>
      </c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86" t="str">
        <f>IFERROR(IF(_xlfn.RANK.EQ(AQ121,$AQ$121:$AQ$124,0)=1,1,""),"")</f>
        <v/>
      </c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44">
        <f>IF(_xlfn.RANK.EQ(CJ121,$CJ$121:$CJ$124,0)=1,1,"")</f>
        <v>1</v>
      </c>
      <c r="EL121" s="44">
        <f t="shared" si="185"/>
        <v>0</v>
      </c>
      <c r="EN121" s="135" t="e">
        <f>(CJ121+CJ122)/(O121)</f>
        <v>#VALUE!</v>
      </c>
      <c r="EO121" s="2" t="str">
        <f>IF(AND(DP121=1,O121&lt;O123),1,"")</f>
        <v/>
      </c>
    </row>
    <row r="122" spans="1:145" x14ac:dyDescent="0.25">
      <c r="A122" s="6"/>
      <c r="B122" s="6" t="s">
        <v>40</v>
      </c>
      <c r="C122" s="39" t="str">
        <f t="shared" si="171"/>
        <v>Team 1.1</v>
      </c>
      <c r="D122" s="3"/>
      <c r="E122" s="3"/>
      <c r="F122" s="7"/>
      <c r="G122" s="7"/>
      <c r="H122" s="7"/>
      <c r="I122" s="7"/>
      <c r="J122" s="7"/>
      <c r="K122" s="7"/>
      <c r="L122" s="7"/>
      <c r="M122" s="7"/>
      <c r="N122" s="7"/>
      <c r="O122" s="42" t="str">
        <f t="shared" si="159"/>
        <v/>
      </c>
      <c r="P122" s="42" t="str">
        <f t="shared" si="70"/>
        <v/>
      </c>
      <c r="Q122" s="7"/>
      <c r="R122" s="7"/>
      <c r="S122" s="42">
        <f t="shared" si="167"/>
        <v>0</v>
      </c>
      <c r="T122" s="42">
        <f>SUM(AB121:AG121)</f>
        <v>0</v>
      </c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107" t="str">
        <f t="shared" si="146"/>
        <v/>
      </c>
      <c r="AI122" s="8"/>
      <c r="AJ122" s="8"/>
      <c r="AK122" s="8"/>
      <c r="AL122" s="8"/>
      <c r="AM122" s="8"/>
      <c r="AN122" s="8"/>
      <c r="AO122" s="45">
        <f t="shared" si="205"/>
        <v>0</v>
      </c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45">
        <f t="shared" si="161"/>
        <v>0</v>
      </c>
      <c r="BB122" s="8"/>
      <c r="BC122" s="8"/>
      <c r="BD122" s="8"/>
      <c r="BE122" s="8"/>
      <c r="BF122" s="8"/>
      <c r="BG122" s="8"/>
      <c r="BH122" s="45">
        <f t="shared" si="9"/>
        <v>0</v>
      </c>
      <c r="BI122" s="8"/>
      <c r="BJ122" s="8"/>
      <c r="BK122" s="8"/>
      <c r="BL122" s="8"/>
      <c r="BM122" s="8"/>
      <c r="BN122" s="8"/>
      <c r="BO122" s="45">
        <f t="shared" si="10"/>
        <v>0</v>
      </c>
      <c r="BP122" s="8"/>
      <c r="BQ122" s="8"/>
      <c r="BR122" s="8"/>
      <c r="BS122" s="8"/>
      <c r="BT122" s="8"/>
      <c r="BU122" s="8"/>
      <c r="BV122" s="45">
        <f t="shared" si="11"/>
        <v>0</v>
      </c>
      <c r="BW122" s="8"/>
      <c r="BX122" s="8"/>
      <c r="BY122" s="8"/>
      <c r="BZ122" s="8"/>
      <c r="CA122" s="8"/>
      <c r="CB122" s="8"/>
      <c r="CC122" s="45">
        <f t="shared" si="12"/>
        <v>0</v>
      </c>
      <c r="CE122" s="45">
        <f t="shared" si="193"/>
        <v>0</v>
      </c>
      <c r="CF122" s="45">
        <f t="shared" si="194"/>
        <v>0</v>
      </c>
      <c r="CG122" s="45">
        <f t="shared" si="195"/>
        <v>0</v>
      </c>
      <c r="CH122" s="45">
        <f t="shared" si="196"/>
        <v>0</v>
      </c>
      <c r="CI122" s="45">
        <f t="shared" si="197"/>
        <v>0</v>
      </c>
      <c r="CJ122" s="44">
        <f t="shared" si="198"/>
        <v>0</v>
      </c>
      <c r="CK122" s="44">
        <f t="shared" si="199"/>
        <v>0</v>
      </c>
      <c r="CL122" s="44">
        <f t="shared" si="200"/>
        <v>0</v>
      </c>
      <c r="CM122" s="44">
        <f t="shared" si="201"/>
        <v>0</v>
      </c>
      <c r="CN122" s="44">
        <f t="shared" si="202"/>
        <v>0</v>
      </c>
      <c r="CO122" s="44">
        <f t="shared" si="203"/>
        <v>0</v>
      </c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44" t="str">
        <f t="shared" ref="DP122:DP124" si="218">IFERROR(IF(_xlfn.RANK.EQ(AQ122,$AQ$121:$AQ$124,0)=1,1,""),"")</f>
        <v/>
      </c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44">
        <f t="shared" ref="EC122:EC124" si="219">IF(_xlfn.RANK.EQ(CJ122,$CJ$121:$CJ$124,0)=1,1,"")</f>
        <v>1</v>
      </c>
      <c r="EL122" s="44">
        <f t="shared" si="185"/>
        <v>0</v>
      </c>
    </row>
    <row r="123" spans="1:145" x14ac:dyDescent="0.25">
      <c r="A123" s="6"/>
      <c r="B123" s="6" t="s">
        <v>39</v>
      </c>
      <c r="C123" s="39" t="str">
        <f t="shared" si="171"/>
        <v>Team 2</v>
      </c>
      <c r="D123" s="3"/>
      <c r="E123" s="3" t="str">
        <f t="shared" ref="E123" si="220">D123&amp;D124</f>
        <v/>
      </c>
      <c r="F123" s="7"/>
      <c r="G123" s="7"/>
      <c r="H123" s="7"/>
      <c r="I123" s="7"/>
      <c r="J123" s="7"/>
      <c r="K123" s="7"/>
      <c r="L123" s="7"/>
      <c r="M123" s="7"/>
      <c r="N123" s="7"/>
      <c r="O123" s="42" t="str">
        <f t="shared" si="159"/>
        <v/>
      </c>
      <c r="P123" s="42" t="str">
        <f t="shared" si="70"/>
        <v/>
      </c>
      <c r="Q123" s="7"/>
      <c r="R123" s="7"/>
      <c r="S123" s="42">
        <f t="shared" si="167"/>
        <v>0</v>
      </c>
      <c r="T123" s="42">
        <f>SUM(AB124:AG124)</f>
        <v>0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107" t="str">
        <f t="shared" si="146"/>
        <v/>
      </c>
      <c r="AI123" s="8"/>
      <c r="AJ123" s="8"/>
      <c r="AK123" s="8"/>
      <c r="AL123" s="8"/>
      <c r="AM123" s="8"/>
      <c r="AN123" s="8"/>
      <c r="AO123" s="45">
        <f t="shared" si="205"/>
        <v>0</v>
      </c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45">
        <f t="shared" si="161"/>
        <v>0</v>
      </c>
      <c r="BB123" s="8"/>
      <c r="BC123" s="8"/>
      <c r="BD123" s="8"/>
      <c r="BE123" s="8"/>
      <c r="BF123" s="8"/>
      <c r="BG123" s="8"/>
      <c r="BH123" s="45">
        <f t="shared" si="9"/>
        <v>0</v>
      </c>
      <c r="BI123" s="8"/>
      <c r="BJ123" s="8"/>
      <c r="BK123" s="8"/>
      <c r="BL123" s="8"/>
      <c r="BM123" s="8"/>
      <c r="BN123" s="8"/>
      <c r="BO123" s="45">
        <f t="shared" si="10"/>
        <v>0</v>
      </c>
      <c r="BP123" s="8"/>
      <c r="BQ123" s="8"/>
      <c r="BR123" s="8"/>
      <c r="BS123" s="8"/>
      <c r="BT123" s="8"/>
      <c r="BU123" s="8"/>
      <c r="BV123" s="45">
        <f t="shared" si="11"/>
        <v>0</v>
      </c>
      <c r="BW123" s="8"/>
      <c r="BX123" s="8"/>
      <c r="BY123" s="8"/>
      <c r="BZ123" s="8"/>
      <c r="CA123" s="8"/>
      <c r="CB123" s="8"/>
      <c r="CC123" s="45">
        <f t="shared" si="12"/>
        <v>0</v>
      </c>
      <c r="CE123" s="45">
        <f t="shared" si="193"/>
        <v>0</v>
      </c>
      <c r="CF123" s="45">
        <f t="shared" si="194"/>
        <v>0</v>
      </c>
      <c r="CG123" s="45">
        <f t="shared" si="195"/>
        <v>0</v>
      </c>
      <c r="CH123" s="45">
        <f t="shared" si="196"/>
        <v>0</v>
      </c>
      <c r="CI123" s="45">
        <f t="shared" si="197"/>
        <v>0</v>
      </c>
      <c r="CJ123" s="44">
        <f t="shared" si="198"/>
        <v>0</v>
      </c>
      <c r="CK123" s="44">
        <f t="shared" si="199"/>
        <v>0</v>
      </c>
      <c r="CL123" s="44">
        <f t="shared" si="200"/>
        <v>0</v>
      </c>
      <c r="CM123" s="44">
        <f t="shared" si="201"/>
        <v>0</v>
      </c>
      <c r="CN123" s="44">
        <f t="shared" si="202"/>
        <v>0</v>
      </c>
      <c r="CO123" s="44">
        <f t="shared" si="203"/>
        <v>0</v>
      </c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44" t="str">
        <f t="shared" si="218"/>
        <v/>
      </c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44">
        <f t="shared" si="219"/>
        <v>1</v>
      </c>
      <c r="EL123" s="44">
        <f t="shared" si="185"/>
        <v>0</v>
      </c>
      <c r="EN123" s="135" t="e">
        <f>(CJ123+CJ124)/(O123)</f>
        <v>#VALUE!</v>
      </c>
      <c r="EO123" s="2" t="str">
        <f>IF(AND(DP123=1,O123&lt;O121),1,"")</f>
        <v/>
      </c>
    </row>
    <row r="124" spans="1:145" ht="15.75" thickBot="1" x14ac:dyDescent="0.3">
      <c r="A124" s="13"/>
      <c r="B124" s="13" t="s">
        <v>41</v>
      </c>
      <c r="C124" s="40" t="str">
        <f t="shared" si="171"/>
        <v>Team 2.1</v>
      </c>
      <c r="D124" s="14"/>
      <c r="E124" s="14"/>
      <c r="F124" s="15"/>
      <c r="G124" s="15"/>
      <c r="H124" s="15"/>
      <c r="I124" s="15"/>
      <c r="J124" s="15"/>
      <c r="K124" s="15"/>
      <c r="L124" s="15"/>
      <c r="M124" s="15"/>
      <c r="N124" s="15"/>
      <c r="O124" s="43" t="str">
        <f t="shared" si="159"/>
        <v/>
      </c>
      <c r="P124" s="43" t="str">
        <f t="shared" si="70"/>
        <v/>
      </c>
      <c r="Q124" s="15"/>
      <c r="R124" s="15"/>
      <c r="S124" s="43">
        <f t="shared" si="167"/>
        <v>0</v>
      </c>
      <c r="T124" s="43">
        <f>SUM(AB123:AG123)</f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08" t="str">
        <f t="shared" si="146"/>
        <v/>
      </c>
      <c r="AI124" s="16"/>
      <c r="AJ124" s="16"/>
      <c r="AK124" s="16"/>
      <c r="AL124" s="16"/>
      <c r="AM124" s="16"/>
      <c r="AN124" s="16"/>
      <c r="AO124" s="46">
        <f t="shared" si="205"/>
        <v>0</v>
      </c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46">
        <f t="shared" si="161"/>
        <v>0</v>
      </c>
      <c r="BB124" s="16"/>
      <c r="BC124" s="16"/>
      <c r="BD124" s="16"/>
      <c r="BE124" s="16"/>
      <c r="BF124" s="16"/>
      <c r="BG124" s="16"/>
      <c r="BH124" s="46">
        <f t="shared" si="9"/>
        <v>0</v>
      </c>
      <c r="BI124" s="16"/>
      <c r="BJ124" s="16"/>
      <c r="BK124" s="16"/>
      <c r="BL124" s="16"/>
      <c r="BM124" s="16"/>
      <c r="BN124" s="16"/>
      <c r="BO124" s="46">
        <f t="shared" si="10"/>
        <v>0</v>
      </c>
      <c r="BP124" s="16"/>
      <c r="BQ124" s="16"/>
      <c r="BR124" s="16"/>
      <c r="BS124" s="16"/>
      <c r="BT124" s="16"/>
      <c r="BU124" s="16"/>
      <c r="BV124" s="46">
        <f t="shared" si="11"/>
        <v>0</v>
      </c>
      <c r="BW124" s="16"/>
      <c r="BX124" s="16"/>
      <c r="BY124" s="16"/>
      <c r="BZ124" s="16"/>
      <c r="CA124" s="16"/>
      <c r="CB124" s="16"/>
      <c r="CC124" s="46">
        <f t="shared" si="12"/>
        <v>0</v>
      </c>
      <c r="CE124" s="46">
        <f t="shared" si="193"/>
        <v>0</v>
      </c>
      <c r="CF124" s="46">
        <f t="shared" si="194"/>
        <v>0</v>
      </c>
      <c r="CG124" s="46">
        <f t="shared" si="195"/>
        <v>0</v>
      </c>
      <c r="CH124" s="46">
        <f t="shared" si="196"/>
        <v>0</v>
      </c>
      <c r="CI124" s="46">
        <f t="shared" si="197"/>
        <v>0</v>
      </c>
      <c r="CJ124" s="46">
        <f t="shared" si="198"/>
        <v>0</v>
      </c>
      <c r="CK124" s="46">
        <f t="shared" si="199"/>
        <v>0</v>
      </c>
      <c r="CL124" s="46">
        <f t="shared" si="200"/>
        <v>0</v>
      </c>
      <c r="CM124" s="46">
        <f t="shared" si="201"/>
        <v>0</v>
      </c>
      <c r="CN124" s="46">
        <f t="shared" si="202"/>
        <v>0</v>
      </c>
      <c r="CO124" s="46">
        <f t="shared" si="203"/>
        <v>0</v>
      </c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46" t="str">
        <f t="shared" si="218"/>
        <v/>
      </c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46">
        <f t="shared" si="219"/>
        <v>1</v>
      </c>
      <c r="EL124" s="46">
        <f t="shared" si="185"/>
        <v>0</v>
      </c>
    </row>
    <row r="125" spans="1:145" x14ac:dyDescent="0.25">
      <c r="A125" s="9"/>
      <c r="B125" s="9" t="s">
        <v>37</v>
      </c>
      <c r="C125" s="38" t="str">
        <f t="shared" si="171"/>
        <v>Team 1</v>
      </c>
      <c r="D125" s="10"/>
      <c r="E125" s="10" t="str">
        <f t="shared" ref="E125" si="221">D125&amp;D126</f>
        <v/>
      </c>
      <c r="F125" s="11"/>
      <c r="G125" s="11"/>
      <c r="H125" s="11"/>
      <c r="I125" s="11"/>
      <c r="J125" s="11"/>
      <c r="K125" s="11"/>
      <c r="L125" s="11"/>
      <c r="M125" s="11"/>
      <c r="N125" s="11"/>
      <c r="O125" s="41" t="str">
        <f t="shared" si="159"/>
        <v/>
      </c>
      <c r="P125" s="41" t="str">
        <f t="shared" si="70"/>
        <v/>
      </c>
      <c r="Q125" s="11"/>
      <c r="R125" s="11"/>
      <c r="S125" s="41">
        <f t="shared" si="167"/>
        <v>0</v>
      </c>
      <c r="T125" s="41">
        <f>SUM(AB126:AG126)</f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06" t="str">
        <f t="shared" si="146"/>
        <v/>
      </c>
      <c r="AI125" s="12"/>
      <c r="AJ125" s="12"/>
      <c r="AK125" s="12"/>
      <c r="AL125" s="12"/>
      <c r="AM125" s="12"/>
      <c r="AN125" s="12"/>
      <c r="AO125" s="44">
        <f t="shared" si="205"/>
        <v>0</v>
      </c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44">
        <f t="shared" si="161"/>
        <v>0</v>
      </c>
      <c r="BB125" s="12"/>
      <c r="BC125" s="12"/>
      <c r="BD125" s="12"/>
      <c r="BE125" s="12"/>
      <c r="BF125" s="12"/>
      <c r="BG125" s="12"/>
      <c r="BH125" s="44">
        <f t="shared" si="9"/>
        <v>0</v>
      </c>
      <c r="BI125" s="12"/>
      <c r="BJ125" s="12"/>
      <c r="BK125" s="12"/>
      <c r="BL125" s="12"/>
      <c r="BM125" s="12"/>
      <c r="BN125" s="12"/>
      <c r="BO125" s="44">
        <f t="shared" si="10"/>
        <v>0</v>
      </c>
      <c r="BP125" s="12"/>
      <c r="BQ125" s="12"/>
      <c r="BR125" s="12"/>
      <c r="BS125" s="12"/>
      <c r="BT125" s="12"/>
      <c r="BU125" s="12"/>
      <c r="BV125" s="44">
        <f t="shared" si="11"/>
        <v>0</v>
      </c>
      <c r="BW125" s="12"/>
      <c r="BX125" s="12"/>
      <c r="BY125" s="12"/>
      <c r="BZ125" s="12"/>
      <c r="CA125" s="12"/>
      <c r="CB125" s="12"/>
      <c r="CC125" s="44">
        <f t="shared" si="12"/>
        <v>0</v>
      </c>
      <c r="CE125" s="44">
        <f t="shared" si="193"/>
        <v>0</v>
      </c>
      <c r="CF125" s="44">
        <f t="shared" si="194"/>
        <v>0</v>
      </c>
      <c r="CG125" s="44">
        <f t="shared" si="195"/>
        <v>0</v>
      </c>
      <c r="CH125" s="44">
        <f t="shared" si="196"/>
        <v>0</v>
      </c>
      <c r="CI125" s="44">
        <f t="shared" si="197"/>
        <v>0</v>
      </c>
      <c r="CJ125" s="44">
        <f t="shared" si="198"/>
        <v>0</v>
      </c>
      <c r="CK125" s="44">
        <f t="shared" si="199"/>
        <v>0</v>
      </c>
      <c r="CL125" s="44">
        <f t="shared" si="200"/>
        <v>0</v>
      </c>
      <c r="CM125" s="44">
        <f t="shared" si="201"/>
        <v>0</v>
      </c>
      <c r="CN125" s="44">
        <f t="shared" si="202"/>
        <v>0</v>
      </c>
      <c r="CO125" s="44">
        <f t="shared" si="203"/>
        <v>0</v>
      </c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86" t="str">
        <f>IFERROR(IF(_xlfn.RANK.EQ(AQ125,$AQ$125:$AQ$128,0)=1,1,""),"")</f>
        <v/>
      </c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44">
        <f>IF(_xlfn.RANK.EQ(CJ125,$CJ$125:$CJ$128,0)=1,1,"")</f>
        <v>1</v>
      </c>
      <c r="EL125" s="44">
        <f t="shared" si="185"/>
        <v>0</v>
      </c>
      <c r="EN125" s="135" t="e">
        <f>(CJ125+CJ126)/(O125)</f>
        <v>#VALUE!</v>
      </c>
      <c r="EO125" s="2" t="str">
        <f>IF(AND(DP125=1,O125&lt;O127),1,"")</f>
        <v/>
      </c>
    </row>
    <row r="126" spans="1:145" x14ac:dyDescent="0.25">
      <c r="A126" s="6"/>
      <c r="B126" s="6" t="s">
        <v>40</v>
      </c>
      <c r="C126" s="39" t="str">
        <f t="shared" si="171"/>
        <v>Team 1.1</v>
      </c>
      <c r="D126" s="3"/>
      <c r="E126" s="3"/>
      <c r="F126" s="7"/>
      <c r="G126" s="7"/>
      <c r="H126" s="7"/>
      <c r="I126" s="7"/>
      <c r="J126" s="7"/>
      <c r="K126" s="7"/>
      <c r="L126" s="7"/>
      <c r="M126" s="7"/>
      <c r="N126" s="7"/>
      <c r="O126" s="42" t="str">
        <f t="shared" si="159"/>
        <v/>
      </c>
      <c r="P126" s="42" t="str">
        <f t="shared" si="70"/>
        <v/>
      </c>
      <c r="Q126" s="7"/>
      <c r="R126" s="7"/>
      <c r="S126" s="42">
        <f t="shared" si="167"/>
        <v>0</v>
      </c>
      <c r="T126" s="42">
        <f>SUM(AB125:AG125)</f>
        <v>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107" t="str">
        <f t="shared" si="146"/>
        <v/>
      </c>
      <c r="AI126" s="8"/>
      <c r="AJ126" s="8"/>
      <c r="AK126" s="8"/>
      <c r="AL126" s="8"/>
      <c r="AM126" s="8"/>
      <c r="AN126" s="8"/>
      <c r="AO126" s="45">
        <f t="shared" si="205"/>
        <v>0</v>
      </c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45">
        <f t="shared" si="161"/>
        <v>0</v>
      </c>
      <c r="BB126" s="8"/>
      <c r="BC126" s="8"/>
      <c r="BD126" s="8"/>
      <c r="BE126" s="8"/>
      <c r="BF126" s="8"/>
      <c r="BG126" s="8"/>
      <c r="BH126" s="45">
        <f t="shared" si="9"/>
        <v>0</v>
      </c>
      <c r="BI126" s="8"/>
      <c r="BJ126" s="8"/>
      <c r="BK126" s="8"/>
      <c r="BL126" s="8"/>
      <c r="BM126" s="8"/>
      <c r="BN126" s="8"/>
      <c r="BO126" s="45">
        <f t="shared" si="10"/>
        <v>0</v>
      </c>
      <c r="BP126" s="8"/>
      <c r="BQ126" s="8"/>
      <c r="BR126" s="8"/>
      <c r="BS126" s="8"/>
      <c r="BT126" s="8"/>
      <c r="BU126" s="8"/>
      <c r="BV126" s="45">
        <f t="shared" si="11"/>
        <v>0</v>
      </c>
      <c r="BW126" s="8"/>
      <c r="BX126" s="8"/>
      <c r="BY126" s="8"/>
      <c r="BZ126" s="8"/>
      <c r="CA126" s="8"/>
      <c r="CB126" s="8"/>
      <c r="CC126" s="45">
        <f t="shared" si="12"/>
        <v>0</v>
      </c>
      <c r="CE126" s="45">
        <f t="shared" si="193"/>
        <v>0</v>
      </c>
      <c r="CF126" s="45">
        <f t="shared" si="194"/>
        <v>0</v>
      </c>
      <c r="CG126" s="45">
        <f t="shared" si="195"/>
        <v>0</v>
      </c>
      <c r="CH126" s="45">
        <f t="shared" si="196"/>
        <v>0</v>
      </c>
      <c r="CI126" s="45">
        <f t="shared" si="197"/>
        <v>0</v>
      </c>
      <c r="CJ126" s="44">
        <f t="shared" si="198"/>
        <v>0</v>
      </c>
      <c r="CK126" s="44">
        <f t="shared" si="199"/>
        <v>0</v>
      </c>
      <c r="CL126" s="44">
        <f t="shared" si="200"/>
        <v>0</v>
      </c>
      <c r="CM126" s="44">
        <f t="shared" si="201"/>
        <v>0</v>
      </c>
      <c r="CN126" s="44">
        <f t="shared" si="202"/>
        <v>0</v>
      </c>
      <c r="CO126" s="44">
        <f t="shared" si="203"/>
        <v>0</v>
      </c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44" t="str">
        <f t="shared" ref="DP126:DP128" si="222">IFERROR(IF(_xlfn.RANK.EQ(AQ126,$AQ$125:$AQ$128,0)=1,1,""),"")</f>
        <v/>
      </c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44">
        <f t="shared" ref="EC126:EC128" si="223">IF(_xlfn.RANK.EQ(CJ126,$CJ$125:$CJ$128,0)=1,1,"")</f>
        <v>1</v>
      </c>
      <c r="EL126" s="44">
        <f t="shared" si="185"/>
        <v>0</v>
      </c>
    </row>
    <row r="127" spans="1:145" x14ac:dyDescent="0.25">
      <c r="A127" s="6"/>
      <c r="B127" s="6" t="s">
        <v>39</v>
      </c>
      <c r="C127" s="39" t="str">
        <f t="shared" si="171"/>
        <v>Team 2</v>
      </c>
      <c r="D127" s="3"/>
      <c r="E127" s="3" t="str">
        <f t="shared" ref="E127" si="224">D127&amp;D128</f>
        <v/>
      </c>
      <c r="F127" s="7"/>
      <c r="G127" s="7"/>
      <c r="H127" s="7"/>
      <c r="I127" s="7"/>
      <c r="J127" s="7"/>
      <c r="K127" s="7"/>
      <c r="L127" s="7"/>
      <c r="M127" s="7"/>
      <c r="N127" s="7"/>
      <c r="O127" s="42" t="str">
        <f t="shared" si="159"/>
        <v/>
      </c>
      <c r="P127" s="42" t="str">
        <f t="shared" si="70"/>
        <v/>
      </c>
      <c r="Q127" s="7"/>
      <c r="R127" s="7"/>
      <c r="S127" s="42">
        <f t="shared" si="167"/>
        <v>0</v>
      </c>
      <c r="T127" s="42">
        <f>SUM(AB128:AG128)</f>
        <v>0</v>
      </c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107" t="str">
        <f t="shared" si="146"/>
        <v/>
      </c>
      <c r="AI127" s="8"/>
      <c r="AJ127" s="8"/>
      <c r="AK127" s="8"/>
      <c r="AL127" s="8"/>
      <c r="AM127" s="8"/>
      <c r="AN127" s="8"/>
      <c r="AO127" s="45">
        <f t="shared" si="205"/>
        <v>0</v>
      </c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45">
        <f t="shared" si="161"/>
        <v>0</v>
      </c>
      <c r="BB127" s="8"/>
      <c r="BC127" s="8"/>
      <c r="BD127" s="8"/>
      <c r="BE127" s="8"/>
      <c r="BF127" s="8"/>
      <c r="BG127" s="8"/>
      <c r="BH127" s="45">
        <f t="shared" si="9"/>
        <v>0</v>
      </c>
      <c r="BI127" s="8"/>
      <c r="BJ127" s="8"/>
      <c r="BK127" s="8"/>
      <c r="BL127" s="8"/>
      <c r="BM127" s="8"/>
      <c r="BN127" s="8"/>
      <c r="BO127" s="45">
        <f t="shared" si="10"/>
        <v>0</v>
      </c>
      <c r="BP127" s="8"/>
      <c r="BQ127" s="8"/>
      <c r="BR127" s="8"/>
      <c r="BS127" s="8"/>
      <c r="BT127" s="8"/>
      <c r="BU127" s="8"/>
      <c r="BV127" s="45">
        <f t="shared" si="11"/>
        <v>0</v>
      </c>
      <c r="BW127" s="8"/>
      <c r="BX127" s="8"/>
      <c r="BY127" s="8"/>
      <c r="BZ127" s="8"/>
      <c r="CA127" s="8"/>
      <c r="CB127" s="8"/>
      <c r="CC127" s="45">
        <f t="shared" si="12"/>
        <v>0</v>
      </c>
      <c r="CE127" s="45">
        <f t="shared" si="193"/>
        <v>0</v>
      </c>
      <c r="CF127" s="45">
        <f t="shared" si="194"/>
        <v>0</v>
      </c>
      <c r="CG127" s="45">
        <f t="shared" si="195"/>
        <v>0</v>
      </c>
      <c r="CH127" s="45">
        <f t="shared" si="196"/>
        <v>0</v>
      </c>
      <c r="CI127" s="45">
        <f t="shared" si="197"/>
        <v>0</v>
      </c>
      <c r="CJ127" s="44">
        <f t="shared" si="198"/>
        <v>0</v>
      </c>
      <c r="CK127" s="44">
        <f t="shared" si="199"/>
        <v>0</v>
      </c>
      <c r="CL127" s="44">
        <f t="shared" si="200"/>
        <v>0</v>
      </c>
      <c r="CM127" s="44">
        <f t="shared" si="201"/>
        <v>0</v>
      </c>
      <c r="CN127" s="44">
        <f t="shared" si="202"/>
        <v>0</v>
      </c>
      <c r="CO127" s="44">
        <f t="shared" si="203"/>
        <v>0</v>
      </c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44" t="str">
        <f t="shared" si="222"/>
        <v/>
      </c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44">
        <f t="shared" si="223"/>
        <v>1</v>
      </c>
      <c r="EL127" s="44">
        <f t="shared" si="185"/>
        <v>0</v>
      </c>
      <c r="EN127" s="135" t="e">
        <f>(CJ127+CJ128)/(O127)</f>
        <v>#VALUE!</v>
      </c>
      <c r="EO127" s="2" t="str">
        <f>IF(AND(DP127=1,O127&lt;O125),1,"")</f>
        <v/>
      </c>
    </row>
    <row r="128" spans="1:145" ht="15.75" thickBot="1" x14ac:dyDescent="0.3">
      <c r="A128" s="13"/>
      <c r="B128" s="13" t="s">
        <v>41</v>
      </c>
      <c r="C128" s="40" t="str">
        <f t="shared" si="171"/>
        <v>Team 2.1</v>
      </c>
      <c r="D128" s="14"/>
      <c r="E128" s="14"/>
      <c r="F128" s="15"/>
      <c r="G128" s="15"/>
      <c r="H128" s="15"/>
      <c r="I128" s="15"/>
      <c r="J128" s="15"/>
      <c r="K128" s="15"/>
      <c r="L128" s="15"/>
      <c r="M128" s="15"/>
      <c r="N128" s="15"/>
      <c r="O128" s="43" t="str">
        <f t="shared" si="159"/>
        <v/>
      </c>
      <c r="P128" s="43" t="str">
        <f t="shared" si="70"/>
        <v/>
      </c>
      <c r="Q128" s="15"/>
      <c r="R128" s="15"/>
      <c r="S128" s="43">
        <f t="shared" si="167"/>
        <v>0</v>
      </c>
      <c r="T128" s="43">
        <f>SUM(AB127:AG127)</f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08" t="str">
        <f t="shared" si="146"/>
        <v/>
      </c>
      <c r="AI128" s="16"/>
      <c r="AJ128" s="16"/>
      <c r="AK128" s="16"/>
      <c r="AL128" s="16"/>
      <c r="AM128" s="16"/>
      <c r="AN128" s="16"/>
      <c r="AO128" s="46">
        <f t="shared" si="205"/>
        <v>0</v>
      </c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46">
        <f t="shared" si="161"/>
        <v>0</v>
      </c>
      <c r="BB128" s="16"/>
      <c r="BC128" s="16"/>
      <c r="BD128" s="16"/>
      <c r="BE128" s="16"/>
      <c r="BF128" s="16"/>
      <c r="BG128" s="16"/>
      <c r="BH128" s="46">
        <f t="shared" si="9"/>
        <v>0</v>
      </c>
      <c r="BI128" s="16"/>
      <c r="BJ128" s="16"/>
      <c r="BK128" s="16"/>
      <c r="BL128" s="16"/>
      <c r="BM128" s="16"/>
      <c r="BN128" s="16"/>
      <c r="BO128" s="46">
        <f t="shared" si="10"/>
        <v>0</v>
      </c>
      <c r="BP128" s="16"/>
      <c r="BQ128" s="16"/>
      <c r="BR128" s="16"/>
      <c r="BS128" s="16"/>
      <c r="BT128" s="16"/>
      <c r="BU128" s="16"/>
      <c r="BV128" s="46">
        <f t="shared" si="11"/>
        <v>0</v>
      </c>
      <c r="BW128" s="16"/>
      <c r="BX128" s="16"/>
      <c r="BY128" s="16"/>
      <c r="BZ128" s="16"/>
      <c r="CA128" s="16"/>
      <c r="CB128" s="16"/>
      <c r="CC128" s="46">
        <f t="shared" si="12"/>
        <v>0</v>
      </c>
      <c r="CE128" s="46">
        <f t="shared" si="193"/>
        <v>0</v>
      </c>
      <c r="CF128" s="46">
        <f t="shared" si="194"/>
        <v>0</v>
      </c>
      <c r="CG128" s="46">
        <f t="shared" si="195"/>
        <v>0</v>
      </c>
      <c r="CH128" s="46">
        <f t="shared" si="196"/>
        <v>0</v>
      </c>
      <c r="CI128" s="46">
        <f t="shared" si="197"/>
        <v>0</v>
      </c>
      <c r="CJ128" s="46">
        <f t="shared" si="198"/>
        <v>0</v>
      </c>
      <c r="CK128" s="46">
        <f t="shared" si="199"/>
        <v>0</v>
      </c>
      <c r="CL128" s="46">
        <f t="shared" si="200"/>
        <v>0</v>
      </c>
      <c r="CM128" s="46">
        <f t="shared" si="201"/>
        <v>0</v>
      </c>
      <c r="CN128" s="46">
        <f t="shared" si="202"/>
        <v>0</v>
      </c>
      <c r="CO128" s="46">
        <f t="shared" si="203"/>
        <v>0</v>
      </c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46" t="str">
        <f t="shared" si="222"/>
        <v/>
      </c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46">
        <f t="shared" si="223"/>
        <v>1</v>
      </c>
      <c r="EL128" s="46">
        <f t="shared" si="185"/>
        <v>0</v>
      </c>
    </row>
    <row r="129" spans="1:145" x14ac:dyDescent="0.25">
      <c r="A129" s="9"/>
      <c r="B129" s="9" t="s">
        <v>37</v>
      </c>
      <c r="C129" s="38" t="str">
        <f t="shared" si="171"/>
        <v>Team 1</v>
      </c>
      <c r="D129" s="10"/>
      <c r="E129" s="10" t="str">
        <f t="shared" ref="E129" si="225">D129&amp;D130</f>
        <v/>
      </c>
      <c r="F129" s="11"/>
      <c r="G129" s="11"/>
      <c r="H129" s="11"/>
      <c r="I129" s="11"/>
      <c r="J129" s="11"/>
      <c r="K129" s="11"/>
      <c r="L129" s="11"/>
      <c r="M129" s="11"/>
      <c r="N129" s="11"/>
      <c r="O129" s="41" t="str">
        <f t="shared" si="159"/>
        <v/>
      </c>
      <c r="P129" s="41" t="str">
        <f t="shared" si="70"/>
        <v/>
      </c>
      <c r="Q129" s="11"/>
      <c r="R129" s="11"/>
      <c r="S129" s="41">
        <f t="shared" si="167"/>
        <v>0</v>
      </c>
      <c r="T129" s="41">
        <f>SUM(AB130:AG130)</f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06" t="str">
        <f t="shared" si="146"/>
        <v/>
      </c>
      <c r="AI129" s="12"/>
      <c r="AJ129" s="12"/>
      <c r="AK129" s="12"/>
      <c r="AL129" s="12"/>
      <c r="AM129" s="12"/>
      <c r="AN129" s="12"/>
      <c r="AO129" s="44">
        <f t="shared" si="205"/>
        <v>0</v>
      </c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44">
        <f t="shared" si="161"/>
        <v>0</v>
      </c>
      <c r="BB129" s="12"/>
      <c r="BC129" s="12"/>
      <c r="BD129" s="12"/>
      <c r="BE129" s="12"/>
      <c r="BF129" s="12"/>
      <c r="BG129" s="12"/>
      <c r="BH129" s="44">
        <f t="shared" si="9"/>
        <v>0</v>
      </c>
      <c r="BI129" s="12"/>
      <c r="BJ129" s="12"/>
      <c r="BK129" s="12"/>
      <c r="BL129" s="12"/>
      <c r="BM129" s="12"/>
      <c r="BN129" s="12"/>
      <c r="BO129" s="44">
        <f t="shared" si="10"/>
        <v>0</v>
      </c>
      <c r="BP129" s="12"/>
      <c r="BQ129" s="12"/>
      <c r="BR129" s="12"/>
      <c r="BS129" s="12"/>
      <c r="BT129" s="12"/>
      <c r="BU129" s="12"/>
      <c r="BV129" s="44">
        <f t="shared" si="11"/>
        <v>0</v>
      </c>
      <c r="BW129" s="12"/>
      <c r="BX129" s="12"/>
      <c r="BY129" s="12"/>
      <c r="BZ129" s="12"/>
      <c r="CA129" s="12"/>
      <c r="CB129" s="12"/>
      <c r="CC129" s="44">
        <f t="shared" si="12"/>
        <v>0</v>
      </c>
      <c r="CE129" s="44">
        <f t="shared" si="193"/>
        <v>0</v>
      </c>
      <c r="CF129" s="44">
        <f t="shared" si="194"/>
        <v>0</v>
      </c>
      <c r="CG129" s="44">
        <f t="shared" si="195"/>
        <v>0</v>
      </c>
      <c r="CH129" s="44">
        <f t="shared" si="196"/>
        <v>0</v>
      </c>
      <c r="CI129" s="44">
        <f t="shared" si="197"/>
        <v>0</v>
      </c>
      <c r="CJ129" s="44">
        <f t="shared" si="198"/>
        <v>0</v>
      </c>
      <c r="CK129" s="44">
        <f t="shared" si="199"/>
        <v>0</v>
      </c>
      <c r="CL129" s="44">
        <f t="shared" si="200"/>
        <v>0</v>
      </c>
      <c r="CM129" s="44">
        <f t="shared" si="201"/>
        <v>0</v>
      </c>
      <c r="CN129" s="44">
        <f t="shared" si="202"/>
        <v>0</v>
      </c>
      <c r="CO129" s="44">
        <f t="shared" si="203"/>
        <v>0</v>
      </c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86" t="str">
        <f>IFERROR(IF(_xlfn.RANK.EQ(AQ129,$AQ$129:$AQ$132,0)=1,1,""),"")</f>
        <v/>
      </c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44">
        <f>IF(_xlfn.RANK.EQ(CJ129,$CJ$129:$CJ$132,0)=1,1,"")</f>
        <v>1</v>
      </c>
      <c r="EL129" s="44">
        <f t="shared" si="185"/>
        <v>0</v>
      </c>
      <c r="EN129" s="135" t="e">
        <f>(CJ129+CJ130)/(O129)</f>
        <v>#VALUE!</v>
      </c>
      <c r="EO129" s="2" t="str">
        <f>IF(AND(DP129=1,O129&lt;O131),1,"")</f>
        <v/>
      </c>
    </row>
    <row r="130" spans="1:145" x14ac:dyDescent="0.25">
      <c r="A130" s="6"/>
      <c r="B130" s="6" t="s">
        <v>40</v>
      </c>
      <c r="C130" s="39" t="str">
        <f t="shared" si="171"/>
        <v>Team 1.1</v>
      </c>
      <c r="D130" s="3"/>
      <c r="E130" s="3"/>
      <c r="F130" s="7"/>
      <c r="G130" s="7"/>
      <c r="H130" s="7"/>
      <c r="I130" s="7"/>
      <c r="J130" s="7"/>
      <c r="K130" s="7"/>
      <c r="L130" s="7"/>
      <c r="M130" s="7"/>
      <c r="N130" s="7"/>
      <c r="O130" s="42" t="str">
        <f t="shared" si="159"/>
        <v/>
      </c>
      <c r="P130" s="42" t="str">
        <f t="shared" si="70"/>
        <v/>
      </c>
      <c r="Q130" s="7"/>
      <c r="R130" s="7"/>
      <c r="S130" s="42">
        <f t="shared" si="167"/>
        <v>0</v>
      </c>
      <c r="T130" s="42">
        <f>SUM(AB129:AG129)</f>
        <v>0</v>
      </c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107" t="str">
        <f t="shared" si="146"/>
        <v/>
      </c>
      <c r="AI130" s="8"/>
      <c r="AJ130" s="8"/>
      <c r="AK130" s="8"/>
      <c r="AL130" s="8"/>
      <c r="AM130" s="8"/>
      <c r="AN130" s="8"/>
      <c r="AO130" s="45">
        <f t="shared" si="205"/>
        <v>0</v>
      </c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45">
        <f t="shared" si="161"/>
        <v>0</v>
      </c>
      <c r="BB130" s="8"/>
      <c r="BC130" s="8"/>
      <c r="BD130" s="8"/>
      <c r="BE130" s="8"/>
      <c r="BF130" s="8"/>
      <c r="BG130" s="8"/>
      <c r="BH130" s="45">
        <f t="shared" si="9"/>
        <v>0</v>
      </c>
      <c r="BI130" s="8"/>
      <c r="BJ130" s="8"/>
      <c r="BK130" s="8"/>
      <c r="BL130" s="8"/>
      <c r="BM130" s="8"/>
      <c r="BN130" s="8"/>
      <c r="BO130" s="45">
        <f t="shared" si="10"/>
        <v>0</v>
      </c>
      <c r="BP130" s="8"/>
      <c r="BQ130" s="8"/>
      <c r="BR130" s="8"/>
      <c r="BS130" s="8"/>
      <c r="BT130" s="8"/>
      <c r="BU130" s="8"/>
      <c r="BV130" s="45">
        <f t="shared" si="11"/>
        <v>0</v>
      </c>
      <c r="BW130" s="8"/>
      <c r="BX130" s="8"/>
      <c r="BY130" s="8"/>
      <c r="BZ130" s="8"/>
      <c r="CA130" s="8"/>
      <c r="CB130" s="8"/>
      <c r="CC130" s="45">
        <f t="shared" si="12"/>
        <v>0</v>
      </c>
      <c r="CE130" s="45">
        <f t="shared" si="193"/>
        <v>0</v>
      </c>
      <c r="CF130" s="45">
        <f t="shared" si="194"/>
        <v>0</v>
      </c>
      <c r="CG130" s="45">
        <f t="shared" si="195"/>
        <v>0</v>
      </c>
      <c r="CH130" s="45">
        <f t="shared" si="196"/>
        <v>0</v>
      </c>
      <c r="CI130" s="45">
        <f t="shared" si="197"/>
        <v>0</v>
      </c>
      <c r="CJ130" s="44">
        <f t="shared" si="198"/>
        <v>0</v>
      </c>
      <c r="CK130" s="44">
        <f t="shared" si="199"/>
        <v>0</v>
      </c>
      <c r="CL130" s="44">
        <f t="shared" si="200"/>
        <v>0</v>
      </c>
      <c r="CM130" s="44">
        <f t="shared" si="201"/>
        <v>0</v>
      </c>
      <c r="CN130" s="44">
        <f t="shared" si="202"/>
        <v>0</v>
      </c>
      <c r="CO130" s="44">
        <f t="shared" si="203"/>
        <v>0</v>
      </c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44" t="str">
        <f t="shared" ref="DP130:DP132" si="226">IFERROR(IF(_xlfn.RANK.EQ(AQ130,$AQ$129:$AQ$132,0)=1,1,""),"")</f>
        <v/>
      </c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44">
        <f t="shared" ref="EC130:EC132" si="227">IF(_xlfn.RANK.EQ(CJ130,$CJ$129:$CJ$132,0)=1,1,"")</f>
        <v>1</v>
      </c>
      <c r="EL130" s="44">
        <f t="shared" si="185"/>
        <v>0</v>
      </c>
    </row>
    <row r="131" spans="1:145" x14ac:dyDescent="0.25">
      <c r="A131" s="6"/>
      <c r="B131" s="6" t="s">
        <v>39</v>
      </c>
      <c r="C131" s="39" t="str">
        <f t="shared" si="171"/>
        <v>Team 2</v>
      </c>
      <c r="D131" s="3"/>
      <c r="E131" s="3" t="str">
        <f t="shared" ref="E131" si="228">D131&amp;D132</f>
        <v/>
      </c>
      <c r="F131" s="7"/>
      <c r="G131" s="7"/>
      <c r="H131" s="7"/>
      <c r="I131" s="7"/>
      <c r="J131" s="7"/>
      <c r="K131" s="7"/>
      <c r="L131" s="7"/>
      <c r="M131" s="7"/>
      <c r="N131" s="7"/>
      <c r="O131" s="42" t="str">
        <f t="shared" si="159"/>
        <v/>
      </c>
      <c r="P131" s="42" t="str">
        <f t="shared" si="70"/>
        <v/>
      </c>
      <c r="Q131" s="7"/>
      <c r="R131" s="7"/>
      <c r="S131" s="42">
        <f t="shared" si="167"/>
        <v>0</v>
      </c>
      <c r="T131" s="42">
        <f>SUM(AB132:AG132)</f>
        <v>0</v>
      </c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107" t="str">
        <f t="shared" si="146"/>
        <v/>
      </c>
      <c r="AI131" s="8"/>
      <c r="AJ131" s="8"/>
      <c r="AK131" s="8"/>
      <c r="AL131" s="8"/>
      <c r="AM131" s="8"/>
      <c r="AN131" s="8"/>
      <c r="AO131" s="45">
        <f t="shared" si="205"/>
        <v>0</v>
      </c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45">
        <f t="shared" si="161"/>
        <v>0</v>
      </c>
      <c r="BB131" s="8"/>
      <c r="BC131" s="8"/>
      <c r="BD131" s="8"/>
      <c r="BE131" s="8"/>
      <c r="BF131" s="8"/>
      <c r="BG131" s="8"/>
      <c r="BH131" s="45">
        <f t="shared" si="9"/>
        <v>0</v>
      </c>
      <c r="BI131" s="8"/>
      <c r="BJ131" s="8"/>
      <c r="BK131" s="8"/>
      <c r="BL131" s="8"/>
      <c r="BM131" s="8"/>
      <c r="BN131" s="8"/>
      <c r="BO131" s="45">
        <f t="shared" si="10"/>
        <v>0</v>
      </c>
      <c r="BP131" s="8"/>
      <c r="BQ131" s="8"/>
      <c r="BR131" s="8"/>
      <c r="BS131" s="8"/>
      <c r="BT131" s="8"/>
      <c r="BU131" s="8"/>
      <c r="BV131" s="45">
        <f t="shared" si="11"/>
        <v>0</v>
      </c>
      <c r="BW131" s="8"/>
      <c r="BX131" s="8"/>
      <c r="BY131" s="8"/>
      <c r="BZ131" s="8"/>
      <c r="CA131" s="8"/>
      <c r="CB131" s="8"/>
      <c r="CC131" s="45">
        <f t="shared" si="12"/>
        <v>0</v>
      </c>
      <c r="CE131" s="45">
        <f t="shared" si="193"/>
        <v>0</v>
      </c>
      <c r="CF131" s="45">
        <f t="shared" si="194"/>
        <v>0</v>
      </c>
      <c r="CG131" s="45">
        <f t="shared" si="195"/>
        <v>0</v>
      </c>
      <c r="CH131" s="45">
        <f t="shared" si="196"/>
        <v>0</v>
      </c>
      <c r="CI131" s="45">
        <f t="shared" si="197"/>
        <v>0</v>
      </c>
      <c r="CJ131" s="44">
        <f t="shared" si="198"/>
        <v>0</v>
      </c>
      <c r="CK131" s="44">
        <f t="shared" si="199"/>
        <v>0</v>
      </c>
      <c r="CL131" s="44">
        <f t="shared" si="200"/>
        <v>0</v>
      </c>
      <c r="CM131" s="44">
        <f t="shared" si="201"/>
        <v>0</v>
      </c>
      <c r="CN131" s="44">
        <f t="shared" si="202"/>
        <v>0</v>
      </c>
      <c r="CO131" s="44">
        <f t="shared" si="203"/>
        <v>0</v>
      </c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44" t="str">
        <f t="shared" si="226"/>
        <v/>
      </c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44">
        <f t="shared" si="227"/>
        <v>1</v>
      </c>
      <c r="EL131" s="44">
        <f t="shared" si="185"/>
        <v>0</v>
      </c>
      <c r="EN131" s="135" t="e">
        <f>(CJ131+CJ132)/(O131)</f>
        <v>#VALUE!</v>
      </c>
      <c r="EO131" s="2" t="str">
        <f>IF(AND(DP131=1,O131&lt;O129),1,"")</f>
        <v/>
      </c>
    </row>
    <row r="132" spans="1:145" ht="15.75" thickBot="1" x14ac:dyDescent="0.3">
      <c r="A132" s="13"/>
      <c r="B132" s="13" t="s">
        <v>41</v>
      </c>
      <c r="C132" s="40" t="str">
        <f t="shared" si="171"/>
        <v>Team 2.1</v>
      </c>
      <c r="D132" s="14"/>
      <c r="E132" s="14"/>
      <c r="F132" s="15"/>
      <c r="G132" s="15"/>
      <c r="H132" s="15"/>
      <c r="I132" s="15"/>
      <c r="J132" s="15"/>
      <c r="K132" s="15"/>
      <c r="L132" s="15"/>
      <c r="M132" s="15"/>
      <c r="N132" s="15"/>
      <c r="O132" s="43" t="str">
        <f t="shared" si="159"/>
        <v/>
      </c>
      <c r="P132" s="43" t="str">
        <f t="shared" si="70"/>
        <v/>
      </c>
      <c r="Q132" s="15"/>
      <c r="R132" s="15"/>
      <c r="S132" s="43">
        <f t="shared" si="167"/>
        <v>0</v>
      </c>
      <c r="T132" s="43">
        <f>SUM(AB131:AG131)</f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08" t="str">
        <f t="shared" si="146"/>
        <v/>
      </c>
      <c r="AI132" s="16"/>
      <c r="AJ132" s="16"/>
      <c r="AK132" s="16"/>
      <c r="AL132" s="16"/>
      <c r="AM132" s="16"/>
      <c r="AN132" s="16"/>
      <c r="AO132" s="46">
        <f t="shared" si="205"/>
        <v>0</v>
      </c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46">
        <f t="shared" si="161"/>
        <v>0</v>
      </c>
      <c r="BB132" s="16"/>
      <c r="BC132" s="16"/>
      <c r="BD132" s="16"/>
      <c r="BE132" s="16"/>
      <c r="BF132" s="16"/>
      <c r="BG132" s="16"/>
      <c r="BH132" s="46">
        <f t="shared" si="9"/>
        <v>0</v>
      </c>
      <c r="BI132" s="16"/>
      <c r="BJ132" s="16"/>
      <c r="BK132" s="16"/>
      <c r="BL132" s="16"/>
      <c r="BM132" s="16"/>
      <c r="BN132" s="16"/>
      <c r="BO132" s="46">
        <f t="shared" si="10"/>
        <v>0</v>
      </c>
      <c r="BP132" s="16"/>
      <c r="BQ132" s="16"/>
      <c r="BR132" s="16"/>
      <c r="BS132" s="16"/>
      <c r="BT132" s="16"/>
      <c r="BU132" s="16"/>
      <c r="BV132" s="46">
        <f t="shared" si="11"/>
        <v>0</v>
      </c>
      <c r="BW132" s="16"/>
      <c r="BX132" s="16"/>
      <c r="BY132" s="16"/>
      <c r="BZ132" s="16"/>
      <c r="CA132" s="16"/>
      <c r="CB132" s="16"/>
      <c r="CC132" s="46">
        <f t="shared" si="12"/>
        <v>0</v>
      </c>
      <c r="CE132" s="46">
        <f t="shared" si="193"/>
        <v>0</v>
      </c>
      <c r="CF132" s="46">
        <f t="shared" si="194"/>
        <v>0</v>
      </c>
      <c r="CG132" s="46">
        <f t="shared" si="195"/>
        <v>0</v>
      </c>
      <c r="CH132" s="46">
        <f t="shared" si="196"/>
        <v>0</v>
      </c>
      <c r="CI132" s="46">
        <f t="shared" si="197"/>
        <v>0</v>
      </c>
      <c r="CJ132" s="46">
        <f t="shared" si="198"/>
        <v>0</v>
      </c>
      <c r="CK132" s="46">
        <f t="shared" si="199"/>
        <v>0</v>
      </c>
      <c r="CL132" s="46">
        <f t="shared" si="200"/>
        <v>0</v>
      </c>
      <c r="CM132" s="46">
        <f t="shared" si="201"/>
        <v>0</v>
      </c>
      <c r="CN132" s="46">
        <f t="shared" si="202"/>
        <v>0</v>
      </c>
      <c r="CO132" s="46">
        <f t="shared" si="203"/>
        <v>0</v>
      </c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46" t="str">
        <f t="shared" si="226"/>
        <v/>
      </c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46">
        <f t="shared" si="227"/>
        <v>1</v>
      </c>
      <c r="EL132" s="46">
        <f t="shared" si="185"/>
        <v>0</v>
      </c>
    </row>
    <row r="133" spans="1:145" x14ac:dyDescent="0.25">
      <c r="A133" s="9"/>
      <c r="B133" s="9" t="s">
        <v>37</v>
      </c>
      <c r="C133" s="38" t="str">
        <f t="shared" si="140"/>
        <v>Team 1</v>
      </c>
      <c r="D133" s="10"/>
      <c r="E133" s="10" t="str">
        <f t="shared" ref="E133" si="229">D133&amp;D134</f>
        <v/>
      </c>
      <c r="F133" s="11"/>
      <c r="G133" s="11"/>
      <c r="H133" s="11"/>
      <c r="I133" s="11"/>
      <c r="J133" s="11"/>
      <c r="K133" s="11"/>
      <c r="L133" s="11"/>
      <c r="M133" s="11"/>
      <c r="N133" s="11"/>
      <c r="O133" s="41" t="str">
        <f t="shared" si="159"/>
        <v/>
      </c>
      <c r="P133" s="41" t="str">
        <f t="shared" si="70"/>
        <v/>
      </c>
      <c r="Q133" s="11"/>
      <c r="R133" s="11"/>
      <c r="S133" s="41">
        <f t="shared" si="167"/>
        <v>0</v>
      </c>
      <c r="T133" s="41">
        <f>SUM(AB134:AG134)</f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06" t="str">
        <f t="shared" si="146"/>
        <v/>
      </c>
      <c r="AI133" s="12"/>
      <c r="AJ133" s="12"/>
      <c r="AK133" s="12"/>
      <c r="AL133" s="12"/>
      <c r="AM133" s="12"/>
      <c r="AN133" s="12"/>
      <c r="AO133" s="44">
        <f t="shared" si="205"/>
        <v>0</v>
      </c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44">
        <f t="shared" si="161"/>
        <v>0</v>
      </c>
      <c r="BB133" s="12"/>
      <c r="BC133" s="12"/>
      <c r="BD133" s="12"/>
      <c r="BE133" s="12"/>
      <c r="BF133" s="12"/>
      <c r="BG133" s="12"/>
      <c r="BH133" s="44">
        <f t="shared" si="9"/>
        <v>0</v>
      </c>
      <c r="BI133" s="12"/>
      <c r="BJ133" s="12"/>
      <c r="BK133" s="12"/>
      <c r="BL133" s="12"/>
      <c r="BM133" s="12"/>
      <c r="BN133" s="12"/>
      <c r="BO133" s="44">
        <f t="shared" si="10"/>
        <v>0</v>
      </c>
      <c r="BP133" s="12"/>
      <c r="BQ133" s="12"/>
      <c r="BR133" s="12"/>
      <c r="BS133" s="12"/>
      <c r="BT133" s="12"/>
      <c r="BU133" s="12"/>
      <c r="BV133" s="44">
        <f t="shared" si="11"/>
        <v>0</v>
      </c>
      <c r="BW133" s="12"/>
      <c r="BX133" s="12"/>
      <c r="BY133" s="12"/>
      <c r="BZ133" s="12"/>
      <c r="CA133" s="12"/>
      <c r="CB133" s="12"/>
      <c r="CC133" s="44">
        <f t="shared" si="12"/>
        <v>0</v>
      </c>
      <c r="CE133" s="44">
        <f t="shared" si="193"/>
        <v>0</v>
      </c>
      <c r="CF133" s="44">
        <f t="shared" si="194"/>
        <v>0</v>
      </c>
      <c r="CG133" s="44">
        <f t="shared" si="195"/>
        <v>0</v>
      </c>
      <c r="CH133" s="44">
        <f t="shared" si="196"/>
        <v>0</v>
      </c>
      <c r="CI133" s="44">
        <f t="shared" si="197"/>
        <v>0</v>
      </c>
      <c r="CJ133" s="44">
        <f t="shared" si="198"/>
        <v>0</v>
      </c>
      <c r="CK133" s="44">
        <f t="shared" si="199"/>
        <v>0</v>
      </c>
      <c r="CL133" s="44">
        <f t="shared" si="200"/>
        <v>0</v>
      </c>
      <c r="CM133" s="44">
        <f t="shared" si="201"/>
        <v>0</v>
      </c>
      <c r="CN133" s="44">
        <f t="shared" si="202"/>
        <v>0</v>
      </c>
      <c r="CO133" s="44">
        <f t="shared" si="203"/>
        <v>0</v>
      </c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86" t="str">
        <f>IFERROR(IF(_xlfn.RANK.EQ(AQ133,$AQ$133:$AQ$136,0)=1,1,""),"")</f>
        <v/>
      </c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44">
        <f>IF(_xlfn.RANK.EQ(CJ133,$CJ$133:$CJ$136,0)=1,1,"")</f>
        <v>1</v>
      </c>
      <c r="EL133" s="44">
        <f t="shared" si="185"/>
        <v>0</v>
      </c>
      <c r="EN133" s="135" t="e">
        <f>(CJ133+CJ134)/(O133)</f>
        <v>#VALUE!</v>
      </c>
      <c r="EO133" s="2" t="str">
        <f>IF(AND(DP133=1,O133&lt;O135),1,"")</f>
        <v/>
      </c>
    </row>
    <row r="134" spans="1:145" x14ac:dyDescent="0.25">
      <c r="A134" s="6"/>
      <c r="B134" s="6" t="s">
        <v>40</v>
      </c>
      <c r="C134" s="39" t="str">
        <f t="shared" si="140"/>
        <v>Team 1.1</v>
      </c>
      <c r="D134" s="3"/>
      <c r="E134" s="3"/>
      <c r="F134" s="7"/>
      <c r="G134" s="7"/>
      <c r="H134" s="7"/>
      <c r="I134" s="7"/>
      <c r="J134" s="7"/>
      <c r="K134" s="7"/>
      <c r="L134" s="7"/>
      <c r="M134" s="7"/>
      <c r="N134" s="7"/>
      <c r="O134" s="42" t="str">
        <f t="shared" si="159"/>
        <v/>
      </c>
      <c r="P134" s="42" t="str">
        <f t="shared" si="70"/>
        <v/>
      </c>
      <c r="Q134" s="7"/>
      <c r="R134" s="7"/>
      <c r="S134" s="42">
        <f t="shared" si="167"/>
        <v>0</v>
      </c>
      <c r="T134" s="42">
        <f>SUM(AB133:AG133)</f>
        <v>0</v>
      </c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107" t="str">
        <f t="shared" ref="AH134:AH140" si="230">IFERROR(S134/(S134+T134),"")</f>
        <v/>
      </c>
      <c r="AI134" s="8"/>
      <c r="AJ134" s="8"/>
      <c r="AK134" s="8"/>
      <c r="AL134" s="8"/>
      <c r="AM134" s="8"/>
      <c r="AN134" s="8"/>
      <c r="AO134" s="45">
        <f t="shared" si="205"/>
        <v>0</v>
      </c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45">
        <f t="shared" si="161"/>
        <v>0</v>
      </c>
      <c r="BB134" s="8"/>
      <c r="BC134" s="8"/>
      <c r="BD134" s="8"/>
      <c r="BE134" s="8"/>
      <c r="BF134" s="8"/>
      <c r="BG134" s="8"/>
      <c r="BH134" s="45">
        <f t="shared" si="9"/>
        <v>0</v>
      </c>
      <c r="BI134" s="8"/>
      <c r="BJ134" s="8"/>
      <c r="BK134" s="8"/>
      <c r="BL134" s="8"/>
      <c r="BM134" s="8"/>
      <c r="BN134" s="8"/>
      <c r="BO134" s="45">
        <f t="shared" si="10"/>
        <v>0</v>
      </c>
      <c r="BP134" s="8"/>
      <c r="BQ134" s="8"/>
      <c r="BR134" s="8"/>
      <c r="BS134" s="8"/>
      <c r="BT134" s="8"/>
      <c r="BU134" s="8"/>
      <c r="BV134" s="45">
        <f t="shared" si="11"/>
        <v>0</v>
      </c>
      <c r="BW134" s="8"/>
      <c r="BX134" s="8"/>
      <c r="BY134" s="8"/>
      <c r="BZ134" s="8"/>
      <c r="CA134" s="8"/>
      <c r="CB134" s="8"/>
      <c r="CC134" s="45">
        <f t="shared" si="12"/>
        <v>0</v>
      </c>
      <c r="CE134" s="45">
        <f t="shared" si="193"/>
        <v>0</v>
      </c>
      <c r="CF134" s="45">
        <f t="shared" si="194"/>
        <v>0</v>
      </c>
      <c r="CG134" s="45">
        <f t="shared" si="195"/>
        <v>0</v>
      </c>
      <c r="CH134" s="45">
        <f t="shared" si="196"/>
        <v>0</v>
      </c>
      <c r="CI134" s="45">
        <f t="shared" si="197"/>
        <v>0</v>
      </c>
      <c r="CJ134" s="44">
        <f t="shared" si="198"/>
        <v>0</v>
      </c>
      <c r="CK134" s="44">
        <f t="shared" si="199"/>
        <v>0</v>
      </c>
      <c r="CL134" s="44">
        <f t="shared" si="200"/>
        <v>0</v>
      </c>
      <c r="CM134" s="44">
        <f t="shared" si="201"/>
        <v>0</v>
      </c>
      <c r="CN134" s="44">
        <f t="shared" si="202"/>
        <v>0</v>
      </c>
      <c r="CO134" s="44">
        <f t="shared" si="203"/>
        <v>0</v>
      </c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44" t="str">
        <f t="shared" ref="DP134:DP136" si="231">IFERROR(IF(_xlfn.RANK.EQ(AQ134,$AQ$133:$AQ$136,0)=1,1,""),"")</f>
        <v/>
      </c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44">
        <f t="shared" ref="EC134:EC136" si="232">IF(_xlfn.RANK.EQ(CJ134,$CJ$133:$CJ$136,0)=1,1,"")</f>
        <v>1</v>
      </c>
      <c r="EL134" s="44">
        <f t="shared" si="185"/>
        <v>0</v>
      </c>
    </row>
    <row r="135" spans="1:145" x14ac:dyDescent="0.25">
      <c r="A135" s="6"/>
      <c r="B135" s="6" t="s">
        <v>39</v>
      </c>
      <c r="C135" s="39" t="str">
        <f t="shared" si="140"/>
        <v>Team 2</v>
      </c>
      <c r="D135" s="3"/>
      <c r="E135" s="3" t="str">
        <f t="shared" ref="E135" si="233">D135&amp;D136</f>
        <v/>
      </c>
      <c r="F135" s="7"/>
      <c r="G135" s="7"/>
      <c r="H135" s="7"/>
      <c r="I135" s="7"/>
      <c r="J135" s="7"/>
      <c r="K135" s="7"/>
      <c r="L135" s="7"/>
      <c r="M135" s="7"/>
      <c r="N135" s="7"/>
      <c r="O135" s="42" t="str">
        <f t="shared" si="159"/>
        <v/>
      </c>
      <c r="P135" s="42" t="str">
        <f t="shared" si="70"/>
        <v/>
      </c>
      <c r="Q135" s="7"/>
      <c r="R135" s="7"/>
      <c r="S135" s="42">
        <f t="shared" si="167"/>
        <v>0</v>
      </c>
      <c r="T135" s="42">
        <f>SUM(AB136:AG136)</f>
        <v>0</v>
      </c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107" t="str">
        <f t="shared" si="230"/>
        <v/>
      </c>
      <c r="AI135" s="8"/>
      <c r="AJ135" s="8"/>
      <c r="AK135" s="8"/>
      <c r="AL135" s="8"/>
      <c r="AM135" s="8"/>
      <c r="AN135" s="8"/>
      <c r="AO135" s="45">
        <f t="shared" si="205"/>
        <v>0</v>
      </c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45">
        <f t="shared" si="161"/>
        <v>0</v>
      </c>
      <c r="BB135" s="8"/>
      <c r="BC135" s="8"/>
      <c r="BD135" s="8"/>
      <c r="BE135" s="8"/>
      <c r="BF135" s="8"/>
      <c r="BG135" s="8"/>
      <c r="BH135" s="45">
        <f t="shared" si="9"/>
        <v>0</v>
      </c>
      <c r="BI135" s="8"/>
      <c r="BJ135" s="8"/>
      <c r="BK135" s="8"/>
      <c r="BL135" s="8"/>
      <c r="BM135" s="8"/>
      <c r="BN135" s="8"/>
      <c r="BO135" s="45">
        <f t="shared" si="10"/>
        <v>0</v>
      </c>
      <c r="BP135" s="8"/>
      <c r="BQ135" s="8"/>
      <c r="BR135" s="8"/>
      <c r="BS135" s="8"/>
      <c r="BT135" s="8"/>
      <c r="BU135" s="8"/>
      <c r="BV135" s="45">
        <f t="shared" si="11"/>
        <v>0</v>
      </c>
      <c r="BW135" s="8"/>
      <c r="BX135" s="8"/>
      <c r="BY135" s="8"/>
      <c r="BZ135" s="8"/>
      <c r="CA135" s="8"/>
      <c r="CB135" s="8"/>
      <c r="CC135" s="45">
        <f t="shared" si="12"/>
        <v>0</v>
      </c>
      <c r="CE135" s="45">
        <f t="shared" si="193"/>
        <v>0</v>
      </c>
      <c r="CF135" s="45">
        <f t="shared" si="194"/>
        <v>0</v>
      </c>
      <c r="CG135" s="45">
        <f t="shared" si="195"/>
        <v>0</v>
      </c>
      <c r="CH135" s="45">
        <f t="shared" si="196"/>
        <v>0</v>
      </c>
      <c r="CI135" s="45">
        <f t="shared" si="197"/>
        <v>0</v>
      </c>
      <c r="CJ135" s="44">
        <f t="shared" si="198"/>
        <v>0</v>
      </c>
      <c r="CK135" s="44">
        <f t="shared" si="199"/>
        <v>0</v>
      </c>
      <c r="CL135" s="44">
        <f t="shared" si="200"/>
        <v>0</v>
      </c>
      <c r="CM135" s="44">
        <f t="shared" si="201"/>
        <v>0</v>
      </c>
      <c r="CN135" s="44">
        <f t="shared" si="202"/>
        <v>0</v>
      </c>
      <c r="CO135" s="44">
        <f t="shared" si="203"/>
        <v>0</v>
      </c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44" t="str">
        <f t="shared" si="231"/>
        <v/>
      </c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44">
        <f t="shared" si="232"/>
        <v>1</v>
      </c>
      <c r="EL135" s="44">
        <f t="shared" si="185"/>
        <v>0</v>
      </c>
      <c r="EN135" s="135" t="e">
        <f>(CJ135+CJ136)/(O135)</f>
        <v>#VALUE!</v>
      </c>
      <c r="EO135" s="2" t="str">
        <f>IF(AND(DP135=1,O135&lt;O133),1,"")</f>
        <v/>
      </c>
    </row>
    <row r="136" spans="1:145" ht="15.75" thickBot="1" x14ac:dyDescent="0.3">
      <c r="A136" s="13"/>
      <c r="B136" s="13" t="s">
        <v>41</v>
      </c>
      <c r="C136" s="40" t="str">
        <f t="shared" si="140"/>
        <v>Team 2.1</v>
      </c>
      <c r="D136" s="14"/>
      <c r="E136" s="14"/>
      <c r="F136" s="15"/>
      <c r="G136" s="15"/>
      <c r="H136" s="15"/>
      <c r="I136" s="15"/>
      <c r="J136" s="15"/>
      <c r="K136" s="15"/>
      <c r="L136" s="15"/>
      <c r="M136" s="15"/>
      <c r="N136" s="15"/>
      <c r="O136" s="43" t="str">
        <f t="shared" si="159"/>
        <v/>
      </c>
      <c r="P136" s="43" t="str">
        <f t="shared" si="70"/>
        <v/>
      </c>
      <c r="Q136" s="15"/>
      <c r="R136" s="15"/>
      <c r="S136" s="43">
        <f t="shared" si="167"/>
        <v>0</v>
      </c>
      <c r="T136" s="43">
        <f>SUM(AB135:AG135)</f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08" t="str">
        <f t="shared" si="230"/>
        <v/>
      </c>
      <c r="AI136" s="16"/>
      <c r="AJ136" s="16"/>
      <c r="AK136" s="16"/>
      <c r="AL136" s="16"/>
      <c r="AM136" s="16"/>
      <c r="AN136" s="16"/>
      <c r="AO136" s="46">
        <f t="shared" si="205"/>
        <v>0</v>
      </c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46">
        <f t="shared" si="161"/>
        <v>0</v>
      </c>
      <c r="BB136" s="16"/>
      <c r="BC136" s="16"/>
      <c r="BD136" s="16"/>
      <c r="BE136" s="16"/>
      <c r="BF136" s="16"/>
      <c r="BG136" s="16"/>
      <c r="BH136" s="46">
        <f t="shared" si="9"/>
        <v>0</v>
      </c>
      <c r="BI136" s="16"/>
      <c r="BJ136" s="16"/>
      <c r="BK136" s="16"/>
      <c r="BL136" s="16"/>
      <c r="BM136" s="16"/>
      <c r="BN136" s="16"/>
      <c r="BO136" s="46">
        <f t="shared" si="10"/>
        <v>0</v>
      </c>
      <c r="BP136" s="16"/>
      <c r="BQ136" s="16"/>
      <c r="BR136" s="16"/>
      <c r="BS136" s="16"/>
      <c r="BT136" s="16"/>
      <c r="BU136" s="16"/>
      <c r="BV136" s="46">
        <f t="shared" si="11"/>
        <v>0</v>
      </c>
      <c r="BW136" s="16"/>
      <c r="BX136" s="16"/>
      <c r="BY136" s="16"/>
      <c r="BZ136" s="16"/>
      <c r="CA136" s="16"/>
      <c r="CB136" s="16"/>
      <c r="CC136" s="46">
        <f t="shared" si="12"/>
        <v>0</v>
      </c>
      <c r="CE136" s="46">
        <f t="shared" si="193"/>
        <v>0</v>
      </c>
      <c r="CF136" s="46">
        <f t="shared" si="194"/>
        <v>0</v>
      </c>
      <c r="CG136" s="46">
        <f t="shared" si="195"/>
        <v>0</v>
      </c>
      <c r="CH136" s="46">
        <f t="shared" si="196"/>
        <v>0</v>
      </c>
      <c r="CI136" s="46">
        <f t="shared" si="197"/>
        <v>0</v>
      </c>
      <c r="CJ136" s="46">
        <f t="shared" si="198"/>
        <v>0</v>
      </c>
      <c r="CK136" s="46">
        <f t="shared" si="199"/>
        <v>0</v>
      </c>
      <c r="CL136" s="46">
        <f t="shared" si="200"/>
        <v>0</v>
      </c>
      <c r="CM136" s="46">
        <f t="shared" si="201"/>
        <v>0</v>
      </c>
      <c r="CN136" s="46">
        <f t="shared" si="202"/>
        <v>0</v>
      </c>
      <c r="CO136" s="46">
        <f t="shared" si="203"/>
        <v>0</v>
      </c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46" t="str">
        <f t="shared" si="231"/>
        <v/>
      </c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46">
        <f t="shared" si="232"/>
        <v>1</v>
      </c>
      <c r="EL136" s="46">
        <f t="shared" si="185"/>
        <v>0</v>
      </c>
    </row>
    <row r="137" spans="1:145" x14ac:dyDescent="0.25">
      <c r="A137" s="9"/>
      <c r="B137" s="9"/>
      <c r="C137" s="38" t="str">
        <f t="shared" si="78"/>
        <v/>
      </c>
      <c r="D137" s="10"/>
      <c r="E137" s="10" t="str">
        <f t="shared" ref="E137" si="234">D137&amp;D138</f>
        <v/>
      </c>
      <c r="F137" s="11"/>
      <c r="G137" s="11"/>
      <c r="H137" s="11"/>
      <c r="I137" s="11"/>
      <c r="J137" s="11"/>
      <c r="K137" s="11"/>
      <c r="L137" s="11"/>
      <c r="M137" s="11"/>
      <c r="N137" s="11"/>
      <c r="O137" s="41" t="str">
        <f t="shared" si="159"/>
        <v/>
      </c>
      <c r="P137" s="41" t="str">
        <f t="shared" si="70"/>
        <v/>
      </c>
      <c r="Q137" s="11"/>
      <c r="R137" s="11"/>
      <c r="S137" s="41">
        <f t="shared" si="167"/>
        <v>0</v>
      </c>
      <c r="T137" s="41">
        <f>SUM(AB138:AG138)</f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06" t="str">
        <f t="shared" si="230"/>
        <v/>
      </c>
      <c r="AI137" s="12"/>
      <c r="AJ137" s="12"/>
      <c r="AK137" s="12"/>
      <c r="AL137" s="12"/>
      <c r="AM137" s="12"/>
      <c r="AN137" s="12"/>
      <c r="AO137" s="44">
        <f t="shared" si="205"/>
        <v>0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44">
        <f t="shared" si="161"/>
        <v>0</v>
      </c>
      <c r="BB137" s="12"/>
      <c r="BC137" s="12"/>
      <c r="BD137" s="12"/>
      <c r="BE137" s="12"/>
      <c r="BF137" s="12"/>
      <c r="BG137" s="12"/>
      <c r="BH137" s="44">
        <f t="shared" si="9"/>
        <v>0</v>
      </c>
      <c r="BI137" s="12"/>
      <c r="BJ137" s="12"/>
      <c r="BK137" s="12"/>
      <c r="BL137" s="12"/>
      <c r="BM137" s="12"/>
      <c r="BN137" s="12"/>
      <c r="BO137" s="44">
        <f t="shared" si="10"/>
        <v>0</v>
      </c>
      <c r="BP137" s="12"/>
      <c r="BQ137" s="12"/>
      <c r="BR137" s="12"/>
      <c r="BS137" s="12"/>
      <c r="BT137" s="12"/>
      <c r="BU137" s="12"/>
      <c r="BV137" s="44">
        <f t="shared" si="11"/>
        <v>0</v>
      </c>
      <c r="BW137" s="12"/>
      <c r="BX137" s="12"/>
      <c r="BY137" s="12"/>
      <c r="BZ137" s="12"/>
      <c r="CA137" s="12"/>
      <c r="CB137" s="12"/>
      <c r="CC137" s="44">
        <f t="shared" si="12"/>
        <v>0</v>
      </c>
      <c r="CE137" s="44">
        <f t="shared" si="193"/>
        <v>0</v>
      </c>
      <c r="CF137" s="44">
        <f t="shared" si="194"/>
        <v>0</v>
      </c>
      <c r="CG137" s="44">
        <f t="shared" si="195"/>
        <v>0</v>
      </c>
      <c r="CH137" s="44">
        <f t="shared" si="196"/>
        <v>0</v>
      </c>
      <c r="CI137" s="44">
        <f t="shared" si="197"/>
        <v>0</v>
      </c>
      <c r="CJ137" s="44">
        <f t="shared" si="198"/>
        <v>0</v>
      </c>
      <c r="CK137" s="44">
        <f t="shared" si="199"/>
        <v>0</v>
      </c>
      <c r="CL137" s="44">
        <f t="shared" si="200"/>
        <v>0</v>
      </c>
      <c r="CM137" s="44">
        <f t="shared" si="201"/>
        <v>0</v>
      </c>
      <c r="CN137" s="44">
        <f t="shared" si="202"/>
        <v>0</v>
      </c>
      <c r="CO137" s="44">
        <f t="shared" si="203"/>
        <v>0</v>
      </c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2"/>
      <c r="EL137" s="44">
        <f t="shared" si="185"/>
        <v>0</v>
      </c>
      <c r="EN137" s="135" t="e">
        <f>(CJ137+CJ138)/(O137)</f>
        <v>#VALUE!</v>
      </c>
      <c r="EO137" s="2" t="str">
        <f>IF(AND(DP137=1,O137&lt;O139),1,"")</f>
        <v/>
      </c>
    </row>
    <row r="138" spans="1:145" x14ac:dyDescent="0.25">
      <c r="A138" s="6"/>
      <c r="B138" s="6"/>
      <c r="C138" s="39" t="str">
        <f t="shared" si="78"/>
        <v/>
      </c>
      <c r="D138" s="3"/>
      <c r="E138" s="3"/>
      <c r="F138" s="7"/>
      <c r="G138" s="7"/>
      <c r="H138" s="7"/>
      <c r="I138" s="7"/>
      <c r="J138" s="7"/>
      <c r="K138" s="7"/>
      <c r="L138" s="7"/>
      <c r="M138" s="7"/>
      <c r="N138" s="7"/>
      <c r="O138" s="42" t="str">
        <f t="shared" si="159"/>
        <v/>
      </c>
      <c r="P138" s="42" t="str">
        <f t="shared" si="70"/>
        <v/>
      </c>
      <c r="Q138" s="7"/>
      <c r="R138" s="7"/>
      <c r="S138" s="42">
        <f t="shared" si="167"/>
        <v>0</v>
      </c>
      <c r="T138" s="42">
        <f>SUM(AB137:AG137)</f>
        <v>0</v>
      </c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107" t="str">
        <f t="shared" si="230"/>
        <v/>
      </c>
      <c r="AI138" s="8"/>
      <c r="AJ138" s="8"/>
      <c r="AK138" s="8"/>
      <c r="AL138" s="8"/>
      <c r="AM138" s="8"/>
      <c r="AN138" s="8"/>
      <c r="AO138" s="45">
        <f t="shared" si="205"/>
        <v>0</v>
      </c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45">
        <f t="shared" si="161"/>
        <v>0</v>
      </c>
      <c r="BB138" s="8"/>
      <c r="BC138" s="8"/>
      <c r="BD138" s="8"/>
      <c r="BE138" s="8"/>
      <c r="BF138" s="8"/>
      <c r="BG138" s="8"/>
      <c r="BH138" s="45">
        <f t="shared" si="9"/>
        <v>0</v>
      </c>
      <c r="BI138" s="8"/>
      <c r="BJ138" s="8"/>
      <c r="BK138" s="8"/>
      <c r="BL138" s="8"/>
      <c r="BM138" s="8"/>
      <c r="BN138" s="8"/>
      <c r="BO138" s="45">
        <f t="shared" si="10"/>
        <v>0</v>
      </c>
      <c r="BP138" s="8"/>
      <c r="BQ138" s="8"/>
      <c r="BR138" s="8"/>
      <c r="BS138" s="8"/>
      <c r="BT138" s="8"/>
      <c r="BU138" s="8"/>
      <c r="BV138" s="45">
        <f t="shared" si="11"/>
        <v>0</v>
      </c>
      <c r="BW138" s="8"/>
      <c r="BX138" s="8"/>
      <c r="BY138" s="8"/>
      <c r="BZ138" s="8"/>
      <c r="CA138" s="8"/>
      <c r="CB138" s="8"/>
      <c r="CC138" s="45">
        <f t="shared" si="12"/>
        <v>0</v>
      </c>
      <c r="CE138" s="45">
        <f t="shared" si="193"/>
        <v>0</v>
      </c>
      <c r="CF138" s="45">
        <f t="shared" si="194"/>
        <v>0</v>
      </c>
      <c r="CG138" s="45">
        <f t="shared" si="195"/>
        <v>0</v>
      </c>
      <c r="CH138" s="45">
        <f t="shared" si="196"/>
        <v>0</v>
      </c>
      <c r="CI138" s="45">
        <f t="shared" si="197"/>
        <v>0</v>
      </c>
      <c r="CJ138" s="44">
        <f t="shared" si="198"/>
        <v>0</v>
      </c>
      <c r="CK138" s="44">
        <f t="shared" si="199"/>
        <v>0</v>
      </c>
      <c r="CL138" s="44">
        <f t="shared" si="200"/>
        <v>0</v>
      </c>
      <c r="CM138" s="44">
        <f t="shared" si="201"/>
        <v>0</v>
      </c>
      <c r="CN138" s="44">
        <f t="shared" si="202"/>
        <v>0</v>
      </c>
      <c r="CO138" s="44">
        <f t="shared" si="203"/>
        <v>0</v>
      </c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3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3"/>
      <c r="EL138" s="44">
        <f t="shared" si="185"/>
        <v>0</v>
      </c>
    </row>
    <row r="139" spans="1:145" x14ac:dyDescent="0.25">
      <c r="A139" s="6"/>
      <c r="B139" s="6"/>
      <c r="C139" s="39" t="str">
        <f t="shared" si="78"/>
        <v/>
      </c>
      <c r="D139" s="3"/>
      <c r="E139" s="3" t="str">
        <f t="shared" ref="E139" si="235">D139&amp;D140</f>
        <v/>
      </c>
      <c r="F139" s="7"/>
      <c r="G139" s="7"/>
      <c r="H139" s="7"/>
      <c r="I139" s="7"/>
      <c r="J139" s="7"/>
      <c r="K139" s="7"/>
      <c r="L139" s="7"/>
      <c r="M139" s="7"/>
      <c r="N139" s="7"/>
      <c r="O139" s="42" t="str">
        <f t="shared" si="159"/>
        <v/>
      </c>
      <c r="P139" s="42" t="str">
        <f t="shared" si="70"/>
        <v/>
      </c>
      <c r="Q139" s="7"/>
      <c r="R139" s="7"/>
      <c r="S139" s="42">
        <f t="shared" si="167"/>
        <v>0</v>
      </c>
      <c r="T139" s="42">
        <f>SUM(AB140:AG140)</f>
        <v>0</v>
      </c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107" t="str">
        <f t="shared" si="230"/>
        <v/>
      </c>
      <c r="AI139" s="8"/>
      <c r="AJ139" s="8"/>
      <c r="AK139" s="8"/>
      <c r="AL139" s="8"/>
      <c r="AM139" s="8"/>
      <c r="AN139" s="8"/>
      <c r="AO139" s="45">
        <f t="shared" si="205"/>
        <v>0</v>
      </c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45">
        <f t="shared" si="161"/>
        <v>0</v>
      </c>
      <c r="BB139" s="8"/>
      <c r="BC139" s="8"/>
      <c r="BD139" s="8"/>
      <c r="BE139" s="8"/>
      <c r="BF139" s="8"/>
      <c r="BG139" s="8"/>
      <c r="BH139" s="45">
        <f t="shared" si="9"/>
        <v>0</v>
      </c>
      <c r="BI139" s="8"/>
      <c r="BJ139" s="8"/>
      <c r="BK139" s="8"/>
      <c r="BL139" s="8"/>
      <c r="BM139" s="8"/>
      <c r="BN139" s="8"/>
      <c r="BO139" s="45">
        <f t="shared" si="10"/>
        <v>0</v>
      </c>
      <c r="BP139" s="8"/>
      <c r="BQ139" s="8"/>
      <c r="BR139" s="8"/>
      <c r="BS139" s="8"/>
      <c r="BT139" s="8"/>
      <c r="BU139" s="8"/>
      <c r="BV139" s="45">
        <f t="shared" si="11"/>
        <v>0</v>
      </c>
      <c r="BW139" s="8"/>
      <c r="BX139" s="8"/>
      <c r="BY139" s="8"/>
      <c r="BZ139" s="8"/>
      <c r="CA139" s="8"/>
      <c r="CB139" s="8"/>
      <c r="CC139" s="45">
        <f t="shared" si="12"/>
        <v>0</v>
      </c>
      <c r="CE139" s="45">
        <f t="shared" si="193"/>
        <v>0</v>
      </c>
      <c r="CF139" s="45">
        <f t="shared" si="194"/>
        <v>0</v>
      </c>
      <c r="CG139" s="45">
        <f t="shared" si="195"/>
        <v>0</v>
      </c>
      <c r="CH139" s="45">
        <f t="shared" si="196"/>
        <v>0</v>
      </c>
      <c r="CI139" s="45">
        <f t="shared" si="197"/>
        <v>0</v>
      </c>
      <c r="CJ139" s="44">
        <f t="shared" si="198"/>
        <v>0</v>
      </c>
      <c r="CK139" s="44">
        <f t="shared" si="199"/>
        <v>0</v>
      </c>
      <c r="CL139" s="44">
        <f t="shared" si="200"/>
        <v>0</v>
      </c>
      <c r="CM139" s="44">
        <f t="shared" si="201"/>
        <v>0</v>
      </c>
      <c r="CN139" s="44">
        <f t="shared" si="202"/>
        <v>0</v>
      </c>
      <c r="CO139" s="44">
        <f t="shared" si="203"/>
        <v>0</v>
      </c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3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3"/>
      <c r="EL139" s="44">
        <f t="shared" si="185"/>
        <v>0</v>
      </c>
      <c r="EN139" s="135" t="e">
        <f>(CJ139+CJ140)/(O139)</f>
        <v>#VALUE!</v>
      </c>
      <c r="EO139" s="2" t="str">
        <f>IF(AND(DP139=1,O139&lt;O137),1,"")</f>
        <v/>
      </c>
    </row>
    <row r="140" spans="1:145" ht="15.75" thickBot="1" x14ac:dyDescent="0.3">
      <c r="A140" s="13"/>
      <c r="B140" s="13"/>
      <c r="C140" s="40" t="str">
        <f t="shared" si="78"/>
        <v/>
      </c>
      <c r="D140" s="14"/>
      <c r="E140" s="14"/>
      <c r="F140" s="15"/>
      <c r="G140" s="15"/>
      <c r="H140" s="15"/>
      <c r="I140" s="15"/>
      <c r="J140" s="15"/>
      <c r="K140" s="15"/>
      <c r="L140" s="15"/>
      <c r="M140" s="15"/>
      <c r="N140" s="15"/>
      <c r="O140" s="43" t="str">
        <f t="shared" si="159"/>
        <v/>
      </c>
      <c r="P140" s="43" t="str">
        <f t="shared" si="70"/>
        <v/>
      </c>
      <c r="Q140" s="15"/>
      <c r="R140" s="15"/>
      <c r="S140" s="43">
        <f t="shared" si="167"/>
        <v>0</v>
      </c>
      <c r="T140" s="43">
        <f>SUM(AB139:AG139)</f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08" t="str">
        <f t="shared" si="230"/>
        <v/>
      </c>
      <c r="AI140" s="16"/>
      <c r="AJ140" s="16"/>
      <c r="AK140" s="16"/>
      <c r="AL140" s="16"/>
      <c r="AM140" s="16"/>
      <c r="AN140" s="16"/>
      <c r="AO140" s="46">
        <f t="shared" si="205"/>
        <v>0</v>
      </c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46">
        <f t="shared" si="161"/>
        <v>0</v>
      </c>
      <c r="BB140" s="16"/>
      <c r="BC140" s="16"/>
      <c r="BD140" s="16"/>
      <c r="BE140" s="16"/>
      <c r="BF140" s="16"/>
      <c r="BG140" s="16"/>
      <c r="BH140" s="46">
        <f t="shared" si="9"/>
        <v>0</v>
      </c>
      <c r="BI140" s="16"/>
      <c r="BJ140" s="16"/>
      <c r="BK140" s="16"/>
      <c r="BL140" s="16"/>
      <c r="BM140" s="16"/>
      <c r="BN140" s="16"/>
      <c r="BO140" s="46">
        <f t="shared" si="10"/>
        <v>0</v>
      </c>
      <c r="BP140" s="16"/>
      <c r="BQ140" s="16"/>
      <c r="BR140" s="16"/>
      <c r="BS140" s="16"/>
      <c r="BT140" s="16"/>
      <c r="BU140" s="16"/>
      <c r="BV140" s="46">
        <f t="shared" si="11"/>
        <v>0</v>
      </c>
      <c r="BW140" s="16"/>
      <c r="BX140" s="16"/>
      <c r="BY140" s="16"/>
      <c r="BZ140" s="16"/>
      <c r="CA140" s="16"/>
      <c r="CB140" s="16"/>
      <c r="CC140" s="46">
        <f t="shared" si="12"/>
        <v>0</v>
      </c>
      <c r="CE140" s="46">
        <f t="shared" si="193"/>
        <v>0</v>
      </c>
      <c r="CF140" s="46">
        <f t="shared" si="194"/>
        <v>0</v>
      </c>
      <c r="CG140" s="46">
        <f t="shared" si="195"/>
        <v>0</v>
      </c>
      <c r="CH140" s="46">
        <f t="shared" si="196"/>
        <v>0</v>
      </c>
      <c r="CI140" s="46">
        <f t="shared" si="197"/>
        <v>0</v>
      </c>
      <c r="CJ140" s="46">
        <f t="shared" si="198"/>
        <v>0</v>
      </c>
      <c r="CK140" s="46">
        <f t="shared" si="199"/>
        <v>0</v>
      </c>
      <c r="CL140" s="46">
        <f t="shared" si="200"/>
        <v>0</v>
      </c>
      <c r="CM140" s="46">
        <f t="shared" si="201"/>
        <v>0</v>
      </c>
      <c r="CN140" s="46">
        <f t="shared" si="202"/>
        <v>0</v>
      </c>
      <c r="CO140" s="46">
        <f t="shared" si="203"/>
        <v>0</v>
      </c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24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24"/>
      <c r="EL140" s="46">
        <f t="shared" si="185"/>
        <v>0</v>
      </c>
    </row>
    <row r="141" spans="1:145" x14ac:dyDescent="0.25">
      <c r="R141" s="128">
        <f>SUM(R5:R140)/4</f>
        <v>2</v>
      </c>
      <c r="S141" s="128"/>
      <c r="T141" s="128"/>
      <c r="U141" s="128"/>
    </row>
    <row r="142" spans="1:145" ht="15.75" thickBot="1" x14ac:dyDescent="0.3"/>
    <row r="143" spans="1:145" x14ac:dyDescent="0.25">
      <c r="A143" s="17" t="s">
        <v>31</v>
      </c>
      <c r="B143" s="17"/>
      <c r="C143" s="17"/>
      <c r="D143" s="18" t="s">
        <v>1</v>
      </c>
      <c r="E143" s="18"/>
      <c r="F143" s="19"/>
      <c r="G143" s="19"/>
      <c r="H143" s="19"/>
      <c r="I143" s="19"/>
      <c r="J143" s="19"/>
      <c r="K143" s="19"/>
      <c r="L143" s="19"/>
      <c r="M143" s="19"/>
      <c r="N143" s="19"/>
      <c r="O143" s="19">
        <f t="shared" ref="O143:O146" si="236">SUMIFS($O$5:$O$140,$D$5:$D$140,D143)</f>
        <v>25299</v>
      </c>
      <c r="P143" s="19">
        <f t="shared" ref="P143:P146" si="237">SUMIFS($P$5:$P$140,$D$5:$D$140,D143)</f>
        <v>9</v>
      </c>
      <c r="Q143" s="19">
        <f t="shared" ref="Q143:Q146" si="238">SUMIFS($Q$5:$Q$140,$D$5:$D$140,$D143)</f>
        <v>4</v>
      </c>
      <c r="R143" s="19">
        <f t="shared" ref="R143:R146" si="239">SUMIFS($R$5:$R$140,$D$5:$D$140,$D143)</f>
        <v>2</v>
      </c>
      <c r="S143" s="19">
        <f t="shared" ref="S143:S146" si="240">SUMIFS($S$5:$S$140,$D$5:$D$140,$D143)</f>
        <v>7</v>
      </c>
      <c r="T143" s="19">
        <f t="shared" ref="T143:T146" si="241">SUMIFS($T$5:$T$140,$D$5:$D$140,$D143)</f>
        <v>17</v>
      </c>
      <c r="U143" s="19">
        <f t="shared" ref="U143:U146" si="242">SUMIFS($U$5:$U$140,$D$5:$D$140,$D143)</f>
        <v>0</v>
      </c>
      <c r="V143" s="19">
        <f t="shared" ref="V143:V146" si="243">SUMIFS($V$5:$V$140,$D$5:$D$140,$D143)</f>
        <v>0</v>
      </c>
      <c r="W143" s="19">
        <f t="shared" ref="W143:W146" si="244">SUMIFS($W$5:$W$140,$D$5:$D$140,$D143)</f>
        <v>0</v>
      </c>
      <c r="X143" s="19">
        <f t="shared" ref="X143:X146" si="245">SUMIFS($X$5:$X$140,$D$5:$D$140,$D143)</f>
        <v>1</v>
      </c>
      <c r="Y143" s="19">
        <f t="shared" ref="Y143:Y146" si="246">SUMIFS($Y$5:$Y$140,$D$5:$D$140,$D143)</f>
        <v>3</v>
      </c>
      <c r="Z143" s="19">
        <f t="shared" ref="Z143:Z146" si="247">SUMIFS($Z$5:$Z$140,$D$5:$D$140,$D143)</f>
        <v>2</v>
      </c>
      <c r="AA143" s="19">
        <f t="shared" ref="AA143:AA146" si="248">SUMIFS($AA$5:$AA$140,$D$5:$D$140,$D143)</f>
        <v>1</v>
      </c>
      <c r="AB143" s="19">
        <f t="shared" ref="AB143:AB146" si="249">SUMIFS($AB$5:$AB$140,$D$5:$D$140,$D143)</f>
        <v>1</v>
      </c>
      <c r="AC143" s="19">
        <f t="shared" ref="AC143:AC146" si="250">SUMIFS($AC$5:$AC$140,$D$5:$D$140,$D143)</f>
        <v>4</v>
      </c>
      <c r="AD143" s="19">
        <f t="shared" ref="AD143:AD146" si="251">SUMIFS($AD$5:$AD$140,$D$5:$D$140,$D143)</f>
        <v>0</v>
      </c>
      <c r="AE143" s="19">
        <f t="shared" ref="AE143:AE146" si="252">SUMIFS($AE$5:$AE$140,$D$5:$D$140,$D143)</f>
        <v>5</v>
      </c>
      <c r="AF143" s="19">
        <f t="shared" ref="AF143:AF146" si="253">SUMIFS($AF$5:$AF$140,$D$5:$D$140,$D143)</f>
        <v>1</v>
      </c>
      <c r="AG143" s="19">
        <f t="shared" ref="AG143:AG146" si="254">SUMIFS($AG$5:$AG$140,$D$5:$D$140,$D143)</f>
        <v>4</v>
      </c>
      <c r="AH143" s="125">
        <f>IFERROR(S143/(S143+T143),"")</f>
        <v>0.29166666666666669</v>
      </c>
      <c r="AI143" s="19">
        <f t="shared" ref="AI143:AI146" si="255">SUMIFS($AI$5:$AI$140,$D$5:$D$140,$D143)</f>
        <v>0</v>
      </c>
      <c r="AJ143" s="19">
        <f t="shared" ref="AJ143:AJ146" si="256">SUMIFS($AJ$5:$AJ$140,$D$5:$D$140,$D143)</f>
        <v>0</v>
      </c>
      <c r="AK143" s="19">
        <f t="shared" ref="AK143:AK146" si="257">SUMIFS($AK$5:$AK$140,$D$5:$D$140,$D143)</f>
        <v>0</v>
      </c>
      <c r="AL143" s="19">
        <f t="shared" ref="AL143:AL146" si="258">SUMIFS($AL$5:$AL$140,$D$5:$D$140,$D143)</f>
        <v>0</v>
      </c>
      <c r="AM143" s="19">
        <f t="shared" ref="AM143:AM146" si="259">SUMIFS($AM$5:$AM$140,$D$5:$D$140,$D143)</f>
        <v>0</v>
      </c>
      <c r="AN143" s="19">
        <f t="shared" ref="AN143:AN146" si="260">SUMIFS($AN$5:$AN$140,$D$5:$D$140,$D143)</f>
        <v>0</v>
      </c>
      <c r="AO143" s="19">
        <f t="shared" ref="AO143:AO146" si="261">SUMIFS($AO$5:$AO$140,$D$5:$D$140,$D143)</f>
        <v>0</v>
      </c>
      <c r="AP143" s="19">
        <f t="shared" ref="AP143:AP146" si="262">SUMIFS($AP$5:$AP$140,$D$5:$D$140,$D143)</f>
        <v>3</v>
      </c>
      <c r="AQ143" s="19">
        <f t="shared" ref="AQ143:AQ146" si="263">SUMIFS($AQ$5:$AQ$140,$D$5:$D$140,$D143)</f>
        <v>11</v>
      </c>
      <c r="AR143" s="19">
        <f t="shared" ref="AR143:AR146" si="264">SUMIFS($AR$5:$AR$140,$D$5:$D$140,$D143)</f>
        <v>0</v>
      </c>
      <c r="AS143" s="19">
        <f t="shared" ref="AS143:AS146" si="265">SUMIFS($AS$5:$AS$140,$D$5:$D$140,$D143)</f>
        <v>0</v>
      </c>
      <c r="AT143" s="19">
        <f t="shared" ref="AT143:AT146" si="266">SUMIFS($AT$5:$AT$140,$D$5:$D$140,$D143)</f>
        <v>70</v>
      </c>
      <c r="AU143" s="19">
        <f t="shared" ref="AU143:AU146" si="267">SUMIFS($AU$5:$AU$140,$D$5:$D$140,$D143)</f>
        <v>0</v>
      </c>
      <c r="AV143" s="19">
        <f t="shared" ref="AV143:AV146" si="268">SUMIFS($AV$5:$AV$140,$D$5:$D$140,$D143)</f>
        <v>4</v>
      </c>
      <c r="AW143" s="19">
        <f t="shared" ref="AW143:AW146" si="269">SUMIFS($AW$5:$AW$140,$D$5:$D$140,$D143)</f>
        <v>0</v>
      </c>
      <c r="AX143" s="19">
        <f t="shared" ref="AX143:AX146" si="270">SUMIFS($AX$5:$AX$140,$D$5:$D$140,$D143)</f>
        <v>4</v>
      </c>
      <c r="AY143" s="19">
        <f t="shared" ref="AY143:AY146" si="271">SUMIFS($AY$5:$AY$140,$D$5:$D$140,$D143)</f>
        <v>4</v>
      </c>
      <c r="AZ143" s="19">
        <f t="shared" ref="AZ143:AZ146" si="272">SUMIFS($AZ$5:$AZ$140,$D$5:$D$140,$D143)</f>
        <v>3</v>
      </c>
      <c r="BA143" s="19">
        <f t="shared" ref="BA143:BA146" si="273">SUM(AU143:AZ143)</f>
        <v>15</v>
      </c>
      <c r="BB143" s="19">
        <f t="shared" ref="BB143:BB146" si="274">SUMIFS($BB$5:$BB$140,$D$5:$D$140,$D143)</f>
        <v>0</v>
      </c>
      <c r="BC143" s="19">
        <f t="shared" ref="BC143:BC146" si="275">SUMIFS($BC$5:$BC$140,$D$5:$D$140,$D143)</f>
        <v>0</v>
      </c>
      <c r="BD143" s="19">
        <f t="shared" ref="BD143:BD146" si="276">SUMIFS($BD$5:$BD$140,$D$5:$D$140,$D143)</f>
        <v>0</v>
      </c>
      <c r="BE143" s="19">
        <f t="shared" ref="BE143:BE146" si="277">SUMIFS($BE$5:$BE$140,$D$5:$D$140,$D143)</f>
        <v>1</v>
      </c>
      <c r="BF143" s="19">
        <f t="shared" ref="BF143:BF146" si="278">SUMIFS($BF$5:$BF$140,$D$5:$D$140,$D143)</f>
        <v>0</v>
      </c>
      <c r="BG143" s="19">
        <f t="shared" ref="BG143:BG146" si="279">SUMIFS($BG$5:$BG$140,$D$5:$D$140,$D143)</f>
        <v>0</v>
      </c>
      <c r="BH143" s="19">
        <f t="shared" ref="BH143:BH145" si="280">SUM(BB143:BG143)</f>
        <v>1</v>
      </c>
      <c r="BI143" s="19">
        <f t="shared" ref="BI143:BI146" si="281">SUMIFS($BI$5:$BI$140,$D$5:$D$140,$D143)</f>
        <v>0</v>
      </c>
      <c r="BJ143" s="19">
        <f t="shared" ref="BJ143:BJ146" si="282">SUMIFS($BJ$5:$BJ$140,$D$5:$D$140,$D143)</f>
        <v>1</v>
      </c>
      <c r="BK143" s="19">
        <f t="shared" ref="BK143:BK146" si="283">SUMIFS($BK$5:$BK$140,$D$5:$D$140,$D143)</f>
        <v>0</v>
      </c>
      <c r="BL143" s="19">
        <f t="shared" ref="BL143:BL146" si="284">SUMIFS($BL$5:$BL$140,$D$5:$D$140,$D143)</f>
        <v>0</v>
      </c>
      <c r="BM143" s="19">
        <f t="shared" ref="BM143:BM146" si="285">SUMIFS($BM$5:$BM$140,$D$5:$D$140,$D143)</f>
        <v>0</v>
      </c>
      <c r="BN143" s="19">
        <f t="shared" ref="BN143:BN146" si="286">SUMIFS($BN$5:$BN$140,$D$5:$D$140,$D143)</f>
        <v>0</v>
      </c>
      <c r="BO143" s="19">
        <f t="shared" ref="BO143:BO145" si="287">SUM(BI143:BN143)</f>
        <v>1</v>
      </c>
      <c r="BP143" s="19">
        <f t="shared" ref="BP143:BP146" si="288">SUMIFS($BP$5:$BP$140,$D$5:$D$140,$D143)</f>
        <v>0</v>
      </c>
      <c r="BQ143" s="19">
        <f t="shared" ref="BQ143:BQ146" si="289">SUMIFS($BQ$5:$BQ$140,$D$5:$D$140,$D143)</f>
        <v>0</v>
      </c>
      <c r="BR143" s="19">
        <f t="shared" ref="BR143:BR146" si="290">SUMIFS($BR$5:$BR$140,$D$5:$D$140,$D143)</f>
        <v>0</v>
      </c>
      <c r="BS143" s="19">
        <f t="shared" ref="BS143:BS146" si="291">SUMIFS($BS$5:$BS$140,$D$5:$D$140,$D143)</f>
        <v>0</v>
      </c>
      <c r="BT143" s="19">
        <f t="shared" ref="BT143:BT146" si="292">SUMIFS($BT$5:$BT$140,$D$5:$D$140,$D143)</f>
        <v>0</v>
      </c>
      <c r="BU143" s="19">
        <f t="shared" ref="BU143:BU146" si="293">SUMIFS($BU$5:$BU$140,$D$5:$D$140,$D143)</f>
        <v>0</v>
      </c>
      <c r="BV143" s="19">
        <f t="shared" ref="BV143:BV145" si="294">SUM(BP143:BU143)</f>
        <v>0</v>
      </c>
      <c r="BW143" s="19">
        <f t="shared" ref="BW143:BW146" si="295">SUMIFS($BW$5:$BW$140,$D$5:$D$140,$D143)</f>
        <v>0</v>
      </c>
      <c r="BX143" s="19">
        <f t="shared" ref="BX143:BX146" si="296">SUMIFS($BX$5:$BX$140,$D$5:$D$140,$D143)</f>
        <v>0</v>
      </c>
      <c r="BY143" s="19">
        <f t="shared" ref="BY143:BY146" si="297">SUMIFS($BY$5:$BY$140,$D$5:$D$140,$D143)</f>
        <v>0</v>
      </c>
      <c r="BZ143" s="19">
        <f t="shared" ref="BZ143:BZ146" si="298">SUMIFS($BZ$5:$BZ$140,$D$5:$D$140,$D143)</f>
        <v>0</v>
      </c>
      <c r="CA143" s="19">
        <f t="shared" ref="CA143:CA146" si="299">SUMIFS($CA$5:$CA$140,$D$5:$D$140,$D143)</f>
        <v>0</v>
      </c>
      <c r="CB143" s="19">
        <f t="shared" ref="CB143:CB146" si="300">SUMIFS($CB$5:$CB$140,$D$5:$D$140,$D143)</f>
        <v>0</v>
      </c>
      <c r="CC143" s="19">
        <f t="shared" ref="CC143:CC145" si="301">SUM(BW143:CB143)</f>
        <v>0</v>
      </c>
      <c r="CE143" s="19">
        <f t="shared" ref="CE143:CE146" si="302">SUMIFS($CE$5:$CE$140,$D$5:$D$140,$D143)</f>
        <v>900</v>
      </c>
      <c r="CF143" s="19">
        <f t="shared" ref="CF143:CF146" si="303">SUMIFS($CF$5:$CF$140,$D$5:$D$140,$D143)</f>
        <v>200</v>
      </c>
      <c r="CG143" s="19">
        <f t="shared" ref="CG143:CG146" si="304">SUMIFS($CG$5:$CG$140,$D$5:$D$140,$D143)</f>
        <v>200</v>
      </c>
      <c r="CH143" s="19">
        <f t="shared" ref="CH143:CH146" si="305">SUMIFS($CH$5:$CH$140,$D$5:$D$140,$D143)</f>
        <v>0</v>
      </c>
      <c r="CI143" s="19">
        <f t="shared" ref="CI143:CI146" si="306">SUMIFS($CI$5:$CI$140,$D$5:$D$140,$D143)</f>
        <v>0</v>
      </c>
      <c r="CJ143" s="19">
        <f t="shared" ref="CJ143:CJ146" si="307">SUMIFS($CJ$5:$CJ$140,$D$5:$D$140,$D143)</f>
        <v>1300</v>
      </c>
      <c r="CK143" s="19">
        <f t="shared" ref="CK143:CK146" si="308">SUMIFS($CK$5:$CK$140,$D$5:$D$140,$D143)</f>
        <v>0</v>
      </c>
      <c r="CL143" s="19">
        <f t="shared" ref="CL143:CL146" si="309">SUMIFS($CL$5:$CL$140,$D$5:$D$140,$D143)</f>
        <v>0</v>
      </c>
      <c r="CM143" s="19">
        <f t="shared" ref="CM143:CM146" si="310">SUMIFS($CM$5:$CM$140,$D$5:$D$140,$D143)</f>
        <v>0</v>
      </c>
      <c r="CN143" s="19">
        <f t="shared" ref="CN143:CN146" si="311">SUMIFS($CN$5:$CN$140,$D$5:$D$140,$D143)</f>
        <v>0</v>
      </c>
      <c r="CO143" s="19">
        <f t="shared" ref="CO143:CO146" si="312">SUMIFS($CO$5:$CO$140,$D$5:$D$140,$D143)</f>
        <v>0</v>
      </c>
      <c r="CQ143" s="19">
        <f t="shared" ref="CQ143:CQ146" si="313">_xlfn.RANK.EQ(AQ143,$AQ$143:$AQ$150,0)</f>
        <v>3</v>
      </c>
      <c r="CR143" s="19">
        <f t="shared" ref="CR143:CR146" si="314">_xlfn.RANK.EQ(AP143,$AP$143:$AP$150,0)</f>
        <v>3</v>
      </c>
      <c r="CS143" s="162">
        <f t="shared" ref="CS143:CS146" si="315">IFERROR(AQ143/R143,"")</f>
        <v>5.5</v>
      </c>
      <c r="CT143" s="19">
        <f>IFERROR(_xlfn.RANK.EQ(CS143,$CS$143:$CS$150,0),"")</f>
        <v>3</v>
      </c>
      <c r="CU143" s="19">
        <f>_xlfn.RANK.EQ(AR143,$AR$143:$AR$150,0)</f>
        <v>1</v>
      </c>
      <c r="CV143" s="19">
        <f t="shared" ref="CV143:CV146" si="316">_xlfn.RANK.EQ(O143,$O$143:$O$150,0)</f>
        <v>3</v>
      </c>
      <c r="CW143" s="160">
        <f t="shared" ref="CW143:CW146" si="317">IFERROR(O143/R143,"")</f>
        <v>12649.5</v>
      </c>
      <c r="CX143" s="19">
        <f>IFERROR(_xlfn.RANK.EQ(CW143,$CW$143:$CW$150,0),"")</f>
        <v>3</v>
      </c>
      <c r="CY143" s="19">
        <f t="shared" ref="CY143:CY146" si="318">_xlfn.RANK.EQ(AO143,$AO$143:$AO$150,0)</f>
        <v>3</v>
      </c>
      <c r="CZ143" s="19">
        <f t="shared" ref="CZ143:CZ146" si="319">_xlfn.RANK.EQ(CO143,$CO$143:$CO$150,0)</f>
        <v>3</v>
      </c>
      <c r="DA143" s="19">
        <f t="shared" ref="DA143:DA146" si="320">_xlfn.RANK.EQ(AI143,$AI$143:$AI$150,0)</f>
        <v>1</v>
      </c>
      <c r="DB143" s="19">
        <f t="shared" ref="DB143:DB146" si="321">_xlfn.RANK.EQ(AK152,$AK$152:$AK$159,0)</f>
        <v>3</v>
      </c>
      <c r="DC143" s="19">
        <f t="shared" ref="DC143:DC146" si="322">_xlfn.RANK.EQ(AN152,$AN$152:$AN$159,0)</f>
        <v>3</v>
      </c>
      <c r="DD143" s="19">
        <f t="shared" ref="DD143:DD146" si="323">_xlfn.RANK.EQ(AL143,$AL$143:$AL$150,0)</f>
        <v>1</v>
      </c>
      <c r="DE143" s="19">
        <f t="shared" ref="DE143:DE146" si="324">_xlfn.RANK.EQ(CJ143,$CJ$143:$CJ$150,0)</f>
        <v>4</v>
      </c>
      <c r="DF143" s="19">
        <f t="shared" ref="DF143:DF146" si="325">_xlfn.RANK.EQ(BA143,$BA$143:$BA$150,0)</f>
        <v>2</v>
      </c>
      <c r="DG143" s="19">
        <f t="shared" ref="DG143:DG146" si="326">_xlfn.RANK.EQ(CE143,$CE$143:$CE$150,0)</f>
        <v>3</v>
      </c>
      <c r="DH143" s="19">
        <f t="shared" ref="DH143:DH146" si="327">_xlfn.RANK.EQ(BH143,$BH$143:$BH$150,0)</f>
        <v>3</v>
      </c>
      <c r="DI143" s="19">
        <f t="shared" ref="DI143:DI146" si="328">_xlfn.RANK.EQ(CF143,$CF$143:$CF$150,0)</f>
        <v>3</v>
      </c>
      <c r="DJ143" s="19">
        <f t="shared" ref="DJ143:DJ146" si="329">_xlfn.RANK.EQ(BO143,$BO$143:$BO$150,0)</f>
        <v>3</v>
      </c>
      <c r="DK143" s="19">
        <f t="shared" ref="DK143:DK146" si="330">_xlfn.RANK.EQ(CG143,$CG$143:$CG$150,0)</f>
        <v>4</v>
      </c>
      <c r="DL143" s="19">
        <f t="shared" ref="DL143:DL146" si="331">_xlfn.RANK.EQ(BV143,$BV$143:$BV$150,0)</f>
        <v>3</v>
      </c>
      <c r="DM143" s="19">
        <f t="shared" ref="DM143:DM146" si="332">_xlfn.RANK.EQ(CH143,$CH$143:$CH$150,0)</f>
        <v>3</v>
      </c>
      <c r="DN143" s="19">
        <f t="shared" ref="DN143:DN146" si="333">_xlfn.RANK.EQ(CC143,$CC$143:$CC$150,0)</f>
        <v>1</v>
      </c>
      <c r="DO143" s="19">
        <f t="shared" ref="DO143:DO146" si="334">_xlfn.RANK.EQ(CI143,$CI$143:$CI$150,0)</f>
        <v>1</v>
      </c>
      <c r="DP143" s="19">
        <f t="shared" ref="DP143:DP146" si="335">SUMIFS($DP$5:$DP$140,$D$5:$D$140,D143)</f>
        <v>0</v>
      </c>
      <c r="DQ143" s="19">
        <f>_xlfn.RANK.EQ(DP143,$DP$143:$DP$150,0)</f>
        <v>3</v>
      </c>
      <c r="DR143" s="19">
        <f t="shared" ref="DR143:DR146" si="336">_xlfn.RANK.EQ(R143,$R$143:$R$150,0)</f>
        <v>1</v>
      </c>
      <c r="DS143" s="19">
        <f>_xlfn.RANK.EQ(AT143,$AT$143:$AT$146,1)</f>
        <v>3</v>
      </c>
      <c r="DT143" s="19">
        <f t="shared" ref="DT143:DT146" si="337">IFERROR(AT143/R143,"")</f>
        <v>35</v>
      </c>
      <c r="DU143" s="19">
        <f>IFERROR(_xlfn.RANK.EQ(DT143,$DT$143:$DT$146,1),"")</f>
        <v>3</v>
      </c>
      <c r="DV143" s="19">
        <f t="shared" ref="DV143:DV146" si="338">IFERROR(O143/P143,"")</f>
        <v>2811</v>
      </c>
      <c r="DW143" s="19">
        <f>IFERROR(_xlfn.RANK.EQ(DV143,$DV$143:$DV$150,0),"")</f>
        <v>3</v>
      </c>
      <c r="DX143" s="118">
        <f t="shared" ref="DX143:DX146" si="339">IFERROR(AQ143/P143,"")</f>
        <v>1.2222222222222223</v>
      </c>
      <c r="DY143" s="19">
        <f>IFERROR(_xlfn.RANK.EQ(DX143,$DX$143:$DX$150,0),"")</f>
        <v>3</v>
      </c>
      <c r="DZ143" s="19">
        <f t="shared" ref="DZ143:DZ146" si="340">IFERROR(_xlfn.RANK.EQ(AS143,$AS$143:$AS$150,0),"")</f>
        <v>1</v>
      </c>
      <c r="EA143" s="19">
        <f t="shared" ref="EA143:EA146" si="341">_xlfn.RANK.EQ(Q143,$Q$143:$Q$150,0)</f>
        <v>3</v>
      </c>
      <c r="EB143" s="19">
        <f>_xlfn.RANK.EQ(U143,$U$143:$U$150,1)</f>
        <v>1</v>
      </c>
      <c r="EC143" s="19">
        <f t="shared" ref="EC143:EC146" si="342">SUMIFS($EC$5:$EC$140,$D$5:$D$140,D143)</f>
        <v>0</v>
      </c>
      <c r="EL143" s="19" t="str">
        <f t="shared" ref="EL143:EL150" si="343">D143</f>
        <v>Fuchs</v>
      </c>
    </row>
    <row r="144" spans="1:145" x14ac:dyDescent="0.25">
      <c r="A144" s="6" t="s">
        <v>31</v>
      </c>
      <c r="B144" s="6"/>
      <c r="C144" s="6"/>
      <c r="D144" s="3" t="s">
        <v>2</v>
      </c>
      <c r="E144" s="3"/>
      <c r="F144" s="7"/>
      <c r="G144" s="7"/>
      <c r="H144" s="7"/>
      <c r="I144" s="7"/>
      <c r="J144" s="7"/>
      <c r="K144" s="7"/>
      <c r="L144" s="7"/>
      <c r="M144" s="7"/>
      <c r="N144" s="7"/>
      <c r="O144" s="7">
        <f t="shared" si="236"/>
        <v>25299</v>
      </c>
      <c r="P144" s="7">
        <f t="shared" si="237"/>
        <v>9</v>
      </c>
      <c r="Q144" s="7">
        <f t="shared" si="238"/>
        <v>4</v>
      </c>
      <c r="R144" s="7">
        <f t="shared" si="239"/>
        <v>2</v>
      </c>
      <c r="S144" s="7">
        <f t="shared" si="240"/>
        <v>8</v>
      </c>
      <c r="T144" s="7">
        <f t="shared" si="241"/>
        <v>15</v>
      </c>
      <c r="U144" s="7">
        <f t="shared" si="242"/>
        <v>1</v>
      </c>
      <c r="V144" s="7">
        <f t="shared" si="243"/>
        <v>0</v>
      </c>
      <c r="W144" s="7">
        <f t="shared" si="244"/>
        <v>0</v>
      </c>
      <c r="X144" s="7">
        <f t="shared" si="245"/>
        <v>0</v>
      </c>
      <c r="Y144" s="7">
        <f t="shared" si="246"/>
        <v>5</v>
      </c>
      <c r="Z144" s="7">
        <f t="shared" si="247"/>
        <v>2</v>
      </c>
      <c r="AA144" s="7">
        <f t="shared" si="248"/>
        <v>1</v>
      </c>
      <c r="AB144" s="7">
        <f t="shared" si="249"/>
        <v>0</v>
      </c>
      <c r="AC144" s="7">
        <f t="shared" si="250"/>
        <v>3</v>
      </c>
      <c r="AD144" s="7">
        <f t="shared" si="251"/>
        <v>3</v>
      </c>
      <c r="AE144" s="7">
        <f t="shared" si="252"/>
        <v>7</v>
      </c>
      <c r="AF144" s="7">
        <f t="shared" si="253"/>
        <v>2</v>
      </c>
      <c r="AG144" s="7">
        <f t="shared" si="254"/>
        <v>2</v>
      </c>
      <c r="AH144" s="109">
        <f t="shared" ref="AH144:AH146" si="344">IFERROR(S144/(S144+T144),"")</f>
        <v>0.34782608695652173</v>
      </c>
      <c r="AI144" s="8">
        <f t="shared" si="255"/>
        <v>0</v>
      </c>
      <c r="AJ144" s="8">
        <f t="shared" si="256"/>
        <v>0</v>
      </c>
      <c r="AK144" s="8">
        <f t="shared" si="257"/>
        <v>0</v>
      </c>
      <c r="AL144" s="8">
        <f t="shared" si="258"/>
        <v>0</v>
      </c>
      <c r="AM144" s="8">
        <f t="shared" si="259"/>
        <v>0</v>
      </c>
      <c r="AN144" s="8">
        <f t="shared" si="260"/>
        <v>0</v>
      </c>
      <c r="AO144" s="8">
        <f t="shared" si="261"/>
        <v>0</v>
      </c>
      <c r="AP144" s="8">
        <f t="shared" si="262"/>
        <v>3</v>
      </c>
      <c r="AQ144" s="8">
        <f t="shared" si="263"/>
        <v>11</v>
      </c>
      <c r="AR144" s="8">
        <f t="shared" si="264"/>
        <v>0</v>
      </c>
      <c r="AS144" s="8">
        <f t="shared" si="265"/>
        <v>0</v>
      </c>
      <c r="AT144" s="8">
        <f t="shared" si="266"/>
        <v>70</v>
      </c>
      <c r="AU144" s="8">
        <f t="shared" si="267"/>
        <v>0</v>
      </c>
      <c r="AV144" s="8">
        <f t="shared" si="268"/>
        <v>0</v>
      </c>
      <c r="AW144" s="8">
        <f t="shared" si="269"/>
        <v>1</v>
      </c>
      <c r="AX144" s="8">
        <f t="shared" si="270"/>
        <v>6</v>
      </c>
      <c r="AY144" s="8">
        <f t="shared" si="271"/>
        <v>5</v>
      </c>
      <c r="AZ144" s="8">
        <f t="shared" si="272"/>
        <v>2</v>
      </c>
      <c r="BA144" s="8">
        <f t="shared" si="273"/>
        <v>14</v>
      </c>
      <c r="BB144" s="8">
        <f t="shared" si="274"/>
        <v>0</v>
      </c>
      <c r="BC144" s="8">
        <f t="shared" si="275"/>
        <v>0</v>
      </c>
      <c r="BD144" s="8">
        <f t="shared" si="276"/>
        <v>0</v>
      </c>
      <c r="BE144" s="8">
        <f t="shared" si="277"/>
        <v>2</v>
      </c>
      <c r="BF144" s="8">
        <f t="shared" si="278"/>
        <v>0</v>
      </c>
      <c r="BG144" s="8">
        <f t="shared" si="279"/>
        <v>0</v>
      </c>
      <c r="BH144" s="8">
        <f t="shared" si="280"/>
        <v>2</v>
      </c>
      <c r="BI144" s="8">
        <f t="shared" si="281"/>
        <v>0</v>
      </c>
      <c r="BJ144" s="8">
        <f t="shared" si="282"/>
        <v>0</v>
      </c>
      <c r="BK144" s="8">
        <f t="shared" si="283"/>
        <v>0</v>
      </c>
      <c r="BL144" s="8">
        <f t="shared" si="284"/>
        <v>1</v>
      </c>
      <c r="BM144" s="8">
        <f t="shared" si="285"/>
        <v>0</v>
      </c>
      <c r="BN144" s="8">
        <f t="shared" si="286"/>
        <v>0</v>
      </c>
      <c r="BO144" s="8">
        <f t="shared" si="287"/>
        <v>1</v>
      </c>
      <c r="BP144" s="8">
        <f t="shared" si="288"/>
        <v>0</v>
      </c>
      <c r="BQ144" s="8">
        <f t="shared" si="289"/>
        <v>0</v>
      </c>
      <c r="BR144" s="8">
        <f t="shared" si="290"/>
        <v>0</v>
      </c>
      <c r="BS144" s="8">
        <f t="shared" si="291"/>
        <v>0</v>
      </c>
      <c r="BT144" s="8">
        <f t="shared" si="292"/>
        <v>0</v>
      </c>
      <c r="BU144" s="8">
        <f t="shared" si="293"/>
        <v>0</v>
      </c>
      <c r="BV144" s="8">
        <f t="shared" si="294"/>
        <v>0</v>
      </c>
      <c r="BW144" s="8">
        <f t="shared" si="295"/>
        <v>0</v>
      </c>
      <c r="BX144" s="8">
        <f t="shared" si="296"/>
        <v>0</v>
      </c>
      <c r="BY144" s="8">
        <f t="shared" si="297"/>
        <v>0</v>
      </c>
      <c r="BZ144" s="8">
        <f t="shared" si="298"/>
        <v>0</v>
      </c>
      <c r="CA144" s="8">
        <f t="shared" si="299"/>
        <v>0</v>
      </c>
      <c r="CB144" s="8">
        <f t="shared" si="300"/>
        <v>0</v>
      </c>
      <c r="CC144" s="8">
        <f t="shared" si="301"/>
        <v>0</v>
      </c>
      <c r="CE144" s="8">
        <f t="shared" si="302"/>
        <v>940</v>
      </c>
      <c r="CF144" s="8">
        <f t="shared" si="303"/>
        <v>400</v>
      </c>
      <c r="CG144" s="8">
        <f t="shared" si="304"/>
        <v>400</v>
      </c>
      <c r="CH144" s="8">
        <f t="shared" si="305"/>
        <v>0</v>
      </c>
      <c r="CI144" s="8">
        <f t="shared" si="306"/>
        <v>0</v>
      </c>
      <c r="CJ144" s="12">
        <f t="shared" si="307"/>
        <v>1740</v>
      </c>
      <c r="CK144" s="12">
        <f t="shared" si="308"/>
        <v>0</v>
      </c>
      <c r="CL144" s="12">
        <f t="shared" si="309"/>
        <v>0</v>
      </c>
      <c r="CM144" s="12">
        <f t="shared" si="310"/>
        <v>0</v>
      </c>
      <c r="CN144" s="12">
        <f t="shared" si="311"/>
        <v>0</v>
      </c>
      <c r="CO144" s="12">
        <f t="shared" si="312"/>
        <v>0</v>
      </c>
      <c r="CQ144" s="12">
        <f t="shared" si="313"/>
        <v>3</v>
      </c>
      <c r="CR144" s="12">
        <f t="shared" si="314"/>
        <v>3</v>
      </c>
      <c r="CS144" s="163">
        <f t="shared" si="315"/>
        <v>5.5</v>
      </c>
      <c r="CT144" s="12">
        <f t="shared" ref="CT144:CT146" si="345">IFERROR(_xlfn.RANK.EQ(CS144,$CS$143:$CS$150,0),"")</f>
        <v>3</v>
      </c>
      <c r="CU144" s="12">
        <f t="shared" ref="CU144:CU146" si="346">_xlfn.RANK.EQ(AR144,$AR$143:$AR$150,0)</f>
        <v>1</v>
      </c>
      <c r="CV144" s="12">
        <f t="shared" si="316"/>
        <v>3</v>
      </c>
      <c r="CW144" s="7">
        <f t="shared" si="317"/>
        <v>12649.5</v>
      </c>
      <c r="CX144" s="12">
        <f t="shared" ref="CX144:CX146" si="347">IFERROR(_xlfn.RANK.EQ(CW144,$CW$143:$CW$150,0),"")</f>
        <v>3</v>
      </c>
      <c r="CY144" s="12">
        <f t="shared" si="318"/>
        <v>3</v>
      </c>
      <c r="CZ144" s="12">
        <f t="shared" si="319"/>
        <v>3</v>
      </c>
      <c r="DA144" s="12">
        <f t="shared" si="320"/>
        <v>1</v>
      </c>
      <c r="DB144" s="12">
        <f t="shared" si="321"/>
        <v>3</v>
      </c>
      <c r="DC144" s="12">
        <f t="shared" si="322"/>
        <v>3</v>
      </c>
      <c r="DD144" s="12">
        <f t="shared" si="323"/>
        <v>1</v>
      </c>
      <c r="DE144" s="12">
        <f t="shared" si="324"/>
        <v>3</v>
      </c>
      <c r="DF144" s="12">
        <f t="shared" si="325"/>
        <v>3</v>
      </c>
      <c r="DG144" s="12">
        <f t="shared" si="326"/>
        <v>2</v>
      </c>
      <c r="DH144" s="12">
        <f t="shared" si="327"/>
        <v>2</v>
      </c>
      <c r="DI144" s="12">
        <f t="shared" si="328"/>
        <v>2</v>
      </c>
      <c r="DJ144" s="12">
        <f t="shared" si="329"/>
        <v>3</v>
      </c>
      <c r="DK144" s="12">
        <f t="shared" si="330"/>
        <v>3</v>
      </c>
      <c r="DL144" s="12">
        <f t="shared" si="331"/>
        <v>3</v>
      </c>
      <c r="DM144" s="12">
        <f t="shared" si="332"/>
        <v>3</v>
      </c>
      <c r="DN144" s="12">
        <f t="shared" si="333"/>
        <v>1</v>
      </c>
      <c r="DO144" s="12">
        <f t="shared" si="334"/>
        <v>1</v>
      </c>
      <c r="DP144" s="12">
        <f t="shared" si="335"/>
        <v>0</v>
      </c>
      <c r="DQ144" s="12">
        <f t="shared" ref="DQ144:DQ145" si="348">_xlfn.RANK.EQ(DP144,$DP$143:$DP$150,0)</f>
        <v>3</v>
      </c>
      <c r="DR144" s="12">
        <f t="shared" si="336"/>
        <v>1</v>
      </c>
      <c r="DS144" s="12">
        <f t="shared" ref="DS144:DS146" si="349">_xlfn.RANK.EQ(AT144,$AT$143:$AT$146,1)</f>
        <v>3</v>
      </c>
      <c r="DT144" s="12">
        <f t="shared" si="337"/>
        <v>35</v>
      </c>
      <c r="DU144" s="12">
        <f t="shared" ref="DU144:DU146" si="350">IFERROR(_xlfn.RANK.EQ(DT144,$DT$143:$DT$146,1),"")</f>
        <v>3</v>
      </c>
      <c r="DV144" s="11">
        <f t="shared" si="338"/>
        <v>2811</v>
      </c>
      <c r="DW144" s="12">
        <f t="shared" ref="DW144:DW146" si="351">IFERROR(_xlfn.RANK.EQ(DV144,$DV$143:$DV$150,0),"")</f>
        <v>3</v>
      </c>
      <c r="DX144" s="119">
        <f t="shared" si="339"/>
        <v>1.2222222222222223</v>
      </c>
      <c r="DY144" s="12">
        <f t="shared" ref="DY144:DY146" si="352">IFERROR(_xlfn.RANK.EQ(DX144,$DX$143:$DX$150,0),"")</f>
        <v>3</v>
      </c>
      <c r="DZ144" s="12">
        <f t="shared" si="340"/>
        <v>1</v>
      </c>
      <c r="EA144" s="12">
        <f t="shared" si="341"/>
        <v>3</v>
      </c>
      <c r="EB144" s="12">
        <f t="shared" ref="EB144:EB146" si="353">_xlfn.RANK.EQ(U144,$U$143:$U$150,1)</f>
        <v>2</v>
      </c>
      <c r="EC144" s="12">
        <f t="shared" si="342"/>
        <v>0</v>
      </c>
      <c r="EL144" s="12" t="str">
        <f t="shared" si="343"/>
        <v>Küng</v>
      </c>
    </row>
    <row r="145" spans="1:142" x14ac:dyDescent="0.25">
      <c r="A145" s="6" t="s">
        <v>31</v>
      </c>
      <c r="B145" s="6"/>
      <c r="C145" s="6"/>
      <c r="D145" s="3" t="s">
        <v>3</v>
      </c>
      <c r="E145" s="3"/>
      <c r="F145" s="7"/>
      <c r="G145" s="7"/>
      <c r="H145" s="7"/>
      <c r="I145" s="7"/>
      <c r="J145" s="7"/>
      <c r="K145" s="7"/>
      <c r="L145" s="7"/>
      <c r="M145" s="7"/>
      <c r="N145" s="7"/>
      <c r="O145" s="7">
        <f t="shared" si="236"/>
        <v>26192</v>
      </c>
      <c r="P145" s="7">
        <f t="shared" si="237"/>
        <v>9</v>
      </c>
      <c r="Q145" s="7">
        <f t="shared" si="238"/>
        <v>5</v>
      </c>
      <c r="R145" s="7">
        <f t="shared" si="239"/>
        <v>2</v>
      </c>
      <c r="S145" s="7">
        <f t="shared" si="240"/>
        <v>7</v>
      </c>
      <c r="T145" s="7">
        <f t="shared" si="241"/>
        <v>16</v>
      </c>
      <c r="U145" s="7">
        <f t="shared" si="242"/>
        <v>3</v>
      </c>
      <c r="V145" s="7">
        <f t="shared" si="243"/>
        <v>0</v>
      </c>
      <c r="W145" s="7">
        <f t="shared" si="244"/>
        <v>1</v>
      </c>
      <c r="X145" s="7">
        <f t="shared" si="245"/>
        <v>0</v>
      </c>
      <c r="Y145" s="7">
        <f t="shared" si="246"/>
        <v>2</v>
      </c>
      <c r="Z145" s="7">
        <f t="shared" si="247"/>
        <v>4</v>
      </c>
      <c r="AA145" s="7">
        <f t="shared" si="248"/>
        <v>0</v>
      </c>
      <c r="AB145" s="7">
        <f t="shared" si="249"/>
        <v>2</v>
      </c>
      <c r="AC145" s="7">
        <f t="shared" si="250"/>
        <v>3</v>
      </c>
      <c r="AD145" s="7">
        <f t="shared" si="251"/>
        <v>1</v>
      </c>
      <c r="AE145" s="7">
        <f t="shared" si="252"/>
        <v>3</v>
      </c>
      <c r="AF145" s="7">
        <f t="shared" si="253"/>
        <v>2</v>
      </c>
      <c r="AG145" s="7">
        <f t="shared" si="254"/>
        <v>4</v>
      </c>
      <c r="AH145" s="109">
        <f t="shared" si="344"/>
        <v>0.30434782608695654</v>
      </c>
      <c r="AI145" s="8">
        <f t="shared" si="255"/>
        <v>0</v>
      </c>
      <c r="AJ145" s="8">
        <f t="shared" si="256"/>
        <v>1</v>
      </c>
      <c r="AK145" s="8">
        <f t="shared" si="257"/>
        <v>0</v>
      </c>
      <c r="AL145" s="8">
        <f t="shared" si="258"/>
        <v>0</v>
      </c>
      <c r="AM145" s="8">
        <f t="shared" si="259"/>
        <v>0</v>
      </c>
      <c r="AN145" s="8">
        <f t="shared" si="260"/>
        <v>1</v>
      </c>
      <c r="AO145" s="8">
        <f t="shared" si="261"/>
        <v>2</v>
      </c>
      <c r="AP145" s="8">
        <f t="shared" si="262"/>
        <v>6</v>
      </c>
      <c r="AQ145" s="8">
        <f t="shared" si="263"/>
        <v>18</v>
      </c>
      <c r="AR145" s="8">
        <f t="shared" si="264"/>
        <v>0</v>
      </c>
      <c r="AS145" s="8">
        <f t="shared" si="265"/>
        <v>0</v>
      </c>
      <c r="AT145" s="8">
        <f t="shared" si="266"/>
        <v>0</v>
      </c>
      <c r="AU145" s="8">
        <f t="shared" si="267"/>
        <v>1</v>
      </c>
      <c r="AV145" s="8">
        <f t="shared" si="268"/>
        <v>2</v>
      </c>
      <c r="AW145" s="8">
        <f t="shared" si="269"/>
        <v>0</v>
      </c>
      <c r="AX145" s="8">
        <f t="shared" si="270"/>
        <v>4</v>
      </c>
      <c r="AY145" s="8">
        <f t="shared" si="271"/>
        <v>4</v>
      </c>
      <c r="AZ145" s="8">
        <f t="shared" si="272"/>
        <v>1</v>
      </c>
      <c r="BA145" s="8">
        <f t="shared" si="273"/>
        <v>12</v>
      </c>
      <c r="BB145" s="8">
        <f t="shared" si="274"/>
        <v>0</v>
      </c>
      <c r="BC145" s="8">
        <f t="shared" si="275"/>
        <v>1</v>
      </c>
      <c r="BD145" s="8">
        <f t="shared" si="276"/>
        <v>0</v>
      </c>
      <c r="BE145" s="8">
        <f t="shared" si="277"/>
        <v>0</v>
      </c>
      <c r="BF145" s="8">
        <f t="shared" si="278"/>
        <v>0</v>
      </c>
      <c r="BG145" s="8">
        <f t="shared" si="279"/>
        <v>0</v>
      </c>
      <c r="BH145" s="8">
        <f t="shared" si="280"/>
        <v>1</v>
      </c>
      <c r="BI145" s="8">
        <f t="shared" si="281"/>
        <v>0</v>
      </c>
      <c r="BJ145" s="8">
        <f t="shared" si="282"/>
        <v>0</v>
      </c>
      <c r="BK145" s="8">
        <f t="shared" si="283"/>
        <v>1</v>
      </c>
      <c r="BL145" s="8">
        <f t="shared" si="284"/>
        <v>1</v>
      </c>
      <c r="BM145" s="8">
        <f t="shared" si="285"/>
        <v>0</v>
      </c>
      <c r="BN145" s="8">
        <f t="shared" si="286"/>
        <v>0</v>
      </c>
      <c r="BO145" s="8">
        <f t="shared" si="287"/>
        <v>2</v>
      </c>
      <c r="BP145" s="8">
        <f t="shared" si="288"/>
        <v>0</v>
      </c>
      <c r="BQ145" s="8">
        <f t="shared" si="289"/>
        <v>0</v>
      </c>
      <c r="BR145" s="8">
        <f t="shared" si="290"/>
        <v>0</v>
      </c>
      <c r="BS145" s="8">
        <f t="shared" si="291"/>
        <v>1</v>
      </c>
      <c r="BT145" s="8">
        <f t="shared" si="292"/>
        <v>0</v>
      </c>
      <c r="BU145" s="8">
        <f t="shared" si="293"/>
        <v>0</v>
      </c>
      <c r="BV145" s="8">
        <f t="shared" si="294"/>
        <v>1</v>
      </c>
      <c r="BW145" s="8">
        <f t="shared" si="295"/>
        <v>0</v>
      </c>
      <c r="BX145" s="8">
        <f t="shared" si="296"/>
        <v>0</v>
      </c>
      <c r="BY145" s="8">
        <f t="shared" si="297"/>
        <v>0</v>
      </c>
      <c r="BZ145" s="8">
        <f t="shared" si="298"/>
        <v>0</v>
      </c>
      <c r="CA145" s="8">
        <f t="shared" si="299"/>
        <v>0</v>
      </c>
      <c r="CB145" s="8">
        <f t="shared" si="300"/>
        <v>0</v>
      </c>
      <c r="CC145" s="8">
        <f t="shared" si="301"/>
        <v>0</v>
      </c>
      <c r="CE145" s="8">
        <f t="shared" si="302"/>
        <v>720</v>
      </c>
      <c r="CF145" s="8">
        <f t="shared" si="303"/>
        <v>100</v>
      </c>
      <c r="CG145" s="8">
        <f t="shared" si="304"/>
        <v>600</v>
      </c>
      <c r="CH145" s="8">
        <f t="shared" si="305"/>
        <v>600</v>
      </c>
      <c r="CI145" s="8">
        <f t="shared" si="306"/>
        <v>0</v>
      </c>
      <c r="CJ145" s="12">
        <f t="shared" si="307"/>
        <v>2020</v>
      </c>
      <c r="CK145" s="12">
        <f t="shared" si="308"/>
        <v>0</v>
      </c>
      <c r="CL145" s="12">
        <f t="shared" si="309"/>
        <v>514</v>
      </c>
      <c r="CM145" s="12">
        <f t="shared" si="310"/>
        <v>771</v>
      </c>
      <c r="CN145" s="12">
        <f t="shared" si="311"/>
        <v>0</v>
      </c>
      <c r="CO145" s="12">
        <f t="shared" si="312"/>
        <v>1285</v>
      </c>
      <c r="CQ145" s="12">
        <f t="shared" si="313"/>
        <v>1</v>
      </c>
      <c r="CR145" s="12">
        <f t="shared" si="314"/>
        <v>1</v>
      </c>
      <c r="CS145" s="163">
        <f t="shared" si="315"/>
        <v>9</v>
      </c>
      <c r="CT145" s="12">
        <f t="shared" si="345"/>
        <v>1</v>
      </c>
      <c r="CU145" s="12">
        <f t="shared" si="346"/>
        <v>1</v>
      </c>
      <c r="CV145" s="12">
        <f t="shared" si="316"/>
        <v>1</v>
      </c>
      <c r="CW145" s="7">
        <f t="shared" si="317"/>
        <v>13096</v>
      </c>
      <c r="CX145" s="12">
        <f t="shared" si="347"/>
        <v>1</v>
      </c>
      <c r="CY145" s="12">
        <f t="shared" si="318"/>
        <v>1</v>
      </c>
      <c r="CZ145" s="12">
        <f t="shared" si="319"/>
        <v>1</v>
      </c>
      <c r="DA145" s="12">
        <f t="shared" si="320"/>
        <v>1</v>
      </c>
      <c r="DB145" s="12">
        <f t="shared" si="321"/>
        <v>1</v>
      </c>
      <c r="DC145" s="12">
        <f t="shared" si="322"/>
        <v>1</v>
      </c>
      <c r="DD145" s="12">
        <f t="shared" si="323"/>
        <v>1</v>
      </c>
      <c r="DE145" s="12">
        <f t="shared" si="324"/>
        <v>2</v>
      </c>
      <c r="DF145" s="12">
        <f t="shared" si="325"/>
        <v>4</v>
      </c>
      <c r="DG145" s="12">
        <f t="shared" si="326"/>
        <v>4</v>
      </c>
      <c r="DH145" s="12">
        <f t="shared" si="327"/>
        <v>3</v>
      </c>
      <c r="DI145" s="12">
        <f t="shared" si="328"/>
        <v>4</v>
      </c>
      <c r="DJ145" s="12">
        <f t="shared" si="329"/>
        <v>2</v>
      </c>
      <c r="DK145" s="12">
        <f t="shared" si="330"/>
        <v>2</v>
      </c>
      <c r="DL145" s="12">
        <f t="shared" si="331"/>
        <v>2</v>
      </c>
      <c r="DM145" s="12">
        <f t="shared" si="332"/>
        <v>2</v>
      </c>
      <c r="DN145" s="12">
        <f t="shared" si="333"/>
        <v>1</v>
      </c>
      <c r="DO145" s="12">
        <f t="shared" si="334"/>
        <v>1</v>
      </c>
      <c r="DP145" s="12">
        <f t="shared" si="335"/>
        <v>2</v>
      </c>
      <c r="DQ145" s="12">
        <f t="shared" si="348"/>
        <v>1</v>
      </c>
      <c r="DR145" s="12">
        <f t="shared" si="336"/>
        <v>1</v>
      </c>
      <c r="DS145" s="12">
        <f t="shared" si="349"/>
        <v>1</v>
      </c>
      <c r="DT145" s="12">
        <f t="shared" si="337"/>
        <v>0</v>
      </c>
      <c r="DU145" s="12">
        <f t="shared" si="350"/>
        <v>1</v>
      </c>
      <c r="DV145" s="11">
        <f t="shared" si="338"/>
        <v>2910.2222222222222</v>
      </c>
      <c r="DW145" s="12">
        <f t="shared" si="351"/>
        <v>1</v>
      </c>
      <c r="DX145" s="119">
        <f t="shared" si="339"/>
        <v>2</v>
      </c>
      <c r="DY145" s="12">
        <f t="shared" si="352"/>
        <v>1</v>
      </c>
      <c r="DZ145" s="12">
        <f t="shared" si="340"/>
        <v>1</v>
      </c>
      <c r="EA145" s="12">
        <f t="shared" si="341"/>
        <v>1</v>
      </c>
      <c r="EB145" s="12">
        <f t="shared" si="353"/>
        <v>4</v>
      </c>
      <c r="EC145" s="12">
        <f t="shared" si="342"/>
        <v>0</v>
      </c>
      <c r="EL145" s="12" t="str">
        <f t="shared" si="343"/>
        <v>Goonse</v>
      </c>
    </row>
    <row r="146" spans="1:142" x14ac:dyDescent="0.25">
      <c r="A146" s="6" t="s">
        <v>31</v>
      </c>
      <c r="B146" s="6"/>
      <c r="C146" s="6"/>
      <c r="D146" s="3" t="s">
        <v>4</v>
      </c>
      <c r="E146" s="3"/>
      <c r="F146" s="7"/>
      <c r="G146" s="7"/>
      <c r="H146" s="7"/>
      <c r="I146" s="7"/>
      <c r="J146" s="7"/>
      <c r="K146" s="7"/>
      <c r="L146" s="7"/>
      <c r="M146" s="7"/>
      <c r="N146" s="7"/>
      <c r="O146" s="7">
        <f t="shared" si="236"/>
        <v>26192</v>
      </c>
      <c r="P146" s="7">
        <f t="shared" si="237"/>
        <v>9</v>
      </c>
      <c r="Q146" s="7">
        <f t="shared" si="238"/>
        <v>5</v>
      </c>
      <c r="R146" s="7">
        <f t="shared" si="239"/>
        <v>2</v>
      </c>
      <c r="S146" s="7">
        <f t="shared" si="240"/>
        <v>8</v>
      </c>
      <c r="T146" s="7">
        <f t="shared" si="241"/>
        <v>15</v>
      </c>
      <c r="U146" s="7">
        <f t="shared" si="242"/>
        <v>1</v>
      </c>
      <c r="V146" s="7">
        <f t="shared" si="243"/>
        <v>1</v>
      </c>
      <c r="W146" s="7">
        <f t="shared" si="244"/>
        <v>4</v>
      </c>
      <c r="X146" s="7">
        <f t="shared" si="245"/>
        <v>1</v>
      </c>
      <c r="Y146" s="7">
        <f t="shared" si="246"/>
        <v>1</v>
      </c>
      <c r="Z146" s="7">
        <f t="shared" si="247"/>
        <v>0</v>
      </c>
      <c r="AA146" s="7">
        <f t="shared" si="248"/>
        <v>1</v>
      </c>
      <c r="AB146" s="7">
        <f t="shared" si="249"/>
        <v>1</v>
      </c>
      <c r="AC146" s="7">
        <f t="shared" si="250"/>
        <v>2</v>
      </c>
      <c r="AD146" s="7">
        <f t="shared" si="251"/>
        <v>5</v>
      </c>
      <c r="AE146" s="7">
        <f t="shared" si="252"/>
        <v>2</v>
      </c>
      <c r="AF146" s="7">
        <f t="shared" si="253"/>
        <v>5</v>
      </c>
      <c r="AG146" s="7">
        <f t="shared" si="254"/>
        <v>1</v>
      </c>
      <c r="AH146" s="109">
        <f t="shared" si="344"/>
        <v>0.34782608695652173</v>
      </c>
      <c r="AI146" s="8">
        <f t="shared" si="255"/>
        <v>0</v>
      </c>
      <c r="AJ146" s="8">
        <f t="shared" si="256"/>
        <v>1</v>
      </c>
      <c r="AK146" s="8">
        <f t="shared" si="257"/>
        <v>0</v>
      </c>
      <c r="AL146" s="8">
        <f t="shared" si="258"/>
        <v>0</v>
      </c>
      <c r="AM146" s="8">
        <f t="shared" si="259"/>
        <v>0</v>
      </c>
      <c r="AN146" s="8">
        <f t="shared" si="260"/>
        <v>1</v>
      </c>
      <c r="AO146" s="8">
        <f t="shared" si="261"/>
        <v>2</v>
      </c>
      <c r="AP146" s="8">
        <f t="shared" si="262"/>
        <v>6</v>
      </c>
      <c r="AQ146" s="8">
        <f t="shared" si="263"/>
        <v>18</v>
      </c>
      <c r="AR146" s="8">
        <f t="shared" si="264"/>
        <v>0</v>
      </c>
      <c r="AS146" s="8">
        <f t="shared" si="265"/>
        <v>0</v>
      </c>
      <c r="AT146" s="8">
        <f t="shared" si="266"/>
        <v>0</v>
      </c>
      <c r="AU146" s="8">
        <f t="shared" si="267"/>
        <v>0</v>
      </c>
      <c r="AV146" s="8">
        <f t="shared" si="268"/>
        <v>6</v>
      </c>
      <c r="AW146" s="8">
        <f t="shared" si="269"/>
        <v>4</v>
      </c>
      <c r="AX146" s="8">
        <f t="shared" si="270"/>
        <v>5</v>
      </c>
      <c r="AY146" s="8">
        <f t="shared" si="271"/>
        <v>1</v>
      </c>
      <c r="AZ146" s="8">
        <f t="shared" si="272"/>
        <v>6</v>
      </c>
      <c r="BA146" s="8">
        <f t="shared" si="273"/>
        <v>22</v>
      </c>
      <c r="BB146" s="8">
        <f t="shared" si="274"/>
        <v>0</v>
      </c>
      <c r="BC146" s="8">
        <f t="shared" si="275"/>
        <v>2</v>
      </c>
      <c r="BD146" s="8">
        <f t="shared" si="276"/>
        <v>1</v>
      </c>
      <c r="BE146" s="8">
        <f t="shared" si="277"/>
        <v>0</v>
      </c>
      <c r="BF146" s="8">
        <f t="shared" si="278"/>
        <v>1</v>
      </c>
      <c r="BG146" s="8">
        <f t="shared" si="279"/>
        <v>0</v>
      </c>
      <c r="BH146" s="8">
        <f t="shared" ref="BH146" si="354">SUM(BB146:BG146)</f>
        <v>4</v>
      </c>
      <c r="BI146" s="8">
        <f t="shared" si="281"/>
        <v>0</v>
      </c>
      <c r="BJ146" s="8">
        <f t="shared" si="282"/>
        <v>1</v>
      </c>
      <c r="BK146" s="8">
        <f t="shared" si="283"/>
        <v>0</v>
      </c>
      <c r="BL146" s="8">
        <f t="shared" si="284"/>
        <v>0</v>
      </c>
      <c r="BM146" s="8">
        <f t="shared" si="285"/>
        <v>1</v>
      </c>
      <c r="BN146" s="8">
        <f t="shared" si="286"/>
        <v>2</v>
      </c>
      <c r="BO146" s="8">
        <f t="shared" ref="BO146" si="355">SUM(BI146:BN146)</f>
        <v>4</v>
      </c>
      <c r="BP146" s="8">
        <f t="shared" si="288"/>
        <v>0</v>
      </c>
      <c r="BQ146" s="8">
        <f t="shared" si="289"/>
        <v>0</v>
      </c>
      <c r="BR146" s="8">
        <f t="shared" si="290"/>
        <v>0</v>
      </c>
      <c r="BS146" s="8">
        <f t="shared" si="291"/>
        <v>1</v>
      </c>
      <c r="BT146" s="8">
        <f t="shared" si="292"/>
        <v>1</v>
      </c>
      <c r="BU146" s="8">
        <f t="shared" si="293"/>
        <v>0</v>
      </c>
      <c r="BV146" s="8">
        <f t="shared" ref="BV146" si="356">SUM(BP146:BU146)</f>
        <v>2</v>
      </c>
      <c r="BW146" s="8">
        <f t="shared" si="295"/>
        <v>0</v>
      </c>
      <c r="BX146" s="8">
        <f t="shared" si="296"/>
        <v>0</v>
      </c>
      <c r="BY146" s="8">
        <f t="shared" si="297"/>
        <v>0</v>
      </c>
      <c r="BZ146" s="8">
        <f t="shared" si="298"/>
        <v>0</v>
      </c>
      <c r="CA146" s="8">
        <f t="shared" si="299"/>
        <v>0</v>
      </c>
      <c r="CB146" s="8">
        <f t="shared" si="300"/>
        <v>0</v>
      </c>
      <c r="CC146" s="8">
        <f t="shared" ref="CC146" si="357">SUM(BW146:CB146)</f>
        <v>0</v>
      </c>
      <c r="CD146" s="114"/>
      <c r="CE146" s="8">
        <f t="shared" si="302"/>
        <v>1220</v>
      </c>
      <c r="CF146" s="8">
        <f t="shared" si="303"/>
        <v>450</v>
      </c>
      <c r="CG146" s="8">
        <f t="shared" si="304"/>
        <v>1100</v>
      </c>
      <c r="CH146" s="8">
        <f t="shared" si="305"/>
        <v>1050</v>
      </c>
      <c r="CI146" s="8">
        <f t="shared" si="306"/>
        <v>0</v>
      </c>
      <c r="CJ146" s="8">
        <f t="shared" si="307"/>
        <v>3820</v>
      </c>
      <c r="CK146" s="8">
        <f t="shared" si="308"/>
        <v>0</v>
      </c>
      <c r="CL146" s="8">
        <f t="shared" si="309"/>
        <v>514</v>
      </c>
      <c r="CM146" s="8">
        <f t="shared" si="310"/>
        <v>771</v>
      </c>
      <c r="CN146" s="8">
        <f t="shared" si="311"/>
        <v>0</v>
      </c>
      <c r="CO146" s="8">
        <f t="shared" si="312"/>
        <v>1285</v>
      </c>
      <c r="CP146" s="114"/>
      <c r="CQ146" s="8">
        <f t="shared" si="313"/>
        <v>1</v>
      </c>
      <c r="CR146" s="8">
        <f t="shared" si="314"/>
        <v>1</v>
      </c>
      <c r="CS146" s="48">
        <f t="shared" si="315"/>
        <v>9</v>
      </c>
      <c r="CT146" s="8">
        <f t="shared" si="345"/>
        <v>1</v>
      </c>
      <c r="CU146" s="8">
        <f t="shared" si="346"/>
        <v>1</v>
      </c>
      <c r="CV146" s="8">
        <f t="shared" si="316"/>
        <v>1</v>
      </c>
      <c r="CW146" s="7">
        <f t="shared" si="317"/>
        <v>13096</v>
      </c>
      <c r="CX146" s="8">
        <f t="shared" si="347"/>
        <v>1</v>
      </c>
      <c r="CY146" s="8">
        <f t="shared" si="318"/>
        <v>1</v>
      </c>
      <c r="CZ146" s="8">
        <f t="shared" si="319"/>
        <v>1</v>
      </c>
      <c r="DA146" s="8">
        <f t="shared" si="320"/>
        <v>1</v>
      </c>
      <c r="DB146" s="8">
        <f t="shared" si="321"/>
        <v>1</v>
      </c>
      <c r="DC146" s="8">
        <f t="shared" si="322"/>
        <v>1</v>
      </c>
      <c r="DD146" s="8">
        <f t="shared" si="323"/>
        <v>1</v>
      </c>
      <c r="DE146" s="8">
        <f t="shared" si="324"/>
        <v>1</v>
      </c>
      <c r="DF146" s="8">
        <f t="shared" si="325"/>
        <v>1</v>
      </c>
      <c r="DG146" s="8">
        <f t="shared" si="326"/>
        <v>1</v>
      </c>
      <c r="DH146" s="8">
        <f t="shared" si="327"/>
        <v>1</v>
      </c>
      <c r="DI146" s="8">
        <f t="shared" si="328"/>
        <v>1</v>
      </c>
      <c r="DJ146" s="8">
        <f t="shared" si="329"/>
        <v>1</v>
      </c>
      <c r="DK146" s="8">
        <f t="shared" si="330"/>
        <v>1</v>
      </c>
      <c r="DL146" s="8">
        <f t="shared" si="331"/>
        <v>1</v>
      </c>
      <c r="DM146" s="8">
        <f t="shared" si="332"/>
        <v>1</v>
      </c>
      <c r="DN146" s="8">
        <f t="shared" si="333"/>
        <v>1</v>
      </c>
      <c r="DO146" s="8">
        <f t="shared" si="334"/>
        <v>1</v>
      </c>
      <c r="DP146" s="8">
        <f t="shared" si="335"/>
        <v>2</v>
      </c>
      <c r="DQ146" s="8">
        <f t="shared" ref="DQ146" si="358">_xlfn.RANK.EQ(DP146,$DP$143:$DP$150,0)</f>
        <v>1</v>
      </c>
      <c r="DR146" s="8">
        <f t="shared" si="336"/>
        <v>1</v>
      </c>
      <c r="DS146" s="8">
        <f t="shared" si="349"/>
        <v>1</v>
      </c>
      <c r="DT146" s="8">
        <f t="shared" si="337"/>
        <v>0</v>
      </c>
      <c r="DU146" s="8">
        <f t="shared" si="350"/>
        <v>1</v>
      </c>
      <c r="DV146" s="7">
        <f t="shared" si="338"/>
        <v>2910.2222222222222</v>
      </c>
      <c r="DW146" s="8">
        <f t="shared" si="351"/>
        <v>1</v>
      </c>
      <c r="DX146" s="120">
        <f t="shared" si="339"/>
        <v>2</v>
      </c>
      <c r="DY146" s="8">
        <f t="shared" si="352"/>
        <v>1</v>
      </c>
      <c r="DZ146" s="8">
        <f t="shared" si="340"/>
        <v>1</v>
      </c>
      <c r="EA146" s="8">
        <f t="shared" si="341"/>
        <v>1</v>
      </c>
      <c r="EB146" s="8">
        <f t="shared" si="353"/>
        <v>2</v>
      </c>
      <c r="EC146" s="8">
        <f t="shared" si="342"/>
        <v>2</v>
      </c>
      <c r="ED146" s="114"/>
      <c r="EE146" s="114"/>
      <c r="EF146" s="114"/>
      <c r="EG146" s="114"/>
      <c r="EH146" s="114"/>
      <c r="EI146" s="114"/>
      <c r="EJ146" s="114"/>
      <c r="EK146" s="114"/>
      <c r="EL146" s="8" t="str">
        <f t="shared" si="343"/>
        <v>Chäli</v>
      </c>
    </row>
    <row r="147" spans="1:142" x14ac:dyDescent="0.25">
      <c r="A147" s="6" t="s">
        <v>31</v>
      </c>
      <c r="B147" s="6"/>
      <c r="C147" s="6"/>
      <c r="D147" s="3"/>
      <c r="E147" s="3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109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114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114"/>
      <c r="CQ147" s="8"/>
      <c r="CR147" s="8"/>
      <c r="CS147" s="48"/>
      <c r="CT147" s="8"/>
      <c r="CU147" s="8"/>
      <c r="CV147" s="8"/>
      <c r="CW147" s="7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7"/>
      <c r="DW147" s="8"/>
      <c r="DX147" s="120"/>
      <c r="DY147" s="8"/>
      <c r="DZ147" s="8"/>
      <c r="EA147" s="8"/>
      <c r="EB147" s="8"/>
      <c r="EC147" s="8"/>
      <c r="ED147" s="114"/>
      <c r="EE147" s="114"/>
      <c r="EF147" s="114"/>
      <c r="EG147" s="114"/>
      <c r="EH147" s="114"/>
      <c r="EI147" s="114"/>
      <c r="EJ147" s="114"/>
      <c r="EK147" s="114"/>
      <c r="EL147" s="8">
        <f t="shared" si="343"/>
        <v>0</v>
      </c>
    </row>
    <row r="148" spans="1:142" x14ac:dyDescent="0.25">
      <c r="A148" s="6" t="s">
        <v>31</v>
      </c>
      <c r="B148" s="6"/>
      <c r="C148" s="6"/>
      <c r="D148" s="3"/>
      <c r="E148" s="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109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114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114"/>
      <c r="CQ148" s="8"/>
      <c r="CR148" s="8"/>
      <c r="CS148" s="48"/>
      <c r="CT148" s="8"/>
      <c r="CU148" s="8"/>
      <c r="CV148" s="8"/>
      <c r="CW148" s="7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7"/>
      <c r="DW148" s="8"/>
      <c r="DX148" s="120"/>
      <c r="DY148" s="8"/>
      <c r="DZ148" s="8"/>
      <c r="EA148" s="8"/>
      <c r="EB148" s="8"/>
      <c r="EC148" s="8"/>
      <c r="ED148" s="114"/>
      <c r="EE148" s="114"/>
      <c r="EF148" s="114"/>
      <c r="EG148" s="114"/>
      <c r="EH148" s="114"/>
      <c r="EI148" s="114"/>
      <c r="EJ148" s="114"/>
      <c r="EK148" s="114"/>
      <c r="EL148" s="8">
        <f t="shared" si="343"/>
        <v>0</v>
      </c>
    </row>
    <row r="149" spans="1:142" x14ac:dyDescent="0.25">
      <c r="A149" s="6" t="s">
        <v>31</v>
      </c>
      <c r="B149" s="6"/>
      <c r="C149" s="6"/>
      <c r="D149" s="3"/>
      <c r="E149" s="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109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114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114"/>
      <c r="CQ149" s="8"/>
      <c r="CR149" s="8"/>
      <c r="CS149" s="4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7"/>
      <c r="DW149" s="8"/>
      <c r="DX149" s="120"/>
      <c r="DY149" s="8"/>
      <c r="DZ149" s="8"/>
      <c r="EA149" s="8"/>
      <c r="EB149" s="8"/>
      <c r="EC149" s="8"/>
      <c r="ED149" s="114"/>
      <c r="EE149" s="114"/>
      <c r="EF149" s="114"/>
      <c r="EG149" s="114"/>
      <c r="EH149" s="114"/>
      <c r="EI149" s="114"/>
      <c r="EJ149" s="114"/>
      <c r="EK149" s="114"/>
      <c r="EL149" s="8">
        <f t="shared" si="343"/>
        <v>0</v>
      </c>
    </row>
    <row r="150" spans="1:142" ht="15.75" thickBot="1" x14ac:dyDescent="0.3">
      <c r="A150" s="110" t="s">
        <v>31</v>
      </c>
      <c r="B150" s="110"/>
      <c r="C150" s="110"/>
      <c r="D150" s="111"/>
      <c r="E150" s="111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26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113"/>
      <c r="BQ150" s="113"/>
      <c r="BR150" s="113"/>
      <c r="BS150" s="113"/>
      <c r="BT150" s="113"/>
      <c r="BU150" s="113"/>
      <c r="BV150" s="113"/>
      <c r="BW150" s="113"/>
      <c r="BX150" s="113"/>
      <c r="BY150" s="113"/>
      <c r="BZ150" s="113"/>
      <c r="CA150" s="113"/>
      <c r="CB150" s="113"/>
      <c r="CC150" s="113"/>
      <c r="CE150" s="113"/>
      <c r="CF150" s="113"/>
      <c r="CG150" s="113"/>
      <c r="CH150" s="113"/>
      <c r="CI150" s="113"/>
      <c r="CJ150" s="113"/>
      <c r="CK150" s="113"/>
      <c r="CL150" s="113"/>
      <c r="CM150" s="113"/>
      <c r="CN150" s="113"/>
      <c r="CO150" s="113"/>
      <c r="CQ150" s="113"/>
      <c r="CR150" s="113"/>
      <c r="CS150" s="113"/>
      <c r="CT150" s="113"/>
      <c r="CU150" s="113"/>
      <c r="CV150" s="113"/>
      <c r="CW150" s="113"/>
      <c r="CX150" s="113"/>
      <c r="CY150" s="113"/>
      <c r="CZ150" s="113"/>
      <c r="DA150" s="113"/>
      <c r="DB150" s="113"/>
      <c r="DC150" s="113"/>
      <c r="DD150" s="113"/>
      <c r="DE150" s="113"/>
      <c r="DF150" s="113"/>
      <c r="DG150" s="113"/>
      <c r="DH150" s="113"/>
      <c r="DI150" s="113"/>
      <c r="DJ150" s="113"/>
      <c r="DK150" s="113"/>
      <c r="DL150" s="113"/>
      <c r="DM150" s="113"/>
      <c r="DN150" s="113"/>
      <c r="DO150" s="113"/>
      <c r="DP150" s="113"/>
      <c r="DQ150" s="113"/>
      <c r="DR150" s="113"/>
      <c r="DS150" s="113"/>
      <c r="DT150" s="113"/>
      <c r="DU150" s="113"/>
      <c r="DV150" s="112"/>
      <c r="DW150" s="113"/>
      <c r="DX150" s="121"/>
      <c r="DY150" s="113"/>
      <c r="DZ150" s="113"/>
      <c r="EA150" s="113"/>
      <c r="EB150" s="113"/>
      <c r="EC150" s="113"/>
      <c r="EL150" s="113">
        <f t="shared" si="343"/>
        <v>0</v>
      </c>
    </row>
    <row r="152" spans="1:142" x14ac:dyDescent="0.25">
      <c r="S152" s="135"/>
      <c r="V152" s="143"/>
      <c r="AA152" s="143"/>
      <c r="AB152" s="143">
        <f>SUM(AB143:AB151)</f>
        <v>4</v>
      </c>
      <c r="AC152" s="143">
        <f t="shared" ref="AC152:AG152" si="359">SUM(AC143:AC151)</f>
        <v>12</v>
      </c>
      <c r="AD152" s="143">
        <f t="shared" si="359"/>
        <v>9</v>
      </c>
      <c r="AE152" s="143">
        <f t="shared" si="359"/>
        <v>17</v>
      </c>
      <c r="AF152" s="143">
        <f t="shared" si="359"/>
        <v>10</v>
      </c>
      <c r="AG152" s="143">
        <f t="shared" si="359"/>
        <v>11</v>
      </c>
      <c r="AK152" s="143">
        <f>AJ143+AK143</f>
        <v>0</v>
      </c>
      <c r="AN152" s="143">
        <f>AM143+AN143</f>
        <v>0</v>
      </c>
    </row>
    <row r="153" spans="1:142" x14ac:dyDescent="0.25">
      <c r="D153" t="s">
        <v>173</v>
      </c>
      <c r="P153" s="135"/>
      <c r="S153" s="135"/>
      <c r="V153" s="135"/>
      <c r="W153" s="135"/>
      <c r="X153" s="135"/>
      <c r="Y153" s="135"/>
      <c r="Z153" s="135"/>
      <c r="AA153" s="143"/>
      <c r="AB153" s="135"/>
      <c r="AC153" s="135"/>
      <c r="AD153" s="135"/>
      <c r="AE153" s="135"/>
      <c r="AF153" s="135"/>
      <c r="AG153" s="143"/>
      <c r="AK153" s="143">
        <f t="shared" ref="AK153:AK159" si="360">AJ144+AK144</f>
        <v>0</v>
      </c>
      <c r="AN153" s="143">
        <f t="shared" ref="AN153:AN159" si="361">AM144+AN144</f>
        <v>0</v>
      </c>
    </row>
    <row r="154" spans="1:142" x14ac:dyDescent="0.25">
      <c r="D154" t="s">
        <v>214</v>
      </c>
      <c r="E154" s="2">
        <f>COUNTIFS($E$5:$E$140,D154)</f>
        <v>0</v>
      </c>
      <c r="F154" s="2">
        <f t="shared" ref="F154" si="362">SUMIFS($DP$5:$DP$140,$E$5:$E$140,D154)</f>
        <v>0</v>
      </c>
      <c r="G154" s="130" t="e">
        <f>F154/E154</f>
        <v>#DIV/0!</v>
      </c>
      <c r="P154" s="135"/>
      <c r="Q154" s="135"/>
      <c r="S154" s="135"/>
      <c r="AA154" s="143"/>
      <c r="AG154" s="143">
        <f>SUM(AB152:AG152)</f>
        <v>63</v>
      </c>
      <c r="AK154" s="143">
        <f t="shared" si="360"/>
        <v>1</v>
      </c>
      <c r="AN154" s="143">
        <f t="shared" si="361"/>
        <v>1</v>
      </c>
    </row>
    <row r="155" spans="1:142" x14ac:dyDescent="0.25">
      <c r="D155" t="s">
        <v>215</v>
      </c>
      <c r="E155" s="2">
        <f t="shared" ref="E155:E170" si="363">COUNTIFS($E$5:$E$140,D155)</f>
        <v>0</v>
      </c>
      <c r="F155" s="2">
        <f t="shared" ref="F155:F169" si="364">SUMIFS($DP$5:$DP$140,$E$5:$E$140,D155)</f>
        <v>0</v>
      </c>
      <c r="G155" s="130" t="e">
        <f t="shared" ref="G155:G169" si="365">F155/E155</f>
        <v>#DIV/0!</v>
      </c>
      <c r="P155" s="135"/>
      <c r="Q155" s="135"/>
      <c r="S155" s="135"/>
      <c r="AA155" s="143"/>
      <c r="AG155" s="143"/>
      <c r="AK155" s="143">
        <f t="shared" si="360"/>
        <v>1</v>
      </c>
      <c r="AN155" s="143">
        <f t="shared" si="361"/>
        <v>1</v>
      </c>
    </row>
    <row r="156" spans="1:142" x14ac:dyDescent="0.25">
      <c r="D156" t="s">
        <v>186</v>
      </c>
      <c r="E156" s="2">
        <f t="shared" si="363"/>
        <v>0</v>
      </c>
      <c r="F156" s="2">
        <f t="shared" si="364"/>
        <v>0</v>
      </c>
      <c r="G156" s="130" t="e">
        <f t="shared" si="365"/>
        <v>#DIV/0!</v>
      </c>
      <c r="P156" s="135"/>
      <c r="Q156" s="135"/>
      <c r="S156" s="135"/>
      <c r="AA156" s="143"/>
      <c r="AG156" s="143"/>
      <c r="AK156" s="143">
        <f t="shared" si="360"/>
        <v>0</v>
      </c>
      <c r="AN156" s="143">
        <f t="shared" si="361"/>
        <v>0</v>
      </c>
    </row>
    <row r="157" spans="1:142" x14ac:dyDescent="0.25">
      <c r="D157" t="s">
        <v>176</v>
      </c>
      <c r="E157" s="2">
        <f t="shared" si="363"/>
        <v>0</v>
      </c>
      <c r="F157" s="2">
        <f t="shared" si="364"/>
        <v>0</v>
      </c>
      <c r="G157" s="130" t="e">
        <f t="shared" si="365"/>
        <v>#DIV/0!</v>
      </c>
      <c r="P157" s="139"/>
      <c r="Q157" s="135"/>
      <c r="S157" s="135"/>
      <c r="AA157" s="143"/>
      <c r="AG157" s="143"/>
      <c r="AK157" s="143">
        <f t="shared" si="360"/>
        <v>0</v>
      </c>
      <c r="AN157" s="143">
        <f t="shared" si="361"/>
        <v>0</v>
      </c>
    </row>
    <row r="158" spans="1:142" x14ac:dyDescent="0.25">
      <c r="D158" t="s">
        <v>169</v>
      </c>
      <c r="E158" s="2">
        <f t="shared" si="363"/>
        <v>0</v>
      </c>
      <c r="F158" s="2">
        <f t="shared" si="364"/>
        <v>0</v>
      </c>
      <c r="G158" s="130" t="e">
        <f t="shared" si="365"/>
        <v>#DIV/0!</v>
      </c>
      <c r="P158" s="139"/>
      <c r="Q158" s="135"/>
      <c r="AK158" s="143">
        <f t="shared" si="360"/>
        <v>0</v>
      </c>
      <c r="AN158" s="143">
        <f t="shared" si="361"/>
        <v>0</v>
      </c>
    </row>
    <row r="159" spans="1:142" x14ac:dyDescent="0.25">
      <c r="D159" t="s">
        <v>211</v>
      </c>
      <c r="E159" s="2">
        <f t="shared" si="363"/>
        <v>0</v>
      </c>
      <c r="F159" s="2">
        <f t="shared" si="364"/>
        <v>0</v>
      </c>
      <c r="G159" s="130" t="e">
        <f t="shared" si="365"/>
        <v>#DIV/0!</v>
      </c>
      <c r="P159" s="139"/>
      <c r="Q159" s="135"/>
      <c r="AK159" s="143">
        <f t="shared" si="360"/>
        <v>0</v>
      </c>
      <c r="AN159" s="143">
        <f t="shared" si="361"/>
        <v>0</v>
      </c>
    </row>
    <row r="160" spans="1:142" x14ac:dyDescent="0.25">
      <c r="D160" t="s">
        <v>171</v>
      </c>
      <c r="E160" s="2">
        <f t="shared" si="363"/>
        <v>0</v>
      </c>
      <c r="F160" s="2">
        <f t="shared" si="364"/>
        <v>0</v>
      </c>
      <c r="G160" s="130" t="e">
        <f t="shared" si="365"/>
        <v>#DIV/0!</v>
      </c>
      <c r="Q160" s="135"/>
    </row>
    <row r="161" spans="4:7" x14ac:dyDescent="0.25">
      <c r="D161" t="s">
        <v>167</v>
      </c>
      <c r="E161" s="2">
        <f t="shared" si="363"/>
        <v>2</v>
      </c>
      <c r="F161" s="2">
        <f t="shared" si="364"/>
        <v>0</v>
      </c>
      <c r="G161" s="130">
        <f t="shared" si="365"/>
        <v>0</v>
      </c>
    </row>
    <row r="162" spans="4:7" x14ac:dyDescent="0.25">
      <c r="D162" t="s">
        <v>183</v>
      </c>
      <c r="E162" s="2">
        <f t="shared" si="363"/>
        <v>0</v>
      </c>
      <c r="F162" s="2">
        <f t="shared" si="364"/>
        <v>0</v>
      </c>
      <c r="G162" s="130" t="e">
        <f t="shared" si="365"/>
        <v>#DIV/0!</v>
      </c>
    </row>
    <row r="163" spans="4:7" x14ac:dyDescent="0.25">
      <c r="D163" t="s">
        <v>202</v>
      </c>
      <c r="E163" s="2">
        <f t="shared" si="363"/>
        <v>0</v>
      </c>
      <c r="F163" s="2">
        <f t="shared" si="364"/>
        <v>0</v>
      </c>
      <c r="G163" s="130" t="e">
        <f t="shared" si="365"/>
        <v>#DIV/0!</v>
      </c>
    </row>
    <row r="164" spans="4:7" x14ac:dyDescent="0.25">
      <c r="D164" t="s">
        <v>168</v>
      </c>
      <c r="E164" s="2">
        <f t="shared" si="363"/>
        <v>2</v>
      </c>
      <c r="F164" s="2">
        <f t="shared" si="364"/>
        <v>2</v>
      </c>
      <c r="G164" s="130">
        <f t="shared" si="365"/>
        <v>1</v>
      </c>
    </row>
    <row r="165" spans="4:7" x14ac:dyDescent="0.25">
      <c r="D165" t="s">
        <v>203</v>
      </c>
      <c r="E165" s="2">
        <f t="shared" si="363"/>
        <v>0</v>
      </c>
      <c r="F165" s="2">
        <f t="shared" si="364"/>
        <v>0</v>
      </c>
      <c r="G165" s="130" t="e">
        <f t="shared" si="365"/>
        <v>#DIV/0!</v>
      </c>
    </row>
    <row r="166" spans="4:7" x14ac:dyDescent="0.25">
      <c r="D166" t="s">
        <v>172</v>
      </c>
      <c r="E166" s="2">
        <f t="shared" si="363"/>
        <v>0</v>
      </c>
      <c r="F166" s="2">
        <f t="shared" si="364"/>
        <v>0</v>
      </c>
      <c r="G166" s="130" t="e">
        <f t="shared" si="365"/>
        <v>#DIV/0!</v>
      </c>
    </row>
    <row r="167" spans="4:7" x14ac:dyDescent="0.25">
      <c r="D167" t="s">
        <v>212</v>
      </c>
      <c r="E167" s="2">
        <f t="shared" si="363"/>
        <v>0</v>
      </c>
      <c r="F167" s="2">
        <f t="shared" si="364"/>
        <v>0</v>
      </c>
      <c r="G167" s="130" t="e">
        <f t="shared" si="365"/>
        <v>#DIV/0!</v>
      </c>
    </row>
    <row r="168" spans="4:7" x14ac:dyDescent="0.25">
      <c r="D168" t="s">
        <v>170</v>
      </c>
      <c r="E168" s="2">
        <f t="shared" si="363"/>
        <v>0</v>
      </c>
      <c r="F168" s="2">
        <f t="shared" si="364"/>
        <v>0</v>
      </c>
      <c r="G168" s="130" t="e">
        <f t="shared" si="365"/>
        <v>#DIV/0!</v>
      </c>
    </row>
    <row r="169" spans="4:7" x14ac:dyDescent="0.25">
      <c r="D169" t="s">
        <v>178</v>
      </c>
      <c r="E169" s="2">
        <f t="shared" si="363"/>
        <v>0</v>
      </c>
      <c r="F169" s="2">
        <f t="shared" si="364"/>
        <v>0</v>
      </c>
      <c r="G169" s="130" t="e">
        <f t="shared" si="365"/>
        <v>#DIV/0!</v>
      </c>
    </row>
    <row r="170" spans="4:7" x14ac:dyDescent="0.25">
      <c r="D170" t="s">
        <v>221</v>
      </c>
      <c r="E170" s="2">
        <f t="shared" si="363"/>
        <v>0</v>
      </c>
      <c r="F170" s="2">
        <f t="shared" ref="F170:F171" si="366">SUMIFS($DP$5:$DP$140,$E$5:$E$140,D170)</f>
        <v>0</v>
      </c>
      <c r="G170" s="130" t="e">
        <f t="shared" ref="G170:G171" si="367">F170/E170</f>
        <v>#DIV/0!</v>
      </c>
    </row>
    <row r="171" spans="4:7" x14ac:dyDescent="0.25">
      <c r="D171" t="s">
        <v>216</v>
      </c>
      <c r="E171" s="2">
        <f t="shared" ref="E171" si="368">COUNTIFS($E$5:$E$140,D171)</f>
        <v>0</v>
      </c>
      <c r="F171" s="2">
        <f t="shared" si="366"/>
        <v>0</v>
      </c>
      <c r="G171" s="130" t="e">
        <f t="shared" si="367"/>
        <v>#DIV/0!</v>
      </c>
    </row>
    <row r="172" spans="4:7" x14ac:dyDescent="0.25">
      <c r="E172" s="2"/>
      <c r="F172" s="2"/>
      <c r="G172" s="130"/>
    </row>
    <row r="173" spans="4:7" x14ac:dyDescent="0.25">
      <c r="E173" s="2"/>
      <c r="F173" s="2"/>
      <c r="G173" s="130"/>
    </row>
    <row r="174" spans="4:7" x14ac:dyDescent="0.25">
      <c r="E174" s="2"/>
      <c r="F174" s="2"/>
      <c r="G174" s="130"/>
    </row>
    <row r="175" spans="4:7" x14ac:dyDescent="0.25">
      <c r="E175" s="2"/>
      <c r="F175" s="2"/>
      <c r="G175" s="130"/>
    </row>
    <row r="176" spans="4:7" x14ac:dyDescent="0.25">
      <c r="E176" s="2"/>
      <c r="F176" s="2"/>
      <c r="G176" s="130"/>
    </row>
    <row r="177" spans="1:142" x14ac:dyDescent="0.25">
      <c r="E177" s="2"/>
      <c r="F177" s="2"/>
      <c r="G177" s="130"/>
    </row>
    <row r="180" spans="1:142" x14ac:dyDescent="0.25">
      <c r="A180" s="6"/>
      <c r="B180" s="6"/>
      <c r="C180" s="39"/>
      <c r="D180" s="3"/>
      <c r="E180" s="3"/>
      <c r="F180" s="7"/>
      <c r="G180" s="7"/>
      <c r="H180" s="7"/>
      <c r="I180" s="7"/>
      <c r="J180" s="7"/>
      <c r="K180" s="7"/>
      <c r="L180" s="7"/>
      <c r="M180" s="7"/>
      <c r="N180" s="7"/>
      <c r="O180" s="42"/>
      <c r="P180" s="42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107"/>
      <c r="AI180" s="8"/>
      <c r="AJ180" s="8"/>
      <c r="AK180" s="8"/>
      <c r="AL180" s="8"/>
      <c r="AM180" s="8"/>
      <c r="AN180" s="8"/>
      <c r="AO180" s="45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45"/>
      <c r="BB180" s="8"/>
      <c r="BC180" s="8"/>
      <c r="BD180" s="8"/>
      <c r="BE180" s="8"/>
      <c r="BF180" s="8"/>
      <c r="BG180" s="8"/>
      <c r="BH180" s="45"/>
      <c r="BI180" s="8"/>
      <c r="BJ180" s="8"/>
      <c r="BK180" s="8"/>
      <c r="BL180" s="8"/>
      <c r="BM180" s="8"/>
      <c r="BN180" s="8"/>
      <c r="BO180" s="45"/>
      <c r="BP180" s="8"/>
      <c r="BQ180" s="8"/>
      <c r="BR180" s="8"/>
      <c r="BS180" s="8"/>
      <c r="BT180" s="8"/>
      <c r="BU180" s="8"/>
      <c r="BV180" s="45"/>
      <c r="BW180" s="8"/>
      <c r="BX180" s="8"/>
      <c r="BY180" s="8"/>
      <c r="BZ180" s="8"/>
      <c r="CA180" s="8"/>
      <c r="CB180" s="8"/>
      <c r="CC180" s="45"/>
      <c r="CE180" s="45"/>
      <c r="CF180" s="45"/>
      <c r="CG180" s="45"/>
      <c r="CH180" s="45"/>
      <c r="CI180" s="45"/>
      <c r="CJ180" s="44"/>
      <c r="CK180" s="44"/>
      <c r="CL180" s="44"/>
      <c r="CM180" s="44"/>
      <c r="CN180" s="44"/>
      <c r="CO180" s="44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44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44"/>
      <c r="EL180" s="44"/>
    </row>
  </sheetData>
  <autoFilter ref="A4:XFD141" xr:uid="{3C38E853-FE33-48BF-9ED1-28EE8BE905C7}"/>
  <sortState xmlns:xlrd2="http://schemas.microsoft.com/office/spreadsheetml/2017/richdata2" ref="E191:E289">
    <sortCondition ref="E191"/>
  </sortState>
  <pageMargins left="0.7" right="0.7" top="0.78740157499999996" bottom="0.78740157499999996" header="0.3" footer="0.3"/>
  <pageSetup orientation="portrait" r:id="rId1"/>
  <ignoredErrors>
    <ignoredError sqref="AO5:AO8 BA5:BA8 S69:S85 S61:S64 S65 S66:S68 S53:S56 S129:S132 S23:S24 S25:S28 S29:S32 S33:S36 S37:S40 S41:S44 S45:S48 S49:S52 S86:S88 S89:S92 S93:S96 S97:S100 S101:S104 S105:S108 S109:S112 S113:S116 S117:S120 S121:S124 S125:S12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Gesamtranking Print</vt:lpstr>
      <vt:lpstr>Gesamtranking</vt:lpstr>
      <vt:lpstr>Einzelabend</vt:lpstr>
      <vt:lpstr>Rohdaten</vt:lpstr>
      <vt:lpstr>Einzelabend!Druckbereich</vt:lpstr>
      <vt:lpstr>'Gesamtranking Print'!Druckbereich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2026-03-31T07:06:34Z</cp:lastPrinted>
  <dcterms:created xsi:type="dcterms:W3CDTF">2021-03-09T08:40:47Z</dcterms:created>
  <dcterms:modified xsi:type="dcterms:W3CDTF">2026-06-10T12:41:39Z</dcterms:modified>
</cp:coreProperties>
</file>