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omments2.xml" ContentType="application/vnd.openxmlformats-officedocument.spreadsheetml.comments+xml"/>
  <Override PartName="/xl/charts/chart8.xml" ContentType="application/vnd.openxmlformats-officedocument.drawingml.chart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0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charts/chart11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2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8.xml" ContentType="application/vnd.openxmlformats-officedocument.drawing+xml"/>
  <Override PartName="/xl/charts/chart13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4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9.xml" ContentType="application/vnd.openxmlformats-officedocument.drawing+xml"/>
  <Override PartName="/xl/comments3.xml" ContentType="application/vnd.openxmlformats-officedocument.spreadsheetml.comments+xml"/>
  <Override PartName="/xl/charts/chart15.xml" ContentType="application/vnd.openxmlformats-officedocument.drawingml.chart+xml"/>
  <Override PartName="/xl/drawings/drawing10.xml" ContentType="application/vnd.openxmlformats-officedocument.drawing+xml"/>
  <Override PartName="/xl/comments4.xml" ContentType="application/vnd.openxmlformats-officedocument.spreadsheetml.comments+xml"/>
  <Override PartName="/xl/charts/chart16.xml" ContentType="application/vnd.openxmlformats-officedocument.drawingml.chart+xml"/>
  <Override PartName="/xl/drawings/drawing11.xml" ContentType="application/vnd.openxmlformats-officedocument.drawing+xml"/>
  <Override PartName="/xl/comments5.xml" ContentType="application/vnd.openxmlformats-officedocument.spreadsheetml.comments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12.xml" ContentType="application/vnd.openxmlformats-officedocument.drawing+xml"/>
  <Override PartName="/xl/comments6.xml" ContentType="application/vnd.openxmlformats-officedocument.spreadsheetml.comments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3.xml" ContentType="application/vnd.openxmlformats-officedocument.drawing+xml"/>
  <Override PartName="/xl/comments7.xml" ContentType="application/vnd.openxmlformats-officedocument.spreadsheetml.comments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14.xml" ContentType="application/vnd.openxmlformats-officedocument.drawing+xml"/>
  <Override PartName="/xl/comments8.xml" ContentType="application/vnd.openxmlformats-officedocument.spreadsheetml.comments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33588\Desktop\SCM518\PROJECT\3\"/>
    </mc:Choice>
  </mc:AlternateContent>
  <xr:revisionPtr revIDLastSave="0" documentId="13_ncr:1_{C1E13AD8-71B7-4C8F-9A38-7C54232DA937}" xr6:coauthVersionLast="41" xr6:coauthVersionMax="41" xr10:uidLastSave="{00000000-0000-0000-0000-000000000000}"/>
  <bookViews>
    <workbookView xWindow="-110" yWindow="-110" windowWidth="22780" windowHeight="14660" xr2:uid="{949CF1AB-9064-41A7-8DDD-53B2A5F9BB9F}"/>
  </bookViews>
  <sheets>
    <sheet name="Basic Model (Q1)" sheetId="1" r:id="rId1"/>
    <sheet name="One-way table of NPV % decrease" sheetId="10" r:id="rId2"/>
    <sheet name="modified model 1 (Q4)" sheetId="12" r:id="rId3"/>
    <sheet name="modified model 2 (Q5)" sheetId="13" r:id="rId4"/>
    <sheet name="One-way table of Joint" sheetId="18" r:id="rId5"/>
    <sheet name="modified model 3 (Qa)" sheetId="16" r:id="rId6"/>
    <sheet name="modified model 4 (Qb)" sheetId="17" r:id="rId7"/>
    <sheet name="For Recommendation" sheetId="19" r:id="rId8"/>
    <sheet name="Recommendation_STS" sheetId="20" state="veryHidden" r:id="rId9"/>
    <sheet name="Question 4_STS" sheetId="14" state="veryHidden" r:id="rId10"/>
    <sheet name="question 5_STS" sheetId="7" state="veryHidden" r:id="rId11"/>
    <sheet name="question 1 _STS" sheetId="9" state="veryHidden" r:id="rId12"/>
    <sheet name="One-way table of NPV % Increase" sheetId="21" r:id="rId13"/>
    <sheet name="One-way table of Total Maximum" sheetId="22" r:id="rId14"/>
    <sheet name="Two-way table of Max on total&amp;1" sheetId="23" r:id="rId15"/>
    <sheet name="Detail of last two-way table" sheetId="28" r:id="rId16"/>
    <sheet name="Two-way table of Max on total&amp;2" sheetId="25" r:id="rId17"/>
    <sheet name="Two-way table of Max on total&amp;3" sheetId="26" r:id="rId18"/>
    <sheet name="For Recommendation_STS" sheetId="27" state="veryHidden" r:id="rId19"/>
  </sheets>
  <definedNames>
    <definedName name="ChartData" localSheetId="4">'One-way table of Joint'!$P$5:$P$8</definedName>
    <definedName name="ChartData" localSheetId="1">'One-way table of NPV % decrease'!$AB$5:$AB$11</definedName>
    <definedName name="ChartData" localSheetId="12">'One-way table of NPV % Increase'!$AB$5:$AB$11</definedName>
    <definedName name="ChartData" localSheetId="13">'One-way table of Total Maximum'!$P$5:$P$10</definedName>
    <definedName name="ChartData1" localSheetId="15">'Detail of last two-way table'!$AC$5:$AC$30</definedName>
    <definedName name="ChartData1" localSheetId="14">'Two-way table of Max on total&amp;1'!$K$5:$K$10</definedName>
    <definedName name="ChartData1" localSheetId="16">'Two-way table of Max on total&amp;2'!$K$5:$K$10</definedName>
    <definedName name="ChartData1" localSheetId="17">'Two-way table of Max on total&amp;3'!$K$5:$K$10</definedName>
    <definedName name="ChartData2" localSheetId="15">'Detail of last two-way table'!$AG$5:$AG$30</definedName>
    <definedName name="ChartData2" localSheetId="14">'Two-way table of Max on total&amp;1'!$O$5:$O$10</definedName>
    <definedName name="ChartData2" localSheetId="16">'Two-way table of Max on total&amp;2'!$O$5:$O$10</definedName>
    <definedName name="ChartData2" localSheetId="17">'Two-way table of Max on total&amp;3'!$O$5:$O$10</definedName>
    <definedName name="InputValues" localSheetId="4">'One-way table of Joint'!$A$5:$A$8</definedName>
    <definedName name="InputValues" localSheetId="1">'One-way table of NPV % decrease'!$A$5:$A$11</definedName>
    <definedName name="InputValues" localSheetId="12">'One-way table of NPV % Increase'!$A$5:$A$11</definedName>
    <definedName name="InputValues" localSheetId="13">'One-way table of Total Maximum'!$A$5:$A$10</definedName>
    <definedName name="InputValues1" localSheetId="15">'Detail of last two-way table'!$A$5:$A$30</definedName>
    <definedName name="InputValues1" localSheetId="14">'Two-way table of Max on total&amp;1'!$A$5:$A$10</definedName>
    <definedName name="InputValues1" localSheetId="16">'Two-way table of Max on total&amp;2'!$A$5:$A$10</definedName>
    <definedName name="InputValues1" localSheetId="17">'Two-way table of Max on total&amp;3'!$A$5:$A$10</definedName>
    <definedName name="InputValues2" localSheetId="15">'Detail of last two-way table'!$B$4:$AA$4</definedName>
    <definedName name="InputValues2" localSheetId="14">'Two-way table of Max on total&amp;1'!$B$4:$G$4</definedName>
    <definedName name="InputValues2" localSheetId="16">'Two-way table of Max on total&amp;2'!$B$4:$G$4</definedName>
    <definedName name="InputValues2" localSheetId="17">'Two-way table of Max on total&amp;3'!$B$4:$G$4</definedName>
    <definedName name="OutputAddresses" localSheetId="15">'Detail of last two-way table'!$AZ$2:$AZ$14</definedName>
    <definedName name="OutputAddresses" localSheetId="4">'One-way table of Joint'!$B$4:$N$4</definedName>
    <definedName name="OutputAddresses" localSheetId="1">'One-way table of NPV % decrease'!$B$4:$Z$4</definedName>
    <definedName name="OutputAddresses" localSheetId="12">'One-way table of NPV % Increase'!$B$4:$Z$4</definedName>
    <definedName name="OutputAddresses" localSheetId="13">'One-way table of Total Maximum'!$B$4:$N$4</definedName>
    <definedName name="OutputAddresses" localSheetId="14">'Two-way table of Max on total&amp;1'!$AZ$2:$AZ$14</definedName>
    <definedName name="OutputAddresses" localSheetId="16">'Two-way table of Max on total&amp;2'!$AZ$2:$AZ$14</definedName>
    <definedName name="OutputAddresses" localSheetId="17">'Two-way table of Max on total&amp;3'!$AZ$2:$AZ$14</definedName>
    <definedName name="OutputValues" localSheetId="4">'One-way table of Joint'!$B$5:$N$8</definedName>
    <definedName name="OutputValues" localSheetId="1">'One-way table of NPV % decrease'!$B$5:$Z$11</definedName>
    <definedName name="OutputValues" localSheetId="12">'One-way table of NPV % Increase'!$B$5:$Z$11</definedName>
    <definedName name="OutputValues" localSheetId="13">'One-way table of Total Maximum'!$B$5:$N$10</definedName>
    <definedName name="OutputValues_1" localSheetId="15">'Detail of last two-way table'!$B$5:$AA$30</definedName>
    <definedName name="OutputValues_1" localSheetId="14">'Two-way table of Max on total&amp;1'!$B$5:$G$10</definedName>
    <definedName name="OutputValues_1" localSheetId="16">'Two-way table of Max on total&amp;2'!$B$5:$G$10</definedName>
    <definedName name="OutputValues_1" localSheetId="17">'Two-way table of Max on total&amp;3'!$B$5:$G$10</definedName>
    <definedName name="OutputValues_10" localSheetId="15">'Detail of last two-way table'!$B$257:$AA$282</definedName>
    <definedName name="OutputValues_10" localSheetId="14">'Two-way table of Max on total&amp;1'!$B$77:$G$82</definedName>
    <definedName name="OutputValues_10" localSheetId="16">'Two-way table of Max on total&amp;2'!$B$77:$G$82</definedName>
    <definedName name="OutputValues_10" localSheetId="17">'Two-way table of Max on total&amp;3'!$B$77:$G$82</definedName>
    <definedName name="OutputValues_11" localSheetId="15">'Detail of last two-way table'!$B$285:$AA$310</definedName>
    <definedName name="OutputValues_11" localSheetId="14">'Two-way table of Max on total&amp;1'!$B$85:$G$90</definedName>
    <definedName name="OutputValues_11" localSheetId="16">'Two-way table of Max on total&amp;2'!$B$85:$G$90</definedName>
    <definedName name="OutputValues_11" localSheetId="17">'Two-way table of Max on total&amp;3'!$B$85:$G$90</definedName>
    <definedName name="OutputValues_12" localSheetId="15">'Detail of last two-way table'!$B$313:$AA$338</definedName>
    <definedName name="OutputValues_12" localSheetId="14">'Two-way table of Max on total&amp;1'!$B$93:$G$98</definedName>
    <definedName name="OutputValues_12" localSheetId="16">'Two-way table of Max on total&amp;2'!$B$93:$G$98</definedName>
    <definedName name="OutputValues_12" localSheetId="17">'Two-way table of Max on total&amp;3'!$B$93:$G$98</definedName>
    <definedName name="OutputValues_13" localSheetId="15">'Detail of last two-way table'!$B$341:$AA$366</definedName>
    <definedName name="OutputValues_13" localSheetId="14">'Two-way table of Max on total&amp;1'!$B$101:$G$106</definedName>
    <definedName name="OutputValues_13" localSheetId="16">'Two-way table of Max on total&amp;2'!$B$101:$G$106</definedName>
    <definedName name="OutputValues_13" localSheetId="17">'Two-way table of Max on total&amp;3'!$B$101:$G$106</definedName>
    <definedName name="OutputValues_2" localSheetId="15">'Detail of last two-way table'!$B$33:$AA$58</definedName>
    <definedName name="OutputValues_2" localSheetId="14">'Two-way table of Max on total&amp;1'!$B$13:$G$18</definedName>
    <definedName name="OutputValues_2" localSheetId="16">'Two-way table of Max on total&amp;2'!$B$13:$G$18</definedName>
    <definedName name="OutputValues_2" localSheetId="17">'Two-way table of Max on total&amp;3'!$B$13:$G$18</definedName>
    <definedName name="OutputValues_3" localSheetId="15">'Detail of last two-way table'!$B$61:$AA$86</definedName>
    <definedName name="OutputValues_3" localSheetId="14">'Two-way table of Max on total&amp;1'!$B$21:$G$26</definedName>
    <definedName name="OutputValues_3" localSheetId="16">'Two-way table of Max on total&amp;2'!$B$21:$G$26</definedName>
    <definedName name="OutputValues_3" localSheetId="17">'Two-way table of Max on total&amp;3'!$B$21:$G$26</definedName>
    <definedName name="OutputValues_4" localSheetId="15">'Detail of last two-way table'!$B$89:$AA$114</definedName>
    <definedName name="OutputValues_4" localSheetId="14">'Two-way table of Max on total&amp;1'!$B$29:$G$34</definedName>
    <definedName name="OutputValues_4" localSheetId="16">'Two-way table of Max on total&amp;2'!$B$29:$G$34</definedName>
    <definedName name="OutputValues_4" localSheetId="17">'Two-way table of Max on total&amp;3'!$B$29:$G$34</definedName>
    <definedName name="OutputValues_5" localSheetId="15">'Detail of last two-way table'!$B$117:$AA$142</definedName>
    <definedName name="OutputValues_5" localSheetId="14">'Two-way table of Max on total&amp;1'!$B$37:$G$42</definedName>
    <definedName name="OutputValues_5" localSheetId="16">'Two-way table of Max on total&amp;2'!$B$37:$G$42</definedName>
    <definedName name="OutputValues_5" localSheetId="17">'Two-way table of Max on total&amp;3'!$B$37:$G$42</definedName>
    <definedName name="OutputValues_6" localSheetId="15">'Detail of last two-way table'!$B$145:$AA$170</definedName>
    <definedName name="OutputValues_6" localSheetId="14">'Two-way table of Max on total&amp;1'!$B$45:$G$50</definedName>
    <definedName name="OutputValues_6" localSheetId="16">'Two-way table of Max on total&amp;2'!$B$45:$G$50</definedName>
    <definedName name="OutputValues_6" localSheetId="17">'Two-way table of Max on total&amp;3'!$B$45:$G$50</definedName>
    <definedName name="OutputValues_7" localSheetId="15">'Detail of last two-way table'!$B$173:$AA$198</definedName>
    <definedName name="OutputValues_7" localSheetId="14">'Two-way table of Max on total&amp;1'!$B$53:$G$58</definedName>
    <definedName name="OutputValues_7" localSheetId="16">'Two-way table of Max on total&amp;2'!$B$53:$G$58</definedName>
    <definedName name="OutputValues_7" localSheetId="17">'Two-way table of Max on total&amp;3'!$B$53:$G$58</definedName>
    <definedName name="OutputValues_8" localSheetId="15">'Detail of last two-way table'!$B$201:$AA$226</definedName>
    <definedName name="OutputValues_8" localSheetId="14">'Two-way table of Max on total&amp;1'!$B$61:$G$66</definedName>
    <definedName name="OutputValues_8" localSheetId="16">'Two-way table of Max on total&amp;2'!$B$61:$G$66</definedName>
    <definedName name="OutputValues_8" localSheetId="17">'Two-way table of Max on total&amp;3'!$B$61:$G$66</definedName>
    <definedName name="OutputValues_9" localSheetId="15">'Detail of last two-way table'!$B$229:$AA$254</definedName>
    <definedName name="OutputValues_9" localSheetId="14">'Two-way table of Max on total&amp;1'!$B$69:$G$74</definedName>
    <definedName name="OutputValues_9" localSheetId="16">'Two-way table of Max on total&amp;2'!$B$69:$G$74</definedName>
    <definedName name="OutputValues_9" localSheetId="17">'Two-way table of Max on total&amp;3'!$B$69:$G$74</definedName>
    <definedName name="solver_adj" localSheetId="0" hidden="1">'Basic Model (Q1)'!$C$17:$C$28</definedName>
    <definedName name="solver_adj" localSheetId="7" hidden="1">'For Recommendation'!$C$17:$C$28</definedName>
    <definedName name="solver_adj" localSheetId="2" hidden="1">'modified model 1 (Q4)'!$C$17:$C$28</definedName>
    <definedName name="solver_adj" localSheetId="3" hidden="1">'modified model 2 (Q5)'!$C$17:$C$28</definedName>
    <definedName name="solver_adj" localSheetId="5" hidden="1">'modified model 3 (Qa)'!$C$17:$C$28</definedName>
    <definedName name="solver_adj" localSheetId="6" hidden="1">'modified model 4 (Qb)'!$C$17:$C$28,'modified model 4 (Qb)'!$K$19</definedName>
    <definedName name="solver_cvg" localSheetId="0" hidden="1">0.0001</definedName>
    <definedName name="solver_cvg" localSheetId="7" hidden="1">0.0001</definedName>
    <definedName name="solver_cvg" localSheetId="2" hidden="1">0.0001</definedName>
    <definedName name="solver_cvg" localSheetId="3" hidden="1">0.0001</definedName>
    <definedName name="solver_cvg" localSheetId="5" hidden="1">0.0001</definedName>
    <definedName name="solver_cvg" localSheetId="6" hidden="1">0.0001</definedName>
    <definedName name="solver_drv" localSheetId="0" hidden="1">1</definedName>
    <definedName name="solver_drv" localSheetId="7" hidden="1">1</definedName>
    <definedName name="solver_drv" localSheetId="2" hidden="1">1</definedName>
    <definedName name="solver_drv" localSheetId="3" hidden="1">1</definedName>
    <definedName name="solver_drv" localSheetId="5" hidden="1">1</definedName>
    <definedName name="solver_drv" localSheetId="6" hidden="1">1</definedName>
    <definedName name="solver_eng" localSheetId="0" hidden="1">2</definedName>
    <definedName name="solver_eng" localSheetId="7" hidden="1">2</definedName>
    <definedName name="solver_eng" localSheetId="2" hidden="1">2</definedName>
    <definedName name="solver_eng" localSheetId="3" hidden="1">2</definedName>
    <definedName name="solver_eng" localSheetId="5" hidden="1">2</definedName>
    <definedName name="solver_eng" localSheetId="6" hidden="1">2</definedName>
    <definedName name="solver_est" localSheetId="0" hidden="1">1</definedName>
    <definedName name="solver_est" localSheetId="7" hidden="1">1</definedName>
    <definedName name="solver_est" localSheetId="2" hidden="1">1</definedName>
    <definedName name="solver_est" localSheetId="3" hidden="1">1</definedName>
    <definedName name="solver_est" localSheetId="5" hidden="1">1</definedName>
    <definedName name="solver_est" localSheetId="6" hidden="1">1</definedName>
    <definedName name="solver_itr" localSheetId="0" hidden="1">2147483647</definedName>
    <definedName name="solver_itr" localSheetId="7" hidden="1">2147483647</definedName>
    <definedName name="solver_itr" localSheetId="2" hidden="1">2147483647</definedName>
    <definedName name="solver_itr" localSheetId="3" hidden="1">2147483647</definedName>
    <definedName name="solver_itr" localSheetId="5" hidden="1">2147483647</definedName>
    <definedName name="solver_itr" localSheetId="6" hidden="1">2147483647</definedName>
    <definedName name="solver_lhs1" localSheetId="0" hidden="1">'Basic Model (Q1)'!$C$17:$C$28</definedName>
    <definedName name="solver_lhs1" localSheetId="7" hidden="1">'For Recommendation'!$C$17:$C$28</definedName>
    <definedName name="solver_lhs1" localSheetId="2" hidden="1">'modified model 1 (Q4)'!$C$17:$C$28</definedName>
    <definedName name="solver_lhs1" localSheetId="3" hidden="1">'modified model 2 (Q5)'!$C$17:$C$28</definedName>
    <definedName name="solver_lhs1" localSheetId="5" hidden="1">'modified model 3 (Qa)'!$C$17:$C$28</definedName>
    <definedName name="solver_lhs1" localSheetId="6" hidden="1">'modified model 4 (Qb)'!$C$17:$C$28</definedName>
    <definedName name="solver_lhs2" localSheetId="0" hidden="1">'Basic Model (Q1)'!$D$29:$G$29</definedName>
    <definedName name="solver_lhs2" localSheetId="7" hidden="1">'For Recommendation'!$D$29:$G$29</definedName>
    <definedName name="solver_lhs2" localSheetId="2" hidden="1">'modified model 1 (Q4)'!$D$29:$G$29</definedName>
    <definedName name="solver_lhs2" localSheetId="3" hidden="1">'modified model 2 (Q5)'!$D$29:$G$29</definedName>
    <definedName name="solver_lhs2" localSheetId="5" hidden="1">'modified model 3 (Qa)'!$D$29:$G$29</definedName>
    <definedName name="solver_lhs2" localSheetId="6" hidden="1">'modified model 4 (Qb)'!$D$29:$G$29</definedName>
    <definedName name="solver_lhs3" localSheetId="0" hidden="1">'Basic Model (Q1)'!$D$41:$F$41</definedName>
    <definedName name="solver_lhs3" localSheetId="7" hidden="1">'For Recommendation'!$D$41:$F$41</definedName>
    <definedName name="solver_lhs3" localSheetId="2" hidden="1">'modified model 1 (Q4)'!$D$41:$F$41</definedName>
    <definedName name="solver_lhs3" localSheetId="3" hidden="1">'modified model 2 (Q5)'!$D$41:$F$41</definedName>
    <definedName name="solver_lhs3" localSheetId="5" hidden="1">'modified model 3 (Qa)'!$D$41:$F$41</definedName>
    <definedName name="solver_lhs3" localSheetId="6" hidden="1">'modified model 4 (Qb)'!$D$41:$F$41</definedName>
    <definedName name="solver_lhs4" localSheetId="3" hidden="1">'modified model 2 (Q5)'!$L$17</definedName>
    <definedName name="solver_lhs4" localSheetId="5" hidden="1">'modified model 3 (Qa)'!$K$17</definedName>
    <definedName name="solver_lhs4" localSheetId="6" hidden="1">'modified model 4 (Qb)'!$K$17</definedName>
    <definedName name="solver_lhs5" localSheetId="6" hidden="1">'modified model 4 (Qb)'!$K$19</definedName>
    <definedName name="solver_mip" localSheetId="0" hidden="1">2147483647</definedName>
    <definedName name="solver_mip" localSheetId="7" hidden="1">2147483647</definedName>
    <definedName name="solver_mip" localSheetId="2" hidden="1">2147483647</definedName>
    <definedName name="solver_mip" localSheetId="3" hidden="1">2147483647</definedName>
    <definedName name="solver_mip" localSheetId="5" hidden="1">2147483647</definedName>
    <definedName name="solver_mip" localSheetId="6" hidden="1">2147483647</definedName>
    <definedName name="solver_mni" localSheetId="0" hidden="1">30</definedName>
    <definedName name="solver_mni" localSheetId="7" hidden="1">30</definedName>
    <definedName name="solver_mni" localSheetId="2" hidden="1">30</definedName>
    <definedName name="solver_mni" localSheetId="3" hidden="1">30</definedName>
    <definedName name="solver_mni" localSheetId="5" hidden="1">30</definedName>
    <definedName name="solver_mni" localSheetId="6" hidden="1">30</definedName>
    <definedName name="solver_mrt" localSheetId="0" hidden="1">0.075</definedName>
    <definedName name="solver_mrt" localSheetId="7" hidden="1">0.075</definedName>
    <definedName name="solver_mrt" localSheetId="2" hidden="1">0.075</definedName>
    <definedName name="solver_mrt" localSheetId="3" hidden="1">0.075</definedName>
    <definedName name="solver_mrt" localSheetId="5" hidden="1">0.075</definedName>
    <definedName name="solver_mrt" localSheetId="6" hidden="1">0.075</definedName>
    <definedName name="solver_msl" localSheetId="0" hidden="1">2</definedName>
    <definedName name="solver_msl" localSheetId="7" hidden="1">2</definedName>
    <definedName name="solver_msl" localSheetId="2" hidden="1">2</definedName>
    <definedName name="solver_msl" localSheetId="3" hidden="1">2</definedName>
    <definedName name="solver_msl" localSheetId="5" hidden="1">2</definedName>
    <definedName name="solver_msl" localSheetId="6" hidden="1">2</definedName>
    <definedName name="solver_neg" localSheetId="0" hidden="1">1</definedName>
    <definedName name="solver_neg" localSheetId="7" hidden="1">1</definedName>
    <definedName name="solver_neg" localSheetId="2" hidden="1">1</definedName>
    <definedName name="solver_neg" localSheetId="3" hidden="1">1</definedName>
    <definedName name="solver_neg" localSheetId="5" hidden="1">1</definedName>
    <definedName name="solver_neg" localSheetId="6" hidden="1">1</definedName>
    <definedName name="solver_nod" localSheetId="0" hidden="1">2147483647</definedName>
    <definedName name="solver_nod" localSheetId="7" hidden="1">2147483647</definedName>
    <definedName name="solver_nod" localSheetId="2" hidden="1">2147483647</definedName>
    <definedName name="solver_nod" localSheetId="3" hidden="1">2147483647</definedName>
    <definedName name="solver_nod" localSheetId="5" hidden="1">2147483647</definedName>
    <definedName name="solver_nod" localSheetId="6" hidden="1">2147483647</definedName>
    <definedName name="solver_num" localSheetId="0" hidden="1">3</definedName>
    <definedName name="solver_num" localSheetId="7" hidden="1">3</definedName>
    <definedName name="solver_num" localSheetId="2" hidden="1">3</definedName>
    <definedName name="solver_num" localSheetId="3" hidden="1">4</definedName>
    <definedName name="solver_num" localSheetId="5" hidden="1">4</definedName>
    <definedName name="solver_num" localSheetId="6" hidden="1">5</definedName>
    <definedName name="solver_nwt" localSheetId="0" hidden="1">1</definedName>
    <definedName name="solver_nwt" localSheetId="7" hidden="1">1</definedName>
    <definedName name="solver_nwt" localSheetId="2" hidden="1">1</definedName>
    <definedName name="solver_nwt" localSheetId="3" hidden="1">1</definedName>
    <definedName name="solver_nwt" localSheetId="5" hidden="1">1</definedName>
    <definedName name="solver_nwt" localSheetId="6" hidden="1">1</definedName>
    <definedName name="solver_opt" localSheetId="0" hidden="1">'Basic Model (Q1)'!$I$17</definedName>
    <definedName name="solver_opt" localSheetId="7" hidden="1">'For Recommendation'!$I$17</definedName>
    <definedName name="solver_opt" localSheetId="2" hidden="1">'modified model 1 (Q4)'!$I$17</definedName>
    <definedName name="solver_opt" localSheetId="3" hidden="1">'modified model 2 (Q5)'!$I$17</definedName>
    <definedName name="solver_opt" localSheetId="5" hidden="1">'modified model 3 (Qa)'!$I$17</definedName>
    <definedName name="solver_opt" localSheetId="6" hidden="1">'modified model 4 (Qb)'!$I$17</definedName>
    <definedName name="solver_pre" localSheetId="0" hidden="1">0.000001</definedName>
    <definedName name="solver_pre" localSheetId="7" hidden="1">0.000001</definedName>
    <definedName name="solver_pre" localSheetId="2" hidden="1">0.000001</definedName>
    <definedName name="solver_pre" localSheetId="3" hidden="1">0.000001</definedName>
    <definedName name="solver_pre" localSheetId="5" hidden="1">0.000001</definedName>
    <definedName name="solver_pre" localSheetId="6" hidden="1">0.000001</definedName>
    <definedName name="solver_rbv" localSheetId="0" hidden="1">1</definedName>
    <definedName name="solver_rbv" localSheetId="7" hidden="1">1</definedName>
    <definedName name="solver_rbv" localSheetId="2" hidden="1">1</definedName>
    <definedName name="solver_rbv" localSheetId="3" hidden="1">1</definedName>
    <definedName name="solver_rbv" localSheetId="5" hidden="1">1</definedName>
    <definedName name="solver_rbv" localSheetId="6" hidden="1">1</definedName>
    <definedName name="solver_rel1" localSheetId="0" hidden="1">5</definedName>
    <definedName name="solver_rel1" localSheetId="7" hidden="1">5</definedName>
    <definedName name="solver_rel1" localSheetId="2" hidden="1">5</definedName>
    <definedName name="solver_rel1" localSheetId="3" hidden="1">5</definedName>
    <definedName name="solver_rel1" localSheetId="5" hidden="1">5</definedName>
    <definedName name="solver_rel1" localSheetId="6" hidden="1">5</definedName>
    <definedName name="solver_rel2" localSheetId="0" hidden="1">1</definedName>
    <definedName name="solver_rel2" localSheetId="7" hidden="1">1</definedName>
    <definedName name="solver_rel2" localSheetId="2" hidden="1">1</definedName>
    <definedName name="solver_rel2" localSheetId="3" hidden="1">1</definedName>
    <definedName name="solver_rel2" localSheetId="5" hidden="1">1</definedName>
    <definedName name="solver_rel2" localSheetId="6" hidden="1">1</definedName>
    <definedName name="solver_rel3" localSheetId="0" hidden="1">3</definedName>
    <definedName name="solver_rel3" localSheetId="7" hidden="1">3</definedName>
    <definedName name="solver_rel3" localSheetId="2" hidden="1">3</definedName>
    <definedName name="solver_rel3" localSheetId="3" hidden="1">3</definedName>
    <definedName name="solver_rel3" localSheetId="5" hidden="1">3</definedName>
    <definedName name="solver_rel3" localSheetId="6" hidden="1">3</definedName>
    <definedName name="solver_rel4" localSheetId="3" hidden="1">1</definedName>
    <definedName name="solver_rel4" localSheetId="5" hidden="1">1</definedName>
    <definedName name="solver_rel4" localSheetId="6" hidden="1">2</definedName>
    <definedName name="solver_rel5" localSheetId="6" hidden="1">5</definedName>
    <definedName name="solver_rhs1" localSheetId="0" hidden="1">binary</definedName>
    <definedName name="solver_rhs1" localSheetId="7" hidden="1">binary</definedName>
    <definedName name="solver_rhs1" localSheetId="2" hidden="1">binary</definedName>
    <definedName name="solver_rhs1" localSheetId="3" hidden="1">binary</definedName>
    <definedName name="solver_rhs1" localSheetId="5" hidden="1">binary</definedName>
    <definedName name="solver_rhs1" localSheetId="6" hidden="1">binary</definedName>
    <definedName name="solver_rhs2" localSheetId="0" hidden="1">'Basic Model (Q1)'!$D$31:$G$31</definedName>
    <definedName name="solver_rhs2" localSheetId="7" hidden="1">'For Recommendation'!$D$31:$G$31</definedName>
    <definedName name="solver_rhs2" localSheetId="2" hidden="1">'modified model 1 (Q4)'!$D$31:$G$31</definedName>
    <definedName name="solver_rhs2" localSheetId="3" hidden="1">'modified model 2 (Q5)'!$D$31:$G$31</definedName>
    <definedName name="solver_rhs2" localSheetId="5" hidden="1">'modified model 3 (Qa)'!$D$31:$G$31</definedName>
    <definedName name="solver_rhs2" localSheetId="6" hidden="1">'modified model 4 (Qb)'!$D$31:$G$31</definedName>
    <definedName name="solver_rhs3" localSheetId="0" hidden="1">'Basic Model (Q1)'!$D$43:$F$43</definedName>
    <definedName name="solver_rhs3" localSheetId="7" hidden="1">'For Recommendation'!$D$43:$F$43</definedName>
    <definedName name="solver_rhs3" localSheetId="2" hidden="1">'modified model 1 (Q4)'!$D$43:$F$43</definedName>
    <definedName name="solver_rhs3" localSheetId="3" hidden="1">'modified model 2 (Q5)'!$D$43:$F$43</definedName>
    <definedName name="solver_rhs3" localSheetId="5" hidden="1">'modified model 3 (Qa)'!$D$43:$F$43</definedName>
    <definedName name="solver_rhs3" localSheetId="6" hidden="1">'modified model 4 (Qb)'!$D$43:$F$43</definedName>
    <definedName name="solver_rhs4" localSheetId="3" hidden="1">'modified model 2 (Q5)'!$L$19</definedName>
    <definedName name="solver_rhs4" localSheetId="5" hidden="1">'modified model 3 (Qa)'!$K$19</definedName>
    <definedName name="solver_rhs4" localSheetId="6" hidden="1">'modified model 4 (Qb)'!$K$19</definedName>
    <definedName name="solver_rhs5" localSheetId="6" hidden="1">binary</definedName>
    <definedName name="solver_rlx" localSheetId="0" hidden="1">2</definedName>
    <definedName name="solver_rlx" localSheetId="7" hidden="1">2</definedName>
    <definedName name="solver_rlx" localSheetId="2" hidden="1">2</definedName>
    <definedName name="solver_rlx" localSheetId="3" hidden="1">2</definedName>
    <definedName name="solver_rlx" localSheetId="5" hidden="1">2</definedName>
    <definedName name="solver_rlx" localSheetId="6" hidden="1">2</definedName>
    <definedName name="solver_rsd" localSheetId="0" hidden="1">0</definedName>
    <definedName name="solver_rsd" localSheetId="7" hidden="1">0</definedName>
    <definedName name="solver_rsd" localSheetId="2" hidden="1">0</definedName>
    <definedName name="solver_rsd" localSheetId="3" hidden="1">0</definedName>
    <definedName name="solver_rsd" localSheetId="5" hidden="1">0</definedName>
    <definedName name="solver_rsd" localSheetId="6" hidden="1">0</definedName>
    <definedName name="solver_scl" localSheetId="0" hidden="1">1</definedName>
    <definedName name="solver_scl" localSheetId="7" hidden="1">1</definedName>
    <definedName name="solver_scl" localSheetId="2" hidden="1">1</definedName>
    <definedName name="solver_scl" localSheetId="3" hidden="1">1</definedName>
    <definedName name="solver_scl" localSheetId="5" hidden="1">1</definedName>
    <definedName name="solver_scl" localSheetId="6" hidden="1">1</definedName>
    <definedName name="solver_sho" localSheetId="0" hidden="1">2</definedName>
    <definedName name="solver_sho" localSheetId="7" hidden="1">2</definedName>
    <definedName name="solver_sho" localSheetId="2" hidden="1">2</definedName>
    <definedName name="solver_sho" localSheetId="3" hidden="1">2</definedName>
    <definedName name="solver_sho" localSheetId="5" hidden="1">2</definedName>
    <definedName name="solver_sho" localSheetId="6" hidden="1">2</definedName>
    <definedName name="solver_ssz" localSheetId="0" hidden="1">100</definedName>
    <definedName name="solver_ssz" localSheetId="7" hidden="1">100</definedName>
    <definedName name="solver_ssz" localSheetId="2" hidden="1">100</definedName>
    <definedName name="solver_ssz" localSheetId="3" hidden="1">100</definedName>
    <definedName name="solver_ssz" localSheetId="5" hidden="1">100</definedName>
    <definedName name="solver_ssz" localSheetId="6" hidden="1">100</definedName>
    <definedName name="solver_tim" localSheetId="0" hidden="1">2147483647</definedName>
    <definedName name="solver_tim" localSheetId="7" hidden="1">2147483647</definedName>
    <definedName name="solver_tim" localSheetId="2" hidden="1">2147483647</definedName>
    <definedName name="solver_tim" localSheetId="3" hidden="1">2147483647</definedName>
    <definedName name="solver_tim" localSheetId="5" hidden="1">2147483647</definedName>
    <definedName name="solver_tim" localSheetId="6" hidden="1">2147483647</definedName>
    <definedName name="solver_tol" localSheetId="0" hidden="1">0.01</definedName>
    <definedName name="solver_tol" localSheetId="7" hidden="1">0.01</definedName>
    <definedName name="solver_tol" localSheetId="2" hidden="1">0.01</definedName>
    <definedName name="solver_tol" localSheetId="3" hidden="1">0.01</definedName>
    <definedName name="solver_tol" localSheetId="5" hidden="1">0.01</definedName>
    <definedName name="solver_tol" localSheetId="6" hidden="1">0.01</definedName>
    <definedName name="solver_typ" localSheetId="0" hidden="1">1</definedName>
    <definedName name="solver_typ" localSheetId="7" hidden="1">1</definedName>
    <definedName name="solver_typ" localSheetId="2" hidden="1">1</definedName>
    <definedName name="solver_typ" localSheetId="3" hidden="1">1</definedName>
    <definedName name="solver_typ" localSheetId="5" hidden="1">1</definedName>
    <definedName name="solver_typ" localSheetId="6" hidden="1">1</definedName>
    <definedName name="solver_val" localSheetId="0" hidden="1">0</definedName>
    <definedName name="solver_val" localSheetId="7" hidden="1">0</definedName>
    <definedName name="solver_val" localSheetId="2" hidden="1">0</definedName>
    <definedName name="solver_val" localSheetId="3" hidden="1">0</definedName>
    <definedName name="solver_val" localSheetId="5" hidden="1">0</definedName>
    <definedName name="solver_val" localSheetId="6" hidden="1">0</definedName>
    <definedName name="solver_ver" localSheetId="0" hidden="1">3</definedName>
    <definedName name="solver_ver" localSheetId="7" hidden="1">3</definedName>
    <definedName name="solver_ver" localSheetId="2" hidden="1">3</definedName>
    <definedName name="solver_ver" localSheetId="3" hidden="1">3</definedName>
    <definedName name="solver_ver" localSheetId="5" hidden="1">3</definedName>
    <definedName name="solver_ver" localSheetId="6" hidden="1">3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1" i="28" l="1"/>
  <c r="AC1" i="28"/>
  <c r="AI4" i="28"/>
  <c r="AF5" i="28"/>
  <c r="AF4" i="28"/>
  <c r="AE4" i="28"/>
  <c r="AB5" i="28"/>
  <c r="AB4" i="28"/>
  <c r="AG30" i="28"/>
  <c r="AG29" i="28"/>
  <c r="AG28" i="28"/>
  <c r="AG27" i="28"/>
  <c r="AG26" i="28"/>
  <c r="AG25" i="28"/>
  <c r="AG24" i="28"/>
  <c r="AG23" i="28"/>
  <c r="AG22" i="28"/>
  <c r="AG21" i="28"/>
  <c r="AG20" i="28"/>
  <c r="AG19" i="28"/>
  <c r="AG18" i="28"/>
  <c r="AG17" i="28"/>
  <c r="AG16" i="28"/>
  <c r="AG15" i="28"/>
  <c r="AG14" i="28"/>
  <c r="AG13" i="28"/>
  <c r="AG12" i="28"/>
  <c r="AG11" i="28"/>
  <c r="AG10" i="28"/>
  <c r="AG9" i="28"/>
  <c r="AG8" i="28"/>
  <c r="AG7" i="28"/>
  <c r="AG6" i="28"/>
  <c r="AG5" i="28"/>
  <c r="AC30" i="28"/>
  <c r="AC29" i="28"/>
  <c r="AC28" i="28"/>
  <c r="AC27" i="28"/>
  <c r="AC26" i="28"/>
  <c r="AC25" i="28"/>
  <c r="AC24" i="28"/>
  <c r="AC23" i="28"/>
  <c r="AC22" i="28"/>
  <c r="AC21" i="28"/>
  <c r="AC20" i="28"/>
  <c r="AC19" i="28"/>
  <c r="AC18" i="28"/>
  <c r="AC17" i="28"/>
  <c r="AC16" i="28"/>
  <c r="AC15" i="28"/>
  <c r="AC14" i="28"/>
  <c r="AC13" i="28"/>
  <c r="AC12" i="28"/>
  <c r="AC11" i="28"/>
  <c r="AC10" i="28"/>
  <c r="AC9" i="28"/>
  <c r="AC8" i="28"/>
  <c r="AC7" i="28"/>
  <c r="AC6" i="28"/>
  <c r="AC5" i="28"/>
  <c r="O1" i="26" l="1"/>
  <c r="K1" i="26"/>
  <c r="Q4" i="26"/>
  <c r="N5" i="26"/>
  <c r="N4" i="26"/>
  <c r="M4" i="26"/>
  <c r="J5" i="26"/>
  <c r="J4" i="26"/>
  <c r="O1" i="25"/>
  <c r="K1" i="25"/>
  <c r="Q4" i="25"/>
  <c r="N5" i="25"/>
  <c r="N4" i="25"/>
  <c r="M4" i="25"/>
  <c r="J5" i="25"/>
  <c r="J4" i="25"/>
  <c r="O1" i="23"/>
  <c r="K1" i="23"/>
  <c r="Q4" i="23"/>
  <c r="N4" i="23"/>
  <c r="N5" i="23" s="1"/>
  <c r="M4" i="23"/>
  <c r="J4" i="23"/>
  <c r="J5" i="23" s="1"/>
  <c r="P1" i="22"/>
  <c r="O4" i="22"/>
  <c r="P8" i="22" s="1"/>
  <c r="AB1" i="21"/>
  <c r="AA4" i="21"/>
  <c r="AB9" i="21" s="1"/>
  <c r="O3" i="19"/>
  <c r="O4" i="19"/>
  <c r="P4" i="19" s="1"/>
  <c r="O5" i="19"/>
  <c r="O6" i="19"/>
  <c r="P6" i="19" s="1"/>
  <c r="O7" i="19"/>
  <c r="O8" i="19"/>
  <c r="P8" i="19" s="1"/>
  <c r="O9" i="19"/>
  <c r="P9" i="19" s="1"/>
  <c r="O10" i="19"/>
  <c r="O11" i="19"/>
  <c r="P11" i="19" s="1"/>
  <c r="O12" i="19"/>
  <c r="P12" i="19" s="1"/>
  <c r="O13" i="19"/>
  <c r="O2" i="19"/>
  <c r="F43" i="19"/>
  <c r="E43" i="19"/>
  <c r="D43" i="19"/>
  <c r="F41" i="19"/>
  <c r="E41" i="19"/>
  <c r="D41" i="19"/>
  <c r="C37" i="19"/>
  <c r="C36" i="19"/>
  <c r="C35" i="19"/>
  <c r="F27" i="19"/>
  <c r="D26" i="19"/>
  <c r="F25" i="19"/>
  <c r="F24" i="19"/>
  <c r="F21" i="19"/>
  <c r="F19" i="19"/>
  <c r="D18" i="19"/>
  <c r="N13" i="19"/>
  <c r="F28" i="19" s="1"/>
  <c r="M13" i="19"/>
  <c r="E28" i="19" s="1"/>
  <c r="L13" i="19"/>
  <c r="N12" i="19"/>
  <c r="M12" i="19"/>
  <c r="E27" i="19" s="1"/>
  <c r="L12" i="19"/>
  <c r="D27" i="19" s="1"/>
  <c r="N11" i="19"/>
  <c r="F26" i="19" s="1"/>
  <c r="M11" i="19"/>
  <c r="E26" i="19" s="1"/>
  <c r="L11" i="19"/>
  <c r="P10" i="19"/>
  <c r="N10" i="19"/>
  <c r="M10" i="19"/>
  <c r="E25" i="19" s="1"/>
  <c r="L10" i="19"/>
  <c r="D25" i="19" s="1"/>
  <c r="N9" i="19"/>
  <c r="M9" i="19"/>
  <c r="E24" i="19" s="1"/>
  <c r="L9" i="19"/>
  <c r="D24" i="19" s="1"/>
  <c r="N8" i="19"/>
  <c r="F23" i="19" s="1"/>
  <c r="M8" i="19"/>
  <c r="E23" i="19" s="1"/>
  <c r="L8" i="19"/>
  <c r="D23" i="19" s="1"/>
  <c r="N7" i="19"/>
  <c r="F22" i="19" s="1"/>
  <c r="M7" i="19"/>
  <c r="E22" i="19" s="1"/>
  <c r="L7" i="19"/>
  <c r="N6" i="19"/>
  <c r="M6" i="19"/>
  <c r="E21" i="19" s="1"/>
  <c r="L6" i="19"/>
  <c r="D21" i="19" s="1"/>
  <c r="N5" i="19"/>
  <c r="F20" i="19" s="1"/>
  <c r="M5" i="19"/>
  <c r="E20" i="19" s="1"/>
  <c r="L5" i="19"/>
  <c r="N4" i="19"/>
  <c r="M4" i="19"/>
  <c r="E19" i="19" s="1"/>
  <c r="L4" i="19"/>
  <c r="D19" i="19" s="1"/>
  <c r="P3" i="19"/>
  <c r="N3" i="19"/>
  <c r="F18" i="19" s="1"/>
  <c r="M3" i="19"/>
  <c r="E18" i="19" s="1"/>
  <c r="L3" i="19"/>
  <c r="N2" i="19"/>
  <c r="F17" i="19" s="1"/>
  <c r="M2" i="19"/>
  <c r="E17" i="19" s="1"/>
  <c r="L2" i="19"/>
  <c r="D17" i="19" s="1"/>
  <c r="P1" i="18"/>
  <c r="O4" i="18"/>
  <c r="P6" i="18" s="1"/>
  <c r="K10" i="25"/>
  <c r="K5" i="26"/>
  <c r="O6" i="23"/>
  <c r="O7" i="25"/>
  <c r="K8" i="26"/>
  <c r="K7" i="26"/>
  <c r="K8" i="23"/>
  <c r="K10" i="26"/>
  <c r="K6" i="26"/>
  <c r="O8" i="23"/>
  <c r="K9" i="25"/>
  <c r="K9" i="23"/>
  <c r="O10" i="23"/>
  <c r="O9" i="23"/>
  <c r="O5" i="23"/>
  <c r="K6" i="23"/>
  <c r="O7" i="23"/>
  <c r="O6" i="25"/>
  <c r="O5" i="25"/>
  <c r="K5" i="23"/>
  <c r="K7" i="25"/>
  <c r="K9" i="26"/>
  <c r="K5" i="25"/>
  <c r="K7" i="23"/>
  <c r="O5" i="26"/>
  <c r="O8" i="25"/>
  <c r="O6" i="26"/>
  <c r="K6" i="25"/>
  <c r="O8" i="26"/>
  <c r="O10" i="25"/>
  <c r="O7" i="26"/>
  <c r="O10" i="26"/>
  <c r="O9" i="25"/>
  <c r="O9" i="26"/>
  <c r="K10" i="23"/>
  <c r="K8" i="25"/>
  <c r="P5" i="22" l="1"/>
  <c r="P10" i="22"/>
  <c r="P6" i="22"/>
  <c r="P9" i="22"/>
  <c r="P7" i="22"/>
  <c r="AB5" i="21"/>
  <c r="AB6" i="21"/>
  <c r="AB10" i="21"/>
  <c r="AB8" i="21"/>
  <c r="AB11" i="21"/>
  <c r="AB7" i="21"/>
  <c r="G19" i="19"/>
  <c r="P5" i="19"/>
  <c r="P7" i="19"/>
  <c r="G25" i="19"/>
  <c r="G27" i="19"/>
  <c r="G23" i="19"/>
  <c r="F37" i="19"/>
  <c r="G24" i="19"/>
  <c r="G21" i="19"/>
  <c r="G18" i="19"/>
  <c r="P13" i="19"/>
  <c r="I17" i="19"/>
  <c r="G17" i="19"/>
  <c r="F29" i="19"/>
  <c r="B42" i="19" s="1"/>
  <c r="F35" i="19"/>
  <c r="E36" i="19"/>
  <c r="E29" i="19"/>
  <c r="B41" i="19" s="1"/>
  <c r="E35" i="19"/>
  <c r="F36" i="19"/>
  <c r="E37" i="19"/>
  <c r="D20" i="19"/>
  <c r="G20" i="19" s="1"/>
  <c r="D22" i="19"/>
  <c r="D28" i="19"/>
  <c r="G28" i="19" s="1"/>
  <c r="P2" i="19"/>
  <c r="G26" i="19"/>
  <c r="P8" i="18"/>
  <c r="P5" i="18"/>
  <c r="P7" i="18"/>
  <c r="K17" i="17"/>
  <c r="F43" i="17"/>
  <c r="E43" i="17"/>
  <c r="D43" i="17"/>
  <c r="F41" i="17"/>
  <c r="E41" i="17"/>
  <c r="D41" i="17"/>
  <c r="C37" i="17"/>
  <c r="C36" i="17"/>
  <c r="C35" i="17"/>
  <c r="F27" i="17"/>
  <c r="E26" i="17"/>
  <c r="F25" i="17"/>
  <c r="E24" i="17"/>
  <c r="F21" i="17"/>
  <c r="F19" i="17"/>
  <c r="E18" i="17"/>
  <c r="O13" i="17"/>
  <c r="P13" i="17" s="1"/>
  <c r="N13" i="17"/>
  <c r="F28" i="17" s="1"/>
  <c r="M13" i="17"/>
  <c r="E28" i="17" s="1"/>
  <c r="L13" i="17"/>
  <c r="D28" i="17" s="1"/>
  <c r="O12" i="17"/>
  <c r="P12" i="17" s="1"/>
  <c r="N12" i="17"/>
  <c r="M12" i="17"/>
  <c r="E27" i="17" s="1"/>
  <c r="L12" i="17"/>
  <c r="D27" i="17" s="1"/>
  <c r="O11" i="17"/>
  <c r="P11" i="17" s="1"/>
  <c r="N11" i="17"/>
  <c r="F26" i="17" s="1"/>
  <c r="M11" i="17"/>
  <c r="L11" i="17"/>
  <c r="D26" i="17" s="1"/>
  <c r="O10" i="17"/>
  <c r="P10" i="17" s="1"/>
  <c r="N10" i="17"/>
  <c r="M10" i="17"/>
  <c r="E25" i="17" s="1"/>
  <c r="L10" i="17"/>
  <c r="D25" i="17" s="1"/>
  <c r="P9" i="17"/>
  <c r="O9" i="17"/>
  <c r="N9" i="17"/>
  <c r="F24" i="17" s="1"/>
  <c r="M9" i="17"/>
  <c r="L9" i="17"/>
  <c r="D24" i="17" s="1"/>
  <c r="O8" i="17"/>
  <c r="N8" i="17"/>
  <c r="F23" i="17" s="1"/>
  <c r="M8" i="17"/>
  <c r="E23" i="17" s="1"/>
  <c r="L8" i="17"/>
  <c r="D23" i="17" s="1"/>
  <c r="O7" i="17"/>
  <c r="N7" i="17"/>
  <c r="F22" i="17" s="1"/>
  <c r="M7" i="17"/>
  <c r="P7" i="17" s="1"/>
  <c r="L7" i="17"/>
  <c r="D22" i="17" s="1"/>
  <c r="O6" i="17"/>
  <c r="P6" i="17" s="1"/>
  <c r="N6" i="17"/>
  <c r="M6" i="17"/>
  <c r="E21" i="17" s="1"/>
  <c r="L6" i="17"/>
  <c r="D21" i="17" s="1"/>
  <c r="O5" i="17"/>
  <c r="P5" i="17" s="1"/>
  <c r="N5" i="17"/>
  <c r="F20" i="17" s="1"/>
  <c r="M5" i="17"/>
  <c r="E20" i="17" s="1"/>
  <c r="L5" i="17"/>
  <c r="D20" i="17" s="1"/>
  <c r="O4" i="17"/>
  <c r="P4" i="17" s="1"/>
  <c r="N4" i="17"/>
  <c r="M4" i="17"/>
  <c r="E19" i="17" s="1"/>
  <c r="L4" i="17"/>
  <c r="D19" i="17" s="1"/>
  <c r="O3" i="17"/>
  <c r="P3" i="17" s="1"/>
  <c r="N3" i="17"/>
  <c r="F18" i="17" s="1"/>
  <c r="M3" i="17"/>
  <c r="L3" i="17"/>
  <c r="D18" i="17" s="1"/>
  <c r="O2" i="17"/>
  <c r="P2" i="17" s="1"/>
  <c r="N2" i="17"/>
  <c r="F17" i="17" s="1"/>
  <c r="M2" i="17"/>
  <c r="E17" i="17" s="1"/>
  <c r="L2" i="17"/>
  <c r="D17" i="17" s="1"/>
  <c r="K17" i="16"/>
  <c r="F43" i="16"/>
  <c r="E43" i="16"/>
  <c r="D43" i="16"/>
  <c r="F41" i="16"/>
  <c r="E41" i="16"/>
  <c r="D41" i="16"/>
  <c r="C37" i="16"/>
  <c r="C36" i="16"/>
  <c r="C35" i="16"/>
  <c r="E28" i="16"/>
  <c r="D28" i="16"/>
  <c r="E27" i="16"/>
  <c r="E26" i="16"/>
  <c r="D26" i="16"/>
  <c r="E24" i="16"/>
  <c r="D24" i="16"/>
  <c r="E21" i="16"/>
  <c r="E19" i="16"/>
  <c r="E18" i="16"/>
  <c r="D18" i="16"/>
  <c r="O13" i="16"/>
  <c r="P13" i="16" s="1"/>
  <c r="N13" i="16"/>
  <c r="F28" i="16" s="1"/>
  <c r="M13" i="16"/>
  <c r="L13" i="16"/>
  <c r="O12" i="16"/>
  <c r="N12" i="16"/>
  <c r="F27" i="16" s="1"/>
  <c r="M12" i="16"/>
  <c r="L12" i="16"/>
  <c r="P12" i="16" s="1"/>
  <c r="O11" i="16"/>
  <c r="P11" i="16" s="1"/>
  <c r="N11" i="16"/>
  <c r="F26" i="16" s="1"/>
  <c r="M11" i="16"/>
  <c r="L11" i="16"/>
  <c r="O10" i="16"/>
  <c r="N10" i="16"/>
  <c r="F25" i="16" s="1"/>
  <c r="M10" i="16"/>
  <c r="E25" i="16" s="1"/>
  <c r="L10" i="16"/>
  <c r="D25" i="16" s="1"/>
  <c r="O9" i="16"/>
  <c r="P9" i="16" s="1"/>
  <c r="N9" i="16"/>
  <c r="F24" i="16" s="1"/>
  <c r="M9" i="16"/>
  <c r="L9" i="16"/>
  <c r="P8" i="16"/>
  <c r="O8" i="16"/>
  <c r="N8" i="16"/>
  <c r="F23" i="16" s="1"/>
  <c r="M8" i="16"/>
  <c r="E23" i="16" s="1"/>
  <c r="L8" i="16"/>
  <c r="D23" i="16" s="1"/>
  <c r="O7" i="16"/>
  <c r="P7" i="16" s="1"/>
  <c r="N7" i="16"/>
  <c r="F22" i="16" s="1"/>
  <c r="M7" i="16"/>
  <c r="E22" i="16" s="1"/>
  <c r="L7" i="16"/>
  <c r="D22" i="16" s="1"/>
  <c r="P6" i="16"/>
  <c r="O6" i="16"/>
  <c r="N6" i="16"/>
  <c r="F21" i="16" s="1"/>
  <c r="M6" i="16"/>
  <c r="L6" i="16"/>
  <c r="D21" i="16" s="1"/>
  <c r="O5" i="16"/>
  <c r="P5" i="16" s="1"/>
  <c r="N5" i="16"/>
  <c r="F20" i="16" s="1"/>
  <c r="M5" i="16"/>
  <c r="E20" i="16" s="1"/>
  <c r="L5" i="16"/>
  <c r="D20" i="16" s="1"/>
  <c r="O4" i="16"/>
  <c r="N4" i="16"/>
  <c r="F19" i="16" s="1"/>
  <c r="M4" i="16"/>
  <c r="L4" i="16"/>
  <c r="P4" i="16" s="1"/>
  <c r="O3" i="16"/>
  <c r="P3" i="16" s="1"/>
  <c r="N3" i="16"/>
  <c r="F18" i="16" s="1"/>
  <c r="M3" i="16"/>
  <c r="L3" i="16"/>
  <c r="O2" i="16"/>
  <c r="N2" i="16"/>
  <c r="F17" i="16" s="1"/>
  <c r="M2" i="16"/>
  <c r="E17" i="16" s="1"/>
  <c r="L2" i="16"/>
  <c r="D17" i="16" s="1"/>
  <c r="E43" i="13"/>
  <c r="F43" i="13"/>
  <c r="D43" i="13"/>
  <c r="E43" i="12"/>
  <c r="F43" i="12"/>
  <c r="D43" i="12"/>
  <c r="E43" i="1"/>
  <c r="F43" i="1"/>
  <c r="D43" i="1"/>
  <c r="L17" i="13"/>
  <c r="F41" i="13"/>
  <c r="E41" i="13"/>
  <c r="D41" i="13"/>
  <c r="C37" i="13"/>
  <c r="C36" i="13"/>
  <c r="C35" i="13"/>
  <c r="F27" i="13"/>
  <c r="F25" i="13"/>
  <c r="F23" i="13"/>
  <c r="F21" i="13"/>
  <c r="F19" i="13"/>
  <c r="O13" i="13"/>
  <c r="P13" i="13" s="1"/>
  <c r="N13" i="13"/>
  <c r="F28" i="13" s="1"/>
  <c r="M13" i="13"/>
  <c r="E28" i="13" s="1"/>
  <c r="L13" i="13"/>
  <c r="D28" i="13" s="1"/>
  <c r="O12" i="13"/>
  <c r="P12" i="13" s="1"/>
  <c r="N12" i="13"/>
  <c r="M12" i="13"/>
  <c r="E27" i="13" s="1"/>
  <c r="L12" i="13"/>
  <c r="D27" i="13" s="1"/>
  <c r="O11" i="13"/>
  <c r="P11" i="13" s="1"/>
  <c r="N11" i="13"/>
  <c r="F26" i="13" s="1"/>
  <c r="M11" i="13"/>
  <c r="E26" i="13" s="1"/>
  <c r="L11" i="13"/>
  <c r="D26" i="13" s="1"/>
  <c r="O10" i="13"/>
  <c r="P10" i="13" s="1"/>
  <c r="N10" i="13"/>
  <c r="M10" i="13"/>
  <c r="E25" i="13" s="1"/>
  <c r="L10" i="13"/>
  <c r="D25" i="13" s="1"/>
  <c r="P9" i="13"/>
  <c r="O9" i="13"/>
  <c r="N9" i="13"/>
  <c r="F24" i="13" s="1"/>
  <c r="M9" i="13"/>
  <c r="E24" i="13" s="1"/>
  <c r="L9" i="13"/>
  <c r="D24" i="13" s="1"/>
  <c r="O8" i="13"/>
  <c r="N8" i="13"/>
  <c r="M8" i="13"/>
  <c r="E23" i="13" s="1"/>
  <c r="L8" i="13"/>
  <c r="D23" i="13" s="1"/>
  <c r="O7" i="13"/>
  <c r="P7" i="13" s="1"/>
  <c r="N7" i="13"/>
  <c r="F22" i="13" s="1"/>
  <c r="M7" i="13"/>
  <c r="E22" i="13" s="1"/>
  <c r="L7" i="13"/>
  <c r="D22" i="13" s="1"/>
  <c r="O6" i="13"/>
  <c r="P6" i="13" s="1"/>
  <c r="N6" i="13"/>
  <c r="M6" i="13"/>
  <c r="E21" i="13" s="1"/>
  <c r="L6" i="13"/>
  <c r="D21" i="13" s="1"/>
  <c r="O5" i="13"/>
  <c r="P5" i="13" s="1"/>
  <c r="N5" i="13"/>
  <c r="F20" i="13" s="1"/>
  <c r="M5" i="13"/>
  <c r="E20" i="13" s="1"/>
  <c r="L5" i="13"/>
  <c r="D20" i="13" s="1"/>
  <c r="O4" i="13"/>
  <c r="N4" i="13"/>
  <c r="M4" i="13"/>
  <c r="E19" i="13" s="1"/>
  <c r="L4" i="13"/>
  <c r="P4" i="13" s="1"/>
  <c r="O3" i="13"/>
  <c r="P3" i="13" s="1"/>
  <c r="N3" i="13"/>
  <c r="F18" i="13" s="1"/>
  <c r="M3" i="13"/>
  <c r="E18" i="13" s="1"/>
  <c r="L3" i="13"/>
  <c r="D18" i="13" s="1"/>
  <c r="O2" i="13"/>
  <c r="P2" i="13" s="1"/>
  <c r="N2" i="13"/>
  <c r="F17" i="13" s="1"/>
  <c r="M2" i="13"/>
  <c r="E17" i="13" s="1"/>
  <c r="L2" i="13"/>
  <c r="D17" i="13" s="1"/>
  <c r="F41" i="12"/>
  <c r="E41" i="12"/>
  <c r="D41" i="12"/>
  <c r="C37" i="12"/>
  <c r="C36" i="12"/>
  <c r="C35" i="12"/>
  <c r="D28" i="12"/>
  <c r="E27" i="12"/>
  <c r="D27" i="12"/>
  <c r="F25" i="12"/>
  <c r="E25" i="12"/>
  <c r="D25" i="12"/>
  <c r="D24" i="12"/>
  <c r="F23" i="12"/>
  <c r="E23" i="12"/>
  <c r="E19" i="12"/>
  <c r="D19" i="12"/>
  <c r="F17" i="12"/>
  <c r="E17" i="12"/>
  <c r="D17" i="12"/>
  <c r="O13" i="12"/>
  <c r="P13" i="12" s="1"/>
  <c r="N13" i="12"/>
  <c r="F28" i="12" s="1"/>
  <c r="M13" i="12"/>
  <c r="E28" i="12" s="1"/>
  <c r="L13" i="12"/>
  <c r="O12" i="12"/>
  <c r="P12" i="12" s="1"/>
  <c r="N12" i="12"/>
  <c r="F27" i="12" s="1"/>
  <c r="M12" i="12"/>
  <c r="L12" i="12"/>
  <c r="O11" i="12"/>
  <c r="N11" i="12"/>
  <c r="F26" i="12" s="1"/>
  <c r="M11" i="12"/>
  <c r="E26" i="12" s="1"/>
  <c r="L11" i="12"/>
  <c r="D26" i="12" s="1"/>
  <c r="P10" i="12"/>
  <c r="O10" i="12"/>
  <c r="N10" i="12"/>
  <c r="M10" i="12"/>
  <c r="L10" i="12"/>
  <c r="O9" i="12"/>
  <c r="P9" i="12" s="1"/>
  <c r="N9" i="12"/>
  <c r="F24" i="12" s="1"/>
  <c r="M9" i="12"/>
  <c r="E24" i="12" s="1"/>
  <c r="L9" i="12"/>
  <c r="O8" i="12"/>
  <c r="P8" i="12" s="1"/>
  <c r="N8" i="12"/>
  <c r="M8" i="12"/>
  <c r="L8" i="12"/>
  <c r="D23" i="12" s="1"/>
  <c r="O7" i="12"/>
  <c r="P7" i="12" s="1"/>
  <c r="N7" i="12"/>
  <c r="F22" i="12" s="1"/>
  <c r="M7" i="12"/>
  <c r="E22" i="12" s="1"/>
  <c r="L7" i="12"/>
  <c r="D22" i="12" s="1"/>
  <c r="O6" i="12"/>
  <c r="P6" i="12" s="1"/>
  <c r="N6" i="12"/>
  <c r="F21" i="12" s="1"/>
  <c r="M6" i="12"/>
  <c r="E21" i="12" s="1"/>
  <c r="L6" i="12"/>
  <c r="D21" i="12" s="1"/>
  <c r="O5" i="12"/>
  <c r="P5" i="12" s="1"/>
  <c r="N5" i="12"/>
  <c r="F20" i="12" s="1"/>
  <c r="M5" i="12"/>
  <c r="E20" i="12" s="1"/>
  <c r="L5" i="12"/>
  <c r="D20" i="12" s="1"/>
  <c r="O4" i="12"/>
  <c r="P4" i="12" s="1"/>
  <c r="N4" i="12"/>
  <c r="F19" i="12" s="1"/>
  <c r="M4" i="12"/>
  <c r="L4" i="12"/>
  <c r="O3" i="12"/>
  <c r="N3" i="12"/>
  <c r="F18" i="12" s="1"/>
  <c r="M3" i="12"/>
  <c r="E18" i="12" s="1"/>
  <c r="L3" i="12"/>
  <c r="D18" i="12" s="1"/>
  <c r="P2" i="12"/>
  <c r="O2" i="12"/>
  <c r="I17" i="12" s="1"/>
  <c r="N2" i="12"/>
  <c r="M2" i="12"/>
  <c r="L2" i="12"/>
  <c r="AB1" i="10"/>
  <c r="AA4" i="10"/>
  <c r="AB9" i="10" s="1"/>
  <c r="O3" i="1"/>
  <c r="P3" i="1" s="1"/>
  <c r="O4" i="1"/>
  <c r="P4" i="1" s="1"/>
  <c r="O5" i="1"/>
  <c r="P5" i="1" s="1"/>
  <c r="O6" i="1"/>
  <c r="P6" i="1" s="1"/>
  <c r="O7" i="1"/>
  <c r="P7" i="1" s="1"/>
  <c r="O8" i="1"/>
  <c r="P8" i="1" s="1"/>
  <c r="O9" i="1"/>
  <c r="P9" i="1" s="1"/>
  <c r="O10" i="1"/>
  <c r="P10" i="1" s="1"/>
  <c r="O11" i="1"/>
  <c r="P11" i="1" s="1"/>
  <c r="O12" i="1"/>
  <c r="P12" i="1" s="1"/>
  <c r="O13" i="1"/>
  <c r="P13" i="1" s="1"/>
  <c r="O2" i="1"/>
  <c r="P2" i="1" s="1"/>
  <c r="D41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D18" i="1"/>
  <c r="D19" i="1"/>
  <c r="D20" i="1"/>
  <c r="D21" i="1"/>
  <c r="D22" i="1"/>
  <c r="D23" i="1"/>
  <c r="D24" i="1"/>
  <c r="D25" i="1"/>
  <c r="D26" i="1"/>
  <c r="D27" i="1"/>
  <c r="D28" i="1"/>
  <c r="D17" i="1"/>
  <c r="G37" i="19" l="1"/>
  <c r="D36" i="19"/>
  <c r="G22" i="19"/>
  <c r="G36" i="19" s="1"/>
  <c r="D37" i="19"/>
  <c r="D35" i="19"/>
  <c r="D29" i="19"/>
  <c r="G35" i="19"/>
  <c r="F37" i="17"/>
  <c r="F36" i="17"/>
  <c r="G25" i="17"/>
  <c r="G27" i="17"/>
  <c r="E35" i="17"/>
  <c r="F29" i="17"/>
  <c r="B42" i="17" s="1"/>
  <c r="F35" i="17"/>
  <c r="G20" i="17"/>
  <c r="D36" i="17"/>
  <c r="G24" i="17"/>
  <c r="G18" i="17"/>
  <c r="D37" i="17"/>
  <c r="G26" i="17"/>
  <c r="G28" i="17"/>
  <c r="E37" i="17"/>
  <c r="G17" i="17"/>
  <c r="D35" i="17"/>
  <c r="D29" i="17"/>
  <c r="G19" i="17"/>
  <c r="G21" i="17"/>
  <c r="G23" i="17"/>
  <c r="P8" i="17"/>
  <c r="E22" i="17"/>
  <c r="E36" i="17" s="1"/>
  <c r="I17" i="17"/>
  <c r="G21" i="16"/>
  <c r="G25" i="16"/>
  <c r="F37" i="16"/>
  <c r="G23" i="16"/>
  <c r="E37" i="16"/>
  <c r="E36" i="16"/>
  <c r="G24" i="16"/>
  <c r="F36" i="16"/>
  <c r="G18" i="16"/>
  <c r="G26" i="16"/>
  <c r="G28" i="16"/>
  <c r="D36" i="16"/>
  <c r="G22" i="16"/>
  <c r="G17" i="16"/>
  <c r="E29" i="16"/>
  <c r="B41" i="16" s="1"/>
  <c r="E35" i="16"/>
  <c r="F29" i="16"/>
  <c r="B42" i="16" s="1"/>
  <c r="F35" i="16"/>
  <c r="G20" i="16"/>
  <c r="P2" i="16"/>
  <c r="P10" i="16"/>
  <c r="D19" i="16"/>
  <c r="G19" i="16" s="1"/>
  <c r="D27" i="16"/>
  <c r="G27" i="16" s="1"/>
  <c r="I17" i="16"/>
  <c r="F37" i="13"/>
  <c r="G20" i="13"/>
  <c r="G24" i="13"/>
  <c r="G18" i="13"/>
  <c r="G28" i="13"/>
  <c r="F36" i="13"/>
  <c r="G25" i="13"/>
  <c r="G27" i="13"/>
  <c r="G22" i="13"/>
  <c r="D36" i="13"/>
  <c r="E36" i="13"/>
  <c r="D37" i="13"/>
  <c r="G26" i="13"/>
  <c r="E37" i="13"/>
  <c r="G17" i="13"/>
  <c r="G21" i="13"/>
  <c r="G23" i="13"/>
  <c r="F35" i="13"/>
  <c r="F29" i="13"/>
  <c r="B42" i="13" s="1"/>
  <c r="E29" i="13"/>
  <c r="B41" i="13" s="1"/>
  <c r="E35" i="13"/>
  <c r="I17" i="13"/>
  <c r="P8" i="13"/>
  <c r="D19" i="13"/>
  <c r="G19" i="13" s="1"/>
  <c r="G18" i="12"/>
  <c r="G20" i="12"/>
  <c r="E36" i="12"/>
  <c r="E37" i="12"/>
  <c r="G24" i="12"/>
  <c r="F36" i="12"/>
  <c r="G28" i="12"/>
  <c r="G23" i="12"/>
  <c r="D29" i="12"/>
  <c r="G25" i="12"/>
  <c r="G19" i="12"/>
  <c r="F35" i="12"/>
  <c r="F37" i="12"/>
  <c r="E35" i="12"/>
  <c r="G22" i="12"/>
  <c r="D36" i="12"/>
  <c r="G27" i="12"/>
  <c r="D37" i="12"/>
  <c r="G26" i="12"/>
  <c r="G21" i="12"/>
  <c r="E29" i="12"/>
  <c r="B41" i="12" s="1"/>
  <c r="G17" i="12"/>
  <c r="F29" i="12"/>
  <c r="B42" i="12" s="1"/>
  <c r="D35" i="12"/>
  <c r="P3" i="12"/>
  <c r="P11" i="12"/>
  <c r="AB11" i="10"/>
  <c r="AB6" i="10"/>
  <c r="AB10" i="10"/>
  <c r="AB5" i="10"/>
  <c r="AB7" i="10"/>
  <c r="AB8" i="10"/>
  <c r="G18" i="1"/>
  <c r="G24" i="1"/>
  <c r="G21" i="1"/>
  <c r="G17" i="1"/>
  <c r="D36" i="1"/>
  <c r="G20" i="1"/>
  <c r="E37" i="1"/>
  <c r="F37" i="1"/>
  <c r="G28" i="1"/>
  <c r="F36" i="1"/>
  <c r="F29" i="1"/>
  <c r="G25" i="1"/>
  <c r="D35" i="1"/>
  <c r="E36" i="1"/>
  <c r="D37" i="1"/>
  <c r="E35" i="1"/>
  <c r="F35" i="1"/>
  <c r="G26" i="1"/>
  <c r="G23" i="1"/>
  <c r="G27" i="1"/>
  <c r="G19" i="1"/>
  <c r="E29" i="1"/>
  <c r="D29" i="1"/>
  <c r="G22" i="1"/>
  <c r="B40" i="19" l="1"/>
  <c r="G29" i="19"/>
  <c r="B43" i="19" s="1"/>
  <c r="G37" i="17"/>
  <c r="G22" i="17"/>
  <c r="G36" i="17" s="1"/>
  <c r="G35" i="17"/>
  <c r="B40" i="17"/>
  <c r="E29" i="17"/>
  <c r="B41" i="17" s="1"/>
  <c r="G36" i="16"/>
  <c r="D35" i="16"/>
  <c r="D37" i="16"/>
  <c r="D29" i="16"/>
  <c r="G35" i="16"/>
  <c r="G37" i="16"/>
  <c r="G37" i="13"/>
  <c r="G36" i="13"/>
  <c r="D35" i="13"/>
  <c r="D29" i="13"/>
  <c r="G35" i="13"/>
  <c r="G37" i="12"/>
  <c r="G29" i="12"/>
  <c r="B43" i="12" s="1"/>
  <c r="G36" i="12"/>
  <c r="B40" i="12"/>
  <c r="G35" i="12"/>
  <c r="G35" i="1"/>
  <c r="G37" i="1"/>
  <c r="G36" i="1"/>
  <c r="G29" i="1"/>
  <c r="B40" i="1"/>
  <c r="F41" i="1"/>
  <c r="E41" i="1"/>
  <c r="G29" i="17" l="1"/>
  <c r="B43" i="17" s="1"/>
  <c r="B40" i="16"/>
  <c r="G29" i="16"/>
  <c r="B43" i="16" s="1"/>
  <c r="B40" i="13"/>
  <c r="G29" i="13"/>
  <c r="B43" i="13" s="1"/>
  <c r="C36" i="1"/>
  <c r="C37" i="1"/>
  <c r="C35" i="1"/>
  <c r="M3" i="1"/>
  <c r="L4" i="1"/>
  <c r="M4" i="1"/>
  <c r="N4" i="1"/>
  <c r="L5" i="1"/>
  <c r="M5" i="1"/>
  <c r="N5" i="1"/>
  <c r="L6" i="1"/>
  <c r="M6" i="1"/>
  <c r="N6" i="1"/>
  <c r="L7" i="1"/>
  <c r="M7" i="1"/>
  <c r="N7" i="1"/>
  <c r="L8" i="1"/>
  <c r="M8" i="1"/>
  <c r="N8" i="1"/>
  <c r="L9" i="1"/>
  <c r="M9" i="1"/>
  <c r="N9" i="1"/>
  <c r="L10" i="1"/>
  <c r="M10" i="1"/>
  <c r="N10" i="1"/>
  <c r="L11" i="1"/>
  <c r="M11" i="1"/>
  <c r="N11" i="1"/>
  <c r="L12" i="1"/>
  <c r="M12" i="1"/>
  <c r="N12" i="1"/>
  <c r="L13" i="1"/>
  <c r="M13" i="1"/>
  <c r="N13" i="1"/>
  <c r="L3" i="1"/>
  <c r="N3" i="1"/>
  <c r="M2" i="1"/>
  <c r="N2" i="1"/>
  <c r="L2" i="1"/>
  <c r="I17" i="1" l="1"/>
  <c r="B42" i="1"/>
  <c r="B41" i="1"/>
  <c r="B4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more Lewes</author>
  </authors>
  <commentList>
    <comment ref="B5" authorId="0" shapeId="0" xr:uid="{9173C967-68F3-44DC-B99F-1397CD1B385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6" authorId="0" shapeId="0" xr:uid="{EEC27970-0B83-49A6-B994-AFBEE5C400E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7" authorId="0" shapeId="0" xr:uid="{7575BED5-D99B-4A95-A9B4-4AA9C01CD46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8" authorId="0" shapeId="0" xr:uid="{228BEE37-2932-4934-9B26-F6E48096507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9" authorId="0" shapeId="0" xr:uid="{CAC32B1C-E7E0-4B3F-8A41-082D7E0A7BC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10" authorId="0" shapeId="0" xr:uid="{AF4BC5CD-F0F9-4A98-B229-F8E650BE9EF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11" authorId="0" shapeId="0" xr:uid="{EFC3B28C-D462-4550-B971-7753845BA89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more Lewes</author>
  </authors>
  <commentList>
    <comment ref="B5" authorId="0" shapeId="0" xr:uid="{48893010-0416-4547-91A5-CD5CBD02F3E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6" authorId="0" shapeId="0" xr:uid="{E120AC96-A332-48F4-A24C-24782952F8D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7" authorId="0" shapeId="0" xr:uid="{CD9C333C-9CBC-4D8E-AEB8-DBFA037691F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8" authorId="0" shapeId="0" xr:uid="{7C252C06-7C36-4A61-9CFB-F4D4A07D74E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more Lewes</author>
  </authors>
  <commentList>
    <comment ref="B5" authorId="0" shapeId="0" xr:uid="{AC108F28-8239-4CA8-BC8E-9666A057342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6" authorId="0" shapeId="0" xr:uid="{BA80582F-6BC4-4B04-B6C2-EB472E8216D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7" authorId="0" shapeId="0" xr:uid="{8F46BFEC-0DD3-40B9-B131-CFA29DE08EA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8" authorId="0" shapeId="0" xr:uid="{3C7A575A-324C-47E7-BE9A-E1898E359B2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9" authorId="0" shapeId="0" xr:uid="{8F98E716-DFC2-4F5D-A68C-7B09F06B7D9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10" authorId="0" shapeId="0" xr:uid="{A5939B82-5C6C-45EA-9F60-E8C86C1B654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11" authorId="0" shapeId="0" xr:uid="{1447EA16-87B4-43E7-AEC1-D0918D7CBE1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more Lewes</author>
  </authors>
  <commentList>
    <comment ref="B5" authorId="0" shapeId="0" xr:uid="{2EB762CA-2543-44F7-AEF9-A04F5C20DF0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6" authorId="0" shapeId="0" xr:uid="{E822835A-287C-4A0E-B766-12DE7F4AC51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7" authorId="0" shapeId="0" xr:uid="{785DF09C-5E00-4379-8C91-28AAC4D7E0D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8" authorId="0" shapeId="0" xr:uid="{8D0D31DE-0A61-4E2F-9E0D-D5953EE005C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9" authorId="0" shapeId="0" xr:uid="{C2CE0E67-8A4A-4996-A559-5A57B6E8BF4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10" authorId="0" shapeId="0" xr:uid="{2B659CEF-9C6A-4B05-9B16-6EDE9BAB2F9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more Lewes</author>
  </authors>
  <commentList>
    <comment ref="B5" authorId="0" shapeId="0" xr:uid="{0FD8780C-31C9-4FAC-9A2D-C96DD77D39C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5" authorId="0" shapeId="0" xr:uid="{339BBBBC-5DB7-43AF-959D-3EB312FBA1E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D5" authorId="0" shapeId="0" xr:uid="{07FC8E2B-E708-48C7-9E27-A3304A5A0C1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5" authorId="0" shapeId="0" xr:uid="{B0F1A571-29B5-4AFA-B1E7-3810519E706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5" authorId="0" shapeId="0" xr:uid="{AD3DC13D-38C1-488F-AD7C-C0C039C22CD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5" authorId="0" shapeId="0" xr:uid="{AC59A82E-DAE5-446F-852B-C229CE20990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6" authorId="0" shapeId="0" xr:uid="{B13F78C8-E789-4D67-BBB0-6A421F42A63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6" authorId="0" shapeId="0" xr:uid="{89BDCB20-1640-470F-9749-D759165F1D7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D6" authorId="0" shapeId="0" xr:uid="{BC87A7D4-0DF4-4AA6-9FC3-1F2ED434396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6" authorId="0" shapeId="0" xr:uid="{2148E7FC-2C7C-4543-AC57-8848760E18B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6" authorId="0" shapeId="0" xr:uid="{78CF7F60-D9A3-4811-A6C6-115037A78C0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6" authorId="0" shapeId="0" xr:uid="{A73D65D9-99B0-4149-A596-42F0202EB11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7" authorId="0" shapeId="0" xr:uid="{9CF81062-1DFD-4FCA-99A3-9CAC41E9849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7" authorId="0" shapeId="0" xr:uid="{15ADE0D4-FC3E-418A-B96A-CAF1518B994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D7" authorId="0" shapeId="0" xr:uid="{F217EC5E-86F5-42C8-9263-01D9DAAF9C9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7" authorId="0" shapeId="0" xr:uid="{00495817-792E-4CD0-ACBD-07CA8E6BBAD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7" authorId="0" shapeId="0" xr:uid="{8962526E-7DFD-48B8-A589-F261FC52854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7" authorId="0" shapeId="0" xr:uid="{8F388B54-209D-4414-B756-E32C1E4D75A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8" authorId="0" shapeId="0" xr:uid="{9958C439-1EA3-42DA-BE0D-F9C4E51A7B4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8" authorId="0" shapeId="0" xr:uid="{248631DE-E543-4B32-902D-74354A51259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D8" authorId="0" shapeId="0" xr:uid="{D2F00BCF-63F3-4EBD-813B-1F39E77E791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8" authorId="0" shapeId="0" xr:uid="{68EC57BE-7985-417E-8757-BCDFDF3B4AD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8" authorId="0" shapeId="0" xr:uid="{ECF05341-C416-41A8-B614-B58E0B0DB7E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8" authorId="0" shapeId="0" xr:uid="{8315B372-8D0D-460A-A747-927717D7800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9" authorId="0" shapeId="0" xr:uid="{81CE6AFC-25F3-48BE-B98F-F1ABE599414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9" authorId="0" shapeId="0" xr:uid="{A76D8D34-9312-4A6A-924B-726415604D8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D9" authorId="0" shapeId="0" xr:uid="{A4640F63-85EB-486C-91D9-D14CD401CA2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9" authorId="0" shapeId="0" xr:uid="{A6229997-854D-48B2-9A6E-7D8AAA73791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9" authorId="0" shapeId="0" xr:uid="{278832D5-F8BE-4787-93F5-EB75B836455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9" authorId="0" shapeId="0" xr:uid="{19D0FB49-1F6C-460A-83D9-507E561C484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0" authorId="0" shapeId="0" xr:uid="{F1CE9EFD-218B-43B6-B52F-2ED869662D0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10" authorId="0" shapeId="0" xr:uid="{687D3743-3804-4A47-BA87-C08832A250C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D10" authorId="0" shapeId="0" xr:uid="{718817E8-D727-426B-AF09-DFAD03F5854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10" authorId="0" shapeId="0" xr:uid="{65662883-E4BE-4586-A9B0-8005CA37578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10" authorId="0" shapeId="0" xr:uid="{440B1D3A-DADD-4ECA-90C0-51D909727E8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10" authorId="0" shapeId="0" xr:uid="{24E7469F-CD2F-4E93-AE35-64CF9A1FB86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3" authorId="0" shapeId="0" xr:uid="{91F11FB5-79E9-40D6-867B-FBAB7747ADA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13" authorId="0" shapeId="0" xr:uid="{B8761BF2-9DE9-4CBE-A535-F79435FC834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D13" authorId="0" shapeId="0" xr:uid="{EDCADC09-6725-41C6-8EF6-C19F6863011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13" authorId="0" shapeId="0" xr:uid="{B71F7434-B996-482C-BFD5-A8DA66F1637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13" authorId="0" shapeId="0" xr:uid="{E677BDA5-3DE0-4C03-A039-400D5EF9C87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13" authorId="0" shapeId="0" xr:uid="{B8661AB3-4F87-4A06-8106-F065BD6D356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14" authorId="0" shapeId="0" xr:uid="{D6295BBB-875C-4660-AF86-015751D4062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14" authorId="0" shapeId="0" xr:uid="{CC9F3528-E083-4DC0-A405-D7490A06BB9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D14" authorId="0" shapeId="0" xr:uid="{3BC6EFC5-43E7-431B-BAC0-4930DED6D4F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14" authorId="0" shapeId="0" xr:uid="{6B0F4A7C-BC31-4144-9AB3-E0BCAC5EA20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14" authorId="0" shapeId="0" xr:uid="{36963704-69FB-40BF-8152-7AA703A79EC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14" authorId="0" shapeId="0" xr:uid="{98585A0C-3FD9-48AF-AC37-52E0B3AEDBF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15" authorId="0" shapeId="0" xr:uid="{6E011971-179F-480A-B7A6-DF990A21379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15" authorId="0" shapeId="0" xr:uid="{73D1B156-C76E-43B5-893E-0B02106DF24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D15" authorId="0" shapeId="0" xr:uid="{6E58E143-7D49-457F-ABBB-06AB6A633A7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15" authorId="0" shapeId="0" xr:uid="{73B8772D-3A42-4AA0-B1F5-67496312068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15" authorId="0" shapeId="0" xr:uid="{41502D15-038D-426C-8B53-06DA70615BB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15" authorId="0" shapeId="0" xr:uid="{90DF25A9-85CE-4DF9-B583-43D6EE99941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6" authorId="0" shapeId="0" xr:uid="{CF8B205C-56B1-4759-8253-B1524E421FD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16" authorId="0" shapeId="0" xr:uid="{8D40F55B-25AF-4F6B-B5FE-6678595644C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D16" authorId="0" shapeId="0" xr:uid="{499B988E-8BF4-4161-B115-A05FA44AEC4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16" authorId="0" shapeId="0" xr:uid="{272E72DC-9717-4A96-975D-67E7CBE9708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16" authorId="0" shapeId="0" xr:uid="{D22A1CF6-DBB4-4E64-A582-07004F6D0A8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16" authorId="0" shapeId="0" xr:uid="{1DC05EB2-1295-4594-BD5B-FF5AAFE4497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7" authorId="0" shapeId="0" xr:uid="{24C4A723-42DD-46E2-832C-15201BF6ED7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17" authorId="0" shapeId="0" xr:uid="{17F09A3E-E363-4EF4-AC2C-2EC2B411CB2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D17" authorId="0" shapeId="0" xr:uid="{F2C80EA1-DE62-4B3A-86CB-1FA0694FE3D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17" authorId="0" shapeId="0" xr:uid="{597E4198-EF8A-4F91-AA2B-58EF1E14582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17" authorId="0" shapeId="0" xr:uid="{F1FE545E-771A-413F-8FD0-308B1B01CDF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17" authorId="0" shapeId="0" xr:uid="{04BCBE45-B52E-43C8-BF21-22A4A865306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8" authorId="0" shapeId="0" xr:uid="{AC83866E-B6A7-4071-B981-35F90885BC2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18" authorId="0" shapeId="0" xr:uid="{410F7F9F-F5BA-438E-A3C6-E26B756122E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D18" authorId="0" shapeId="0" xr:uid="{84AB1E07-2EC3-4CC2-8BA6-07597A730E6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18" authorId="0" shapeId="0" xr:uid="{3A73E6B2-D2ED-4171-95BB-EF123905BF4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18" authorId="0" shapeId="0" xr:uid="{17A67ECE-429A-4945-BDAF-931F55B641A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18" authorId="0" shapeId="0" xr:uid="{04413095-C207-4A01-8BF4-687E081F13C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1" authorId="0" shapeId="0" xr:uid="{93125F11-EB97-4FF0-8257-A9F3EC2456D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21" authorId="0" shapeId="0" xr:uid="{6C104245-E57D-4A64-BA3D-94E1E2A364D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D21" authorId="0" shapeId="0" xr:uid="{4FA739EB-DD37-4B7E-8385-B6DCC1F8EFC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21" authorId="0" shapeId="0" xr:uid="{8A053DDD-E9B9-4682-8B53-19080799915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21" authorId="0" shapeId="0" xr:uid="{09D93283-FBC4-46A3-B7B0-567ED57E846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21" authorId="0" shapeId="0" xr:uid="{C6B1CA89-3911-40BF-AC22-0F44B25B4E1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22" authorId="0" shapeId="0" xr:uid="{446AE990-D88D-4BF9-AB2E-F6A034DB801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22" authorId="0" shapeId="0" xr:uid="{3753DCAB-0375-4A00-861A-81BE5D52CE7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D22" authorId="0" shapeId="0" xr:uid="{E67C3D38-9ACA-42F8-9BCA-79D2C754F68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22" authorId="0" shapeId="0" xr:uid="{2F01292B-4553-49E1-B0A2-77AEBFC32D2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22" authorId="0" shapeId="0" xr:uid="{24DA4699-B597-4F4D-B196-7CA07334A3D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22" authorId="0" shapeId="0" xr:uid="{142551F3-A821-40CE-A0F2-93764B142BB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23" authorId="0" shapeId="0" xr:uid="{0A77DC15-7D25-4D8D-B805-91F0148DC2B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23" authorId="0" shapeId="0" xr:uid="{1F5B1DD4-A959-4835-AFDE-3CE27D39FDC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D23" authorId="0" shapeId="0" xr:uid="{0963CB63-1F85-438B-8F9C-149350F8DA3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23" authorId="0" shapeId="0" xr:uid="{EDB3D3D2-9BA1-4D6C-B755-39D6CF7A39E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23" authorId="0" shapeId="0" xr:uid="{4AEBA3F8-2BE2-493E-870B-60B4614D02A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23" authorId="0" shapeId="0" xr:uid="{62EDFB9F-DEC2-466B-987D-64D6A1B1288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4" authorId="0" shapeId="0" xr:uid="{92B201AB-8892-4781-912C-6E103350C1B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24" authorId="0" shapeId="0" xr:uid="{61C19492-0D7D-4F20-A9A3-38F98BBDA97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D24" authorId="0" shapeId="0" xr:uid="{03BDC73F-DF08-4F49-B8E4-A270CEDFCAC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24" authorId="0" shapeId="0" xr:uid="{F7967F3E-F962-43DF-9766-B40C64C2F10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24" authorId="0" shapeId="0" xr:uid="{8193EB9A-F192-49F4-97BA-16A7B3257F1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24" authorId="0" shapeId="0" xr:uid="{3DD36256-AB4B-4BB7-ABD8-58E59C410BA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5" authorId="0" shapeId="0" xr:uid="{8732D136-53EE-4E69-A091-32404C51BFD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25" authorId="0" shapeId="0" xr:uid="{0098C1F0-8B34-4221-9295-01A0F750DB7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D25" authorId="0" shapeId="0" xr:uid="{878ADD4E-252E-4A1B-BBBF-0E10FA3EA4D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25" authorId="0" shapeId="0" xr:uid="{2165813D-C1D2-4436-A0F7-19DC850E99E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25" authorId="0" shapeId="0" xr:uid="{980B0B68-7AE0-46D1-91BB-E6E65C9E4B0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25" authorId="0" shapeId="0" xr:uid="{7006C0D8-6145-48EF-801A-7815CC2FF6C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6" authorId="0" shapeId="0" xr:uid="{D7174C18-4D45-48D7-AEBF-20BDB1C3282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26" authorId="0" shapeId="0" xr:uid="{00F5B76D-C400-4F88-8634-136E57B8911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D26" authorId="0" shapeId="0" xr:uid="{A080D577-32BF-4AB8-8819-7EFB6831F28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26" authorId="0" shapeId="0" xr:uid="{1014F1E7-C9F0-47B9-B711-2985073BB84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26" authorId="0" shapeId="0" xr:uid="{96EC9EE7-B7E4-47A4-9DB7-3056B57E325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26" authorId="0" shapeId="0" xr:uid="{DC8751C4-0FF9-47BF-92B1-BE60D596C59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9" authorId="0" shapeId="0" xr:uid="{71010FAA-6F87-4C98-973E-0A935071009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29" authorId="0" shapeId="0" xr:uid="{257ABD93-E1A8-4B0E-BD4C-4B515931A8A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D29" authorId="0" shapeId="0" xr:uid="{29BC6B16-50AD-4D91-A577-72247A47218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29" authorId="0" shapeId="0" xr:uid="{2190AF14-6469-4ADF-87D0-6455AF38BBA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29" authorId="0" shapeId="0" xr:uid="{0AEB9C0A-03D0-4A9D-979C-ADBA4C2A3E1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29" authorId="0" shapeId="0" xr:uid="{37610AC4-AAF7-47FE-887F-4F63F5FA00F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30" authorId="0" shapeId="0" xr:uid="{419B8FA9-5CC0-4203-A948-19BA9DF016C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30" authorId="0" shapeId="0" xr:uid="{8F4748FF-DC75-4F56-8983-2EC46BA66A4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D30" authorId="0" shapeId="0" xr:uid="{B95F539E-2C51-4F34-BCF6-B659A4AE5C5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30" authorId="0" shapeId="0" xr:uid="{AB3AF5E2-EF4F-4EBD-B21F-33557952B9C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30" authorId="0" shapeId="0" xr:uid="{70370B13-2A0E-422A-AAAF-A5D79B91C6E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30" authorId="0" shapeId="0" xr:uid="{39B435C5-0A7E-48C9-88DF-61E74A21990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31" authorId="0" shapeId="0" xr:uid="{3A1DEF67-DE32-4ABB-9F1A-7292F7C673B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31" authorId="0" shapeId="0" xr:uid="{6D549E44-5A4F-4939-9451-A38D91FE348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D31" authorId="0" shapeId="0" xr:uid="{046714F8-8A1D-4ED4-95AD-3FC725DBD2F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31" authorId="0" shapeId="0" xr:uid="{46F41124-980D-4B94-B854-AF30C4897C1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31" authorId="0" shapeId="0" xr:uid="{519EFAA7-B3E2-4BEA-ACD5-75C421FAEE2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31" authorId="0" shapeId="0" xr:uid="{AC73C4C5-633B-41AD-8B32-2B614D8D6C9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32" authorId="0" shapeId="0" xr:uid="{6D2EBC55-80BB-46B2-BD88-B888DE9FCF8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32" authorId="0" shapeId="0" xr:uid="{5035909D-ED61-409F-9A6B-4F1FA3845A5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D32" authorId="0" shapeId="0" xr:uid="{90246E8E-94BA-4C06-AF9E-6D862CB2EB3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32" authorId="0" shapeId="0" xr:uid="{C5ECFA4F-18BE-49CD-AEAC-4493163127C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32" authorId="0" shapeId="0" xr:uid="{B39A4645-376F-4F9F-9E48-7016F9FEA96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32" authorId="0" shapeId="0" xr:uid="{5C779CC9-2C88-4035-9ED7-DA015803951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33" authorId="0" shapeId="0" xr:uid="{E3482CE8-D758-41F2-9059-81358F78662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33" authorId="0" shapeId="0" xr:uid="{1C4ADD83-4973-4E7D-B571-F1EECF75791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D33" authorId="0" shapeId="0" xr:uid="{8795E693-F9E6-4A56-9DED-E968397D227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33" authorId="0" shapeId="0" xr:uid="{740DFBF5-2C90-4429-B166-2FF8693A756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33" authorId="0" shapeId="0" xr:uid="{10B1F8B8-8EEA-4F62-BAA9-856D5578B59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33" authorId="0" shapeId="0" xr:uid="{FF1597E5-10B9-4F7E-B3C8-9AF8D4070B0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34" authorId="0" shapeId="0" xr:uid="{51DD7A9A-16C9-45DB-A407-4E267A64C6C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34" authorId="0" shapeId="0" xr:uid="{FE26C4EF-67C4-4575-8C70-FB6D9AD39BC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D34" authorId="0" shapeId="0" xr:uid="{5943C0AE-9429-4B7D-BB29-A83C4E87E37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34" authorId="0" shapeId="0" xr:uid="{8C24C793-6026-47B7-800F-811CCC1659B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34" authorId="0" shapeId="0" xr:uid="{0D33A343-43EC-44F9-BD10-A539AE84C87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34" authorId="0" shapeId="0" xr:uid="{445E3BF4-00EB-46C2-8F70-DFC7E941047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37" authorId="0" shapeId="0" xr:uid="{3CC5A26F-AAC5-4555-B362-3B3D49DE045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37" authorId="0" shapeId="0" xr:uid="{7F369231-4084-43F7-B770-2D1B37BD6C1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D37" authorId="0" shapeId="0" xr:uid="{355B5036-02F2-44C2-8A1C-33322CC650D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37" authorId="0" shapeId="0" xr:uid="{A3C7BDA5-F5CA-44D5-A7D4-DBB2B5C18D9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37" authorId="0" shapeId="0" xr:uid="{28983C2D-31C0-4758-9A90-4666602E1F4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37" authorId="0" shapeId="0" xr:uid="{0D34E678-A54E-4250-952A-C3840DCF95C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38" authorId="0" shapeId="0" xr:uid="{7BD6C5D3-265A-41B5-B184-26D36F71AE7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38" authorId="0" shapeId="0" xr:uid="{13734FA2-7EB0-4499-9786-68AA344333A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D38" authorId="0" shapeId="0" xr:uid="{F66E5DB3-2D74-4A57-8D81-178BDF9329E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38" authorId="0" shapeId="0" xr:uid="{21F5A693-8BF7-45A2-9E86-D4DA21044C4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38" authorId="0" shapeId="0" xr:uid="{1B0B2557-05BC-42BE-9766-5CD10F27553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38" authorId="0" shapeId="0" xr:uid="{9932403F-A58D-437C-9048-C34F72D5207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39" authorId="0" shapeId="0" xr:uid="{326AEA9C-C6F9-4DE0-9470-92FB9CD9477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39" authorId="0" shapeId="0" xr:uid="{669999E4-5842-4045-9713-88A2AC24416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D39" authorId="0" shapeId="0" xr:uid="{7C4CCC66-1FDF-453D-B852-97D8047D7AC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39" authorId="0" shapeId="0" xr:uid="{100A1D46-197B-44E2-9DA4-DB3F1F6E638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39" authorId="0" shapeId="0" xr:uid="{704043C8-5DF2-4090-8693-EE408F62B38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39" authorId="0" shapeId="0" xr:uid="{C52A9A0E-FBA2-4F3C-8C39-4729872439A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40" authorId="0" shapeId="0" xr:uid="{7022E12D-5FCA-49DA-AC8F-FB8B2ED876A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40" authorId="0" shapeId="0" xr:uid="{45E1C666-F31B-467B-B18A-FBF458D592B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D40" authorId="0" shapeId="0" xr:uid="{E6DE9C41-82B7-423D-B271-92976924724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40" authorId="0" shapeId="0" xr:uid="{FF4681D9-A384-41B3-8948-3AC102BE551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40" authorId="0" shapeId="0" xr:uid="{EE88D32D-7EB9-4BD3-8AE8-62939335DE4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40" authorId="0" shapeId="0" xr:uid="{A0EB637A-D72E-4443-AB35-12DF8633A09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41" authorId="0" shapeId="0" xr:uid="{1FE33423-51F4-4BD4-B71C-61EFE7E6962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41" authorId="0" shapeId="0" xr:uid="{570C8284-CB2D-494B-A853-82D087FBAF7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D41" authorId="0" shapeId="0" xr:uid="{0824584F-8CF3-44C4-AEFC-3D33125562D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41" authorId="0" shapeId="0" xr:uid="{3BC13FCB-2389-409F-A739-4C1ABD0A22F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41" authorId="0" shapeId="0" xr:uid="{213B3449-5536-4367-A777-BDA157ED7FA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41" authorId="0" shapeId="0" xr:uid="{3752BE64-77A9-4614-B5E9-2FA5D7AAF1B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42" authorId="0" shapeId="0" xr:uid="{A5CE230E-AE5B-45EB-A3BB-A0566BD003C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42" authorId="0" shapeId="0" xr:uid="{D3F9C75C-C2DC-43D2-A7F1-DFD7A02CFF0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D42" authorId="0" shapeId="0" xr:uid="{43006797-4F84-4F27-8104-1C6752BF9A5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42" authorId="0" shapeId="0" xr:uid="{A373B2C2-895F-4E48-9CFF-DA760B0E796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42" authorId="0" shapeId="0" xr:uid="{937B128F-F933-4EAD-8552-DEDE29A95BD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42" authorId="0" shapeId="0" xr:uid="{CD0CAFDD-BDFC-4B6D-8840-32D75756295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45" authorId="0" shapeId="0" xr:uid="{5E0ACB4E-62FC-43AE-AB21-6100B3B0874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45" authorId="0" shapeId="0" xr:uid="{3ADB5B05-AA13-4A77-872E-368433B604A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D45" authorId="0" shapeId="0" xr:uid="{D11DAC9D-BD83-4EF3-95B8-D56A6F21FDD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45" authorId="0" shapeId="0" xr:uid="{FF185191-6C74-4BC1-9988-81BF1FF69BF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45" authorId="0" shapeId="0" xr:uid="{DF2C4E5C-B990-4EF0-8057-86E7D25AFCD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45" authorId="0" shapeId="0" xr:uid="{B2A549E1-F485-4782-A379-4B3A48A091B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46" authorId="0" shapeId="0" xr:uid="{46A1A6AB-DD4D-4F42-8433-352B6BD739A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46" authorId="0" shapeId="0" xr:uid="{F115C985-5AA6-48D4-A038-65D0552E65A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D46" authorId="0" shapeId="0" xr:uid="{216C2D3C-8ABA-42F2-A5B4-63EC92BA9C4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46" authorId="0" shapeId="0" xr:uid="{DCF2BDA9-0A27-421C-86DC-5CDE251F867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46" authorId="0" shapeId="0" xr:uid="{73622C39-C8C4-4CD6-9348-51964C22BE0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46" authorId="0" shapeId="0" xr:uid="{3ABB80B6-021B-44D4-8841-FE41EA5D270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47" authorId="0" shapeId="0" xr:uid="{617B05CC-7AE8-4C51-B8C0-18ECF7589E1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47" authorId="0" shapeId="0" xr:uid="{22886F35-E4A6-4179-B10D-2307F947FE5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D47" authorId="0" shapeId="0" xr:uid="{2C52C3CC-81C8-4EA8-AF9C-7AA3CE5A26D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47" authorId="0" shapeId="0" xr:uid="{9A3CAF88-3E3C-4EE0-A235-F4144E6CCE6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47" authorId="0" shapeId="0" xr:uid="{588A4B9A-31B3-49EC-BB4B-911E71E2B1A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47" authorId="0" shapeId="0" xr:uid="{56321AF7-16E9-41DB-B158-AB175442D92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48" authorId="0" shapeId="0" xr:uid="{472EE07F-7980-4353-BA3D-6AAFA3FDD7D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48" authorId="0" shapeId="0" xr:uid="{305B64C3-8DBA-48B2-8EB2-D0F293C3A2A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D48" authorId="0" shapeId="0" xr:uid="{6990A7DF-201B-4932-973A-55AF8AB03FE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48" authorId="0" shapeId="0" xr:uid="{1AD2FE1E-4853-4329-999B-B3C67187AD3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48" authorId="0" shapeId="0" xr:uid="{713FA346-9863-4F30-AF83-9092068D38E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48" authorId="0" shapeId="0" xr:uid="{615F0F6E-206C-4EA7-B7D3-E7F4DE44AB2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49" authorId="0" shapeId="0" xr:uid="{AFFD9081-3850-459D-B0DF-6FC6C4C8DBE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49" authorId="0" shapeId="0" xr:uid="{43F14B1F-5EA1-4B43-92C3-0E849C11C66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D49" authorId="0" shapeId="0" xr:uid="{045881D3-6655-44F1-8B82-255EC8729FF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49" authorId="0" shapeId="0" xr:uid="{30ED878D-D995-45DE-B804-9A6A708E91B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49" authorId="0" shapeId="0" xr:uid="{541212DC-88D0-44C6-975C-14EBE7755F5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49" authorId="0" shapeId="0" xr:uid="{7A9661D6-9249-4802-A8A3-D50F655E72C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50" authorId="0" shapeId="0" xr:uid="{3A6B86A2-9D21-44CB-86BF-E46A8E6ED4E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50" authorId="0" shapeId="0" xr:uid="{A28AF78F-74CC-4187-B5A1-D77E5705FC9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D50" authorId="0" shapeId="0" xr:uid="{E8570341-58B5-4F72-B4A6-4CBA08E74B7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50" authorId="0" shapeId="0" xr:uid="{3FF424FF-3B32-43F3-9572-0D9BCAC79EC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50" authorId="0" shapeId="0" xr:uid="{CEE4BBFE-79C5-46FC-B9AF-DD0588E13F9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50" authorId="0" shapeId="0" xr:uid="{9A7BFAB5-F106-46DF-B82B-CFBF2214FE4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53" authorId="0" shapeId="0" xr:uid="{8DDA3922-AF5B-415D-99FB-006E7714B1B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53" authorId="0" shapeId="0" xr:uid="{EF4CAED2-DD5B-4DE8-AFC7-ABA747C91FC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D53" authorId="0" shapeId="0" xr:uid="{3EA9209B-824D-4CF9-A7DA-BC49A31CA59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53" authorId="0" shapeId="0" xr:uid="{6A918C10-09FE-4FFD-8E25-A896D78D1FB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53" authorId="0" shapeId="0" xr:uid="{4ADDE81D-59B9-433D-85EE-6C17E41054E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53" authorId="0" shapeId="0" xr:uid="{41FFC9C7-02D8-47B8-A073-DBA21ECA175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54" authorId="0" shapeId="0" xr:uid="{9E365143-319C-4F42-B2CE-83E067F76F0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54" authorId="0" shapeId="0" xr:uid="{03935B46-62CB-4E0F-B04D-55F79294525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D54" authorId="0" shapeId="0" xr:uid="{1DF14C64-9562-422A-AB39-B162A314193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54" authorId="0" shapeId="0" xr:uid="{827434E0-ED4B-4020-BFCD-5113F9EB778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54" authorId="0" shapeId="0" xr:uid="{2E2C5192-F670-47A0-B1F6-5DCD773789E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54" authorId="0" shapeId="0" xr:uid="{6728DB5C-C265-4C69-B8B8-B1AF3070C9E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55" authorId="0" shapeId="0" xr:uid="{F7FBBA02-5C97-4CB1-8E92-D2A8A2C52FD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55" authorId="0" shapeId="0" xr:uid="{21FA32C6-41C3-4D98-892F-6C5EEC1DD98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D55" authorId="0" shapeId="0" xr:uid="{CB08D331-4967-4C8A-B397-E1E091C33AD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55" authorId="0" shapeId="0" xr:uid="{57AA47AB-3501-4CF9-8A19-79EDD1CAFD1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55" authorId="0" shapeId="0" xr:uid="{10EF980B-4AE0-46B9-A323-E4F3515FF12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55" authorId="0" shapeId="0" xr:uid="{D5646FBF-3131-4B8A-8801-F5D4CBF88E6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56" authorId="0" shapeId="0" xr:uid="{FB910954-8DBD-43F0-9EF3-B37A260BE04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56" authorId="0" shapeId="0" xr:uid="{8C43013B-54F4-4C8D-9104-889A760BBB9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D56" authorId="0" shapeId="0" xr:uid="{CA91A1E5-2FA9-488A-AFF5-6F00783BE7F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56" authorId="0" shapeId="0" xr:uid="{973A47E5-89BB-40C6-BDC9-E04A23B1F9B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56" authorId="0" shapeId="0" xr:uid="{805504C9-E28B-4BC4-AAE1-4AC51978C64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56" authorId="0" shapeId="0" xr:uid="{6C808859-01CB-453A-BD02-4FFC64820E6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57" authorId="0" shapeId="0" xr:uid="{3907EB75-47F6-4566-B84D-39133BF27C6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57" authorId="0" shapeId="0" xr:uid="{388C1A63-D35B-4C05-A5C1-59217C86A64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D57" authorId="0" shapeId="0" xr:uid="{921D88BB-D79F-4ABA-9DE7-6B362BD53E9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57" authorId="0" shapeId="0" xr:uid="{2047A04A-9B08-4269-9383-08C73759286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57" authorId="0" shapeId="0" xr:uid="{74FBEE06-AE1F-4459-A79E-5F8217386CD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57" authorId="0" shapeId="0" xr:uid="{47543E24-82A7-47F6-97F7-E981B39A44A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58" authorId="0" shapeId="0" xr:uid="{94B785C6-467E-4F5D-A14E-46B3DB51343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58" authorId="0" shapeId="0" xr:uid="{DE877168-14DB-48EE-8925-AA716B568E1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D58" authorId="0" shapeId="0" xr:uid="{3650A686-3AF0-469D-A676-D41FE45E95B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58" authorId="0" shapeId="0" xr:uid="{3FFEC6F7-8429-4A5D-970E-5511712E9B1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58" authorId="0" shapeId="0" xr:uid="{D0E78016-C99A-4EDD-8E15-C47927B9F99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58" authorId="0" shapeId="0" xr:uid="{8EFB973D-6D05-40DA-BD68-1CD6D5489A4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61" authorId="0" shapeId="0" xr:uid="{3ADF6DA6-1C68-44C7-BEDF-7AA576A2139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61" authorId="0" shapeId="0" xr:uid="{FDB5936D-BBD2-48E8-885F-FB8D693573C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D61" authorId="0" shapeId="0" xr:uid="{E127B6F7-FEEB-41F2-B741-718A092CDBD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61" authorId="0" shapeId="0" xr:uid="{9170C1F9-E501-431A-BBCB-D2097655265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61" authorId="0" shapeId="0" xr:uid="{65DD0A75-1244-42CA-B942-688848B8927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61" authorId="0" shapeId="0" xr:uid="{7E2B71DF-4C94-4F02-B6D3-EB28750C032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62" authorId="0" shapeId="0" xr:uid="{ED6FF326-66E5-41B0-97A6-DAB45C96074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62" authorId="0" shapeId="0" xr:uid="{A40D7EEF-E9A5-4383-A22D-014DEB61A26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D62" authorId="0" shapeId="0" xr:uid="{3D1CA860-2865-4F1C-B7E7-B90D46B2C34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62" authorId="0" shapeId="0" xr:uid="{036031F3-852F-4353-9159-EA5ACDD297D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62" authorId="0" shapeId="0" xr:uid="{66D5E839-4561-446E-A15C-8623BBA5AAA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62" authorId="0" shapeId="0" xr:uid="{0BE356E2-A3EB-4B4C-BC59-9674D9585F5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63" authorId="0" shapeId="0" xr:uid="{2DDF5CDB-8C03-46BB-8D02-A7FF53F40EA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63" authorId="0" shapeId="0" xr:uid="{3C35D0CD-53F4-474D-93D2-FBF264DA006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D63" authorId="0" shapeId="0" xr:uid="{F90D6546-A0A4-40AC-BCDF-7D975C556DF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63" authorId="0" shapeId="0" xr:uid="{28FB7BFA-D0D7-4776-AED6-6EA92D312D6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63" authorId="0" shapeId="0" xr:uid="{F27B00BE-DBD5-40E2-BE12-9EF5E7B4C34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63" authorId="0" shapeId="0" xr:uid="{75E5F384-9800-4750-810A-27604913088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64" authorId="0" shapeId="0" xr:uid="{DAC5AE1C-9B6A-4BC3-BF8A-A80DCDBA15F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64" authorId="0" shapeId="0" xr:uid="{F99B38BF-E665-47EC-9F46-07BFF0E93B1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D64" authorId="0" shapeId="0" xr:uid="{7066E66E-8C5A-4035-8CF4-76DBEF280E3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64" authorId="0" shapeId="0" xr:uid="{DB329C58-FC10-4F40-865F-7876B0FE60B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64" authorId="0" shapeId="0" xr:uid="{5F81B0E3-6CEC-41E3-B5BA-97C8B5C0404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64" authorId="0" shapeId="0" xr:uid="{0D34A83A-93AB-4CE0-9B5F-4C0569A499E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65" authorId="0" shapeId="0" xr:uid="{6B0A64A9-2FCB-479D-87E0-189AB6ABE70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65" authorId="0" shapeId="0" xr:uid="{CD8D7BE0-112B-4E80-ABBE-A12A07E4693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D65" authorId="0" shapeId="0" xr:uid="{F5AEFEE1-9AA1-4C69-A77C-834FA5CFF51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65" authorId="0" shapeId="0" xr:uid="{E7686849-865B-46D0-9A0C-2412BBA366B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65" authorId="0" shapeId="0" xr:uid="{FE695A13-1BB1-4B21-A2D5-61C1558D274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65" authorId="0" shapeId="0" xr:uid="{EFA93E58-B707-44CC-A4B4-3C17E893685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66" authorId="0" shapeId="0" xr:uid="{AD908123-9D05-4AD3-BF23-2F02E851AFA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66" authorId="0" shapeId="0" xr:uid="{9001EDAC-68B6-4337-990C-049D87315DF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D66" authorId="0" shapeId="0" xr:uid="{9EDEFBBC-A72A-4D34-9C35-31C0222A464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66" authorId="0" shapeId="0" xr:uid="{E616F43C-39EA-4A9C-A9CD-B8CDCB44E99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66" authorId="0" shapeId="0" xr:uid="{A87C09C1-5E76-4F3F-9D3E-F64AB57698F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66" authorId="0" shapeId="0" xr:uid="{A0E82B4A-E68F-4F78-BAF3-6B4894B572B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69" authorId="0" shapeId="0" xr:uid="{8697C2B8-B455-484E-B820-4C385655CCE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69" authorId="0" shapeId="0" xr:uid="{23DFBEDB-EA7A-46F8-9E50-D8BD531B98C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D69" authorId="0" shapeId="0" xr:uid="{619799D3-6E00-40BE-9343-8245CC6A484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69" authorId="0" shapeId="0" xr:uid="{9463D53C-3409-440B-BDD6-342EB581F7D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69" authorId="0" shapeId="0" xr:uid="{8102B6B7-9D7A-43E7-A291-F1FB766E80E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69" authorId="0" shapeId="0" xr:uid="{E069294A-FD71-4E20-A96B-DA048BE7EFD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70" authorId="0" shapeId="0" xr:uid="{0ECF1096-4323-4201-ACC6-91049D67399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70" authorId="0" shapeId="0" xr:uid="{2CD9F5F0-51B9-4750-9F7A-335258576C7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D70" authorId="0" shapeId="0" xr:uid="{E1F0FAF3-DC8F-4148-8D21-EBE3B92219A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70" authorId="0" shapeId="0" xr:uid="{8E7EDDD1-FF80-4861-9BC0-0E011643E7B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70" authorId="0" shapeId="0" xr:uid="{72307C42-B32F-4EBB-893D-A84826B5E46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70" authorId="0" shapeId="0" xr:uid="{1F868D95-CF3A-48D9-AEC4-5D65AAA011F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71" authorId="0" shapeId="0" xr:uid="{88746B73-870E-41A9-AEBB-A9C88D8E88D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71" authorId="0" shapeId="0" xr:uid="{AEB8C9C2-0781-4680-A775-8AF2A72B57A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D71" authorId="0" shapeId="0" xr:uid="{3841FB55-38A3-4493-B03D-BDC2D1435BD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71" authorId="0" shapeId="0" xr:uid="{9D829F7B-41AB-4620-92E1-6018F352B19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71" authorId="0" shapeId="0" xr:uid="{D45CC29F-D3F4-4219-AC95-C5ED2A26ACD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71" authorId="0" shapeId="0" xr:uid="{80B50C80-6B80-41C3-BB55-A1F615BCFBC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72" authorId="0" shapeId="0" xr:uid="{74333A01-FF52-42A7-8157-D0182A5AE07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72" authorId="0" shapeId="0" xr:uid="{00CE8E72-8991-4B62-8E06-71F351A0BAE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D72" authorId="0" shapeId="0" xr:uid="{5A4C15BD-EDAC-4186-923B-A79F36A839D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72" authorId="0" shapeId="0" xr:uid="{27F4D7A0-1247-4055-A249-0A77B2E3261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72" authorId="0" shapeId="0" xr:uid="{782C0436-C5A3-4B60-B889-B97568B89C3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72" authorId="0" shapeId="0" xr:uid="{38F9D7B5-A25B-44FB-9B34-70B2ECF5C54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73" authorId="0" shapeId="0" xr:uid="{9BF55250-FDB2-4376-896F-5606B6AB68B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73" authorId="0" shapeId="0" xr:uid="{E466A06A-1E7E-4AC3-8621-C89B3C39EFC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D73" authorId="0" shapeId="0" xr:uid="{4C1514BD-F746-4380-A1D6-4E33CE233F4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73" authorId="0" shapeId="0" xr:uid="{78EE71D1-15D0-48BA-84C2-8F6695C4386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73" authorId="0" shapeId="0" xr:uid="{3473EF9C-8C0A-47FF-B2C9-6EE148F2E1C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73" authorId="0" shapeId="0" xr:uid="{7E4EAC55-330F-4BB2-9F70-836F46ABEDB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74" authorId="0" shapeId="0" xr:uid="{A6D53894-71F7-436D-8519-7B70101B2CF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74" authorId="0" shapeId="0" xr:uid="{4059BCEE-B179-4316-A89C-34D341EDCC3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D74" authorId="0" shapeId="0" xr:uid="{04107C97-4307-4AAC-96B7-167EAD2661E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74" authorId="0" shapeId="0" xr:uid="{08871447-4244-44BF-9377-F45CE261C96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74" authorId="0" shapeId="0" xr:uid="{F747B63F-9A02-4339-9C20-19BF5D88FF3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74" authorId="0" shapeId="0" xr:uid="{7621CB1E-82FA-4497-916A-079B1393380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77" authorId="0" shapeId="0" xr:uid="{8A8CCD7D-4410-4F67-8F4A-B8027A80C50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77" authorId="0" shapeId="0" xr:uid="{89AE9CCD-F8A8-4E89-BB0E-F4790F807F3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D77" authorId="0" shapeId="0" xr:uid="{898DE318-21AB-41AA-8DD4-DF81375AB73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77" authorId="0" shapeId="0" xr:uid="{8F760D83-0DD4-4FAA-B74C-C569392F729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77" authorId="0" shapeId="0" xr:uid="{138D9A30-6F8A-4567-9EF8-97FF8686726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77" authorId="0" shapeId="0" xr:uid="{EFB8E95F-C318-44FC-9E8C-02480E3AF43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78" authorId="0" shapeId="0" xr:uid="{30191CAB-8D33-4E14-A5D5-8BF4A47CD61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78" authorId="0" shapeId="0" xr:uid="{B84942CD-8EC1-4389-9DDE-2457B6D396C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D78" authorId="0" shapeId="0" xr:uid="{F101ED93-4A57-441F-82E9-00D8A77C5BB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78" authorId="0" shapeId="0" xr:uid="{687671FC-EC69-4FEF-856B-3D2726C1F86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78" authorId="0" shapeId="0" xr:uid="{6506A4B1-51A0-42A7-A1C4-D6C64805E8C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78" authorId="0" shapeId="0" xr:uid="{2964B60A-42A2-4063-A9EC-C1E6730C736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79" authorId="0" shapeId="0" xr:uid="{38669758-DA28-4404-819F-92488D9B91A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79" authorId="0" shapeId="0" xr:uid="{7AA5B380-36A7-4330-A31E-78F10232F71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D79" authorId="0" shapeId="0" xr:uid="{FE84451D-77F1-4D36-A6D6-0A14F8C3EE0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79" authorId="0" shapeId="0" xr:uid="{45514DE4-B97A-4AD4-B3A1-53C54CDC2D4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79" authorId="0" shapeId="0" xr:uid="{BAC1E119-3C09-4B08-91FB-AE9192A74F9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79" authorId="0" shapeId="0" xr:uid="{2BBCE9D9-0477-41D8-B5AB-1833D31FBF2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80" authorId="0" shapeId="0" xr:uid="{323311D0-0695-43C3-B1C6-B5DF6498AED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80" authorId="0" shapeId="0" xr:uid="{977E9EAD-8F30-42C5-A779-725D0E81F04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D80" authorId="0" shapeId="0" xr:uid="{EBB6295C-E717-4FE8-B077-DF60041A8C2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80" authorId="0" shapeId="0" xr:uid="{B8C09868-5023-4E02-84C5-0BCE062F286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80" authorId="0" shapeId="0" xr:uid="{E2100231-9961-419F-8004-3BB15680EFC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80" authorId="0" shapeId="0" xr:uid="{4E86D749-B20D-4D4F-BEAA-657DA72D8A9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81" authorId="0" shapeId="0" xr:uid="{8EFB161C-DEDA-40C6-92E1-40A8D9BB828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81" authorId="0" shapeId="0" xr:uid="{A97108F7-968B-4BE3-BF7E-256BADA42FC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D81" authorId="0" shapeId="0" xr:uid="{A3FFBAEF-6594-45F1-B1C2-856F281D2E3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81" authorId="0" shapeId="0" xr:uid="{85BBC974-DBB0-4738-8FF2-D0F2E0E311E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81" authorId="0" shapeId="0" xr:uid="{D686C59B-0484-4EDC-86BA-7042FC174A4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81" authorId="0" shapeId="0" xr:uid="{F71938E2-1536-49E6-AD66-CD6C0062400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82" authorId="0" shapeId="0" xr:uid="{631C3236-C410-4D31-8914-1724338ABF9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82" authorId="0" shapeId="0" xr:uid="{AEF6791E-9D2E-4E98-9752-FFB8F716EC8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D82" authorId="0" shapeId="0" xr:uid="{ABD68E90-1DCA-49A1-B123-E14404AEB69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82" authorId="0" shapeId="0" xr:uid="{61983FFC-29E8-4B83-9BFE-D618041AA57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82" authorId="0" shapeId="0" xr:uid="{F440AFF8-5F64-4893-8439-A1E8A4E832D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82" authorId="0" shapeId="0" xr:uid="{B34165C3-56D6-4733-8BD1-9F9B854707B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85" authorId="0" shapeId="0" xr:uid="{EDE249FC-2212-4F33-A7E5-47866FAD12C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85" authorId="0" shapeId="0" xr:uid="{DBDFBB1A-839F-4865-ABFD-3AE29BAF00A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D85" authorId="0" shapeId="0" xr:uid="{F87901EE-182B-4E7E-8795-49ACA49FF39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85" authorId="0" shapeId="0" xr:uid="{80D87B79-EF42-47E7-9029-CB039F00861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85" authorId="0" shapeId="0" xr:uid="{097FF95E-0A02-4197-8A97-4059629B109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85" authorId="0" shapeId="0" xr:uid="{C3A68C60-DE75-4B65-977A-B8CE675B089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86" authorId="0" shapeId="0" xr:uid="{A772E214-B643-4FAF-BB90-E4D4B39EB26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86" authorId="0" shapeId="0" xr:uid="{76BB146D-2767-4A80-809B-9E88FA8EC28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D86" authorId="0" shapeId="0" xr:uid="{B87532DA-A9DD-4B05-A5F9-8F8E5F52BD7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86" authorId="0" shapeId="0" xr:uid="{7858F4B7-8AE5-4CE9-8C37-E89F83E32BF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86" authorId="0" shapeId="0" xr:uid="{520DBE1A-B217-4FB4-8261-BBCC8D3AF63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86" authorId="0" shapeId="0" xr:uid="{F5E17846-CDE3-467C-A95F-51B0C02CB1E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87" authorId="0" shapeId="0" xr:uid="{3F9B45BF-0880-42EE-8507-C1AC66D7FA0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87" authorId="0" shapeId="0" xr:uid="{04F43EF6-AFB9-4BB3-B448-8CF4D35BBF4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D87" authorId="0" shapeId="0" xr:uid="{02E6888E-708F-499E-828D-963EA622B94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87" authorId="0" shapeId="0" xr:uid="{15FC5C47-7709-4A18-82B5-D842A140231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87" authorId="0" shapeId="0" xr:uid="{6E878F0F-B706-4562-8BE5-4792608B648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87" authorId="0" shapeId="0" xr:uid="{CE981407-F0A0-4BDC-82E2-16DBC29FF47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88" authorId="0" shapeId="0" xr:uid="{8495A45F-7091-42D2-B9DF-7AFBC3D8B4D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88" authorId="0" shapeId="0" xr:uid="{7E4777D1-1761-497B-A3CE-9894ED4354D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D88" authorId="0" shapeId="0" xr:uid="{75A994B2-3B2F-4BEC-B017-B3E522BFA0F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88" authorId="0" shapeId="0" xr:uid="{DCDE7459-0EEB-431C-B1FF-CA84D120A24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88" authorId="0" shapeId="0" xr:uid="{94E09FCF-A7DB-4A12-99F3-AEB3D9832E1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88" authorId="0" shapeId="0" xr:uid="{87CA38D0-111B-469F-AEBF-08B7C1EB507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89" authorId="0" shapeId="0" xr:uid="{2483D741-CA6E-42A5-A7BF-B10E490AFBB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89" authorId="0" shapeId="0" xr:uid="{925E4CB5-0526-45D9-9246-A9812564B7F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D89" authorId="0" shapeId="0" xr:uid="{E18D9555-6C07-4153-B660-509E866A3CB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89" authorId="0" shapeId="0" xr:uid="{A2F90F15-1E70-4427-BCCD-48493F19BE8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89" authorId="0" shapeId="0" xr:uid="{600373D6-51CC-4530-8BD9-8173ACE84FE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89" authorId="0" shapeId="0" xr:uid="{E993B48B-F719-49F5-A171-E22B7F394B5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90" authorId="0" shapeId="0" xr:uid="{B612900D-A041-4A79-86AA-98743C587C5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90" authorId="0" shapeId="0" xr:uid="{8357DC93-B0E7-4A4F-8037-71CB3AF8D9D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D90" authorId="0" shapeId="0" xr:uid="{C68A1E45-0EF2-43C4-8568-668DCDFA529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90" authorId="0" shapeId="0" xr:uid="{4766FD55-1A39-4C52-BD2A-C3F7BA33260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90" authorId="0" shapeId="0" xr:uid="{AD0A78D6-26F1-48BB-AC27-14849DA6FD3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90" authorId="0" shapeId="0" xr:uid="{CA3500E4-4F3D-4B50-B1B9-4B3901803C4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93" authorId="0" shapeId="0" xr:uid="{12F72818-E568-4755-82AA-BD2EDBF0430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93" authorId="0" shapeId="0" xr:uid="{0A53A359-1129-477A-86D2-092927DFCAF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D93" authorId="0" shapeId="0" xr:uid="{E5271FDD-B850-4049-A1A4-A1E9AE0E615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93" authorId="0" shapeId="0" xr:uid="{5C2C0D46-99D0-474A-A2F1-404E03DB035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93" authorId="0" shapeId="0" xr:uid="{212E4419-613E-4109-9E48-D3973C1F515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93" authorId="0" shapeId="0" xr:uid="{0059E677-99C0-48D3-BBAC-9B0655CF112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94" authorId="0" shapeId="0" xr:uid="{318959B1-AFE5-428D-ACD1-CA49233CB9C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94" authorId="0" shapeId="0" xr:uid="{2F3B5909-4A02-4821-A39F-22D7FE83F49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D94" authorId="0" shapeId="0" xr:uid="{B6F3E45A-A7F4-4253-B5A5-1E5701959E1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94" authorId="0" shapeId="0" xr:uid="{A9FDAD5B-3EA1-4050-B8E3-8A1B93AA506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94" authorId="0" shapeId="0" xr:uid="{BBC98D76-6EAF-4A30-8A93-FB4FDBB5CB4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94" authorId="0" shapeId="0" xr:uid="{C66806FF-B6F3-40BE-A48D-2E116A57992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95" authorId="0" shapeId="0" xr:uid="{A9B0622D-0C83-468B-B056-FEBA7858AC9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95" authorId="0" shapeId="0" xr:uid="{D9292287-885D-445F-AF48-78AB0CF4CA4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D95" authorId="0" shapeId="0" xr:uid="{7EDE8A37-C23B-4019-816E-A9A7535610E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95" authorId="0" shapeId="0" xr:uid="{959556C0-B907-4B42-A9AF-96C9ABD787B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95" authorId="0" shapeId="0" xr:uid="{94B74F04-EEAB-4353-808B-229118DA3B5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95" authorId="0" shapeId="0" xr:uid="{4D3A0E1E-40B2-48FA-96F2-9F212BD8D46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96" authorId="0" shapeId="0" xr:uid="{50C95D7D-27B4-44B2-A5FC-70AB0C306DF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96" authorId="0" shapeId="0" xr:uid="{274F06FC-ED46-498B-B5F4-43B13864B6F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D96" authorId="0" shapeId="0" xr:uid="{F814D33F-60F0-4E54-948B-0724BA7B904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96" authorId="0" shapeId="0" xr:uid="{430B8244-25F1-4125-8709-45B71E2F7DD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96" authorId="0" shapeId="0" xr:uid="{A9247DDA-328D-46D1-AB9E-8B47CF251E9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96" authorId="0" shapeId="0" xr:uid="{80EE5335-3135-4813-80CC-D08D448BA7D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97" authorId="0" shapeId="0" xr:uid="{083394FD-314A-4E1A-9C49-9561BCF6214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97" authorId="0" shapeId="0" xr:uid="{F62E47D6-2E9D-4233-9907-626A932AA64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D97" authorId="0" shapeId="0" xr:uid="{32A73432-226C-44DC-A0AA-9EA565755BC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97" authorId="0" shapeId="0" xr:uid="{AACB4482-A695-4E0C-857F-677A7B74DD1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97" authorId="0" shapeId="0" xr:uid="{869D37C9-5739-495B-94AB-A05133468CF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97" authorId="0" shapeId="0" xr:uid="{99AA26AB-D7C4-4DEE-83E4-13D5A205767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98" authorId="0" shapeId="0" xr:uid="{ED4FFF07-EE41-46E6-BE75-44D2392E7D1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98" authorId="0" shapeId="0" xr:uid="{780B09F3-28B0-4CB0-93C7-F8E5FF3710C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D98" authorId="0" shapeId="0" xr:uid="{0B19F365-7038-4860-BAD2-CB18DBAB460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98" authorId="0" shapeId="0" xr:uid="{EF44C266-B2B8-4E68-BF3E-8930113B9D6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98" authorId="0" shapeId="0" xr:uid="{609234F1-7C1A-40D1-BEEB-7039BD2D92E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98" authorId="0" shapeId="0" xr:uid="{D6DC1479-601B-4010-AB34-BDC87A74C4C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01" authorId="0" shapeId="0" xr:uid="{62B31954-A849-4C8C-B8C9-300ED3BFFC0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101" authorId="0" shapeId="0" xr:uid="{3C98D612-8430-4F15-8981-D3EE3B606BF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D101" authorId="0" shapeId="0" xr:uid="{1A581A42-5DBB-44A6-A4B2-19053518DD3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101" authorId="0" shapeId="0" xr:uid="{FEFBCCA0-E414-4C98-98C8-4BB73C315F6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101" authorId="0" shapeId="0" xr:uid="{29B22F44-6D20-4E2F-BDD6-E0614CB1265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101" authorId="0" shapeId="0" xr:uid="{84F0E3AA-14A4-48C5-8D54-167182094AC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102" authorId="0" shapeId="0" xr:uid="{2A9DF80D-B816-40E9-8176-E363FAFABA7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102" authorId="0" shapeId="0" xr:uid="{85BC22A8-982E-4D5A-9F38-88FA7C80FF5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D102" authorId="0" shapeId="0" xr:uid="{89597FE7-9E50-414B-8A5B-21FF6782975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102" authorId="0" shapeId="0" xr:uid="{3CF6180D-0303-402A-BD51-74960D50AD3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102" authorId="0" shapeId="0" xr:uid="{AE07E178-0EEB-4771-BF00-22787BE0351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102" authorId="0" shapeId="0" xr:uid="{BEF3AB93-2C29-4BAC-931B-157CB1C3D42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103" authorId="0" shapeId="0" xr:uid="{F66DBACC-27AD-4E9E-AA1E-2A2CDB7E702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103" authorId="0" shapeId="0" xr:uid="{38E72505-A753-4E25-BC8C-587E1A32459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D103" authorId="0" shapeId="0" xr:uid="{335EE940-000B-4FD8-A363-F666FAABD0E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103" authorId="0" shapeId="0" xr:uid="{2C23A09D-05AA-44AF-9388-E0D52B4CF2D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103" authorId="0" shapeId="0" xr:uid="{4CB63CCD-94B8-4C22-9B88-E9A077DA26D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103" authorId="0" shapeId="0" xr:uid="{73935923-8FD8-4174-B521-E676872EDE8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04" authorId="0" shapeId="0" xr:uid="{FF5F8D37-F4F4-4FEC-8CC5-6C7EBB57E6D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104" authorId="0" shapeId="0" xr:uid="{8E9289A9-36F8-4811-A0F2-716FFEAB40F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D104" authorId="0" shapeId="0" xr:uid="{3A07DB63-43EA-4102-9533-C1ADBBC7B03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104" authorId="0" shapeId="0" xr:uid="{385E3FA1-D0CD-4A6B-9A8E-030EA44979D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104" authorId="0" shapeId="0" xr:uid="{7803ADEF-D183-4160-953E-A7D42C785C9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104" authorId="0" shapeId="0" xr:uid="{5DD6D642-702F-4C8E-B0A6-BF5C19C7A99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05" authorId="0" shapeId="0" xr:uid="{4B9EAAB8-6318-4CAF-BE5C-E2BDCAD8EBC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105" authorId="0" shapeId="0" xr:uid="{2673FFA8-98CD-4678-AADA-7AE6A5E9218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D105" authorId="0" shapeId="0" xr:uid="{523577C9-CD6A-4AB3-8408-C3E3AD54628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105" authorId="0" shapeId="0" xr:uid="{3C569FD2-671E-4053-9EB2-27FDF903043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105" authorId="0" shapeId="0" xr:uid="{6F918F13-C580-4CDD-8C1D-9BDB6C19753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105" authorId="0" shapeId="0" xr:uid="{93334D4C-3A8C-40F8-A5C4-4828B097F75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06" authorId="0" shapeId="0" xr:uid="{A4B6B895-75B7-4A22-B036-909451A00B9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106" authorId="0" shapeId="0" xr:uid="{72B71A39-ED3D-4B0B-A3B2-AE6E8B3E08F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D106" authorId="0" shapeId="0" xr:uid="{FE932AD8-7722-4C82-A0B7-9CEF4CD265A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106" authorId="0" shapeId="0" xr:uid="{C864E081-1562-4C2D-A7B5-0A14E60D064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106" authorId="0" shapeId="0" xr:uid="{6F371C48-7390-4DFC-A79A-63CF80C4B5B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106" authorId="0" shapeId="0" xr:uid="{74E05663-0FFD-48D9-9B1E-97B7D59CABD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more Lewes</author>
  </authors>
  <commentList>
    <comment ref="B5" authorId="0" shapeId="0" xr:uid="{1416A0E7-2AB1-4F6C-9060-B933CA11BC2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5" authorId="0" shapeId="0" xr:uid="{2254F197-94B1-4953-BF4C-08D22FBB0CE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D5" authorId="0" shapeId="0" xr:uid="{AD863C36-136A-4161-93C0-3BA53E34660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5" authorId="0" shapeId="0" xr:uid="{5F077856-073B-4A7C-A707-79E93B2E405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5" authorId="0" shapeId="0" xr:uid="{876A329A-D5AC-4E27-A81C-1BCC9C8A146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5" authorId="0" shapeId="0" xr:uid="{E2E2CA35-F2DB-4EBE-8D82-A9449436BE2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H5" authorId="0" shapeId="0" xr:uid="{8EA27763-71B5-4A5D-858B-1CA44E4A312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I5" authorId="0" shapeId="0" xr:uid="{3075C947-3065-474C-9AC9-0C5F27A1FDD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J5" authorId="0" shapeId="0" xr:uid="{43D8D82B-05E0-43B8-8FA6-E1B0AB7AFF6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K5" authorId="0" shapeId="0" xr:uid="{E5223346-F075-4867-BF69-B90F8BF6337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L5" authorId="0" shapeId="0" xr:uid="{FE114FDC-4D28-4293-91F8-2F4133DD590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M5" authorId="0" shapeId="0" xr:uid="{01B312DD-33D7-4730-91D4-4226BDDAB9F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N5" authorId="0" shapeId="0" xr:uid="{56B7A99D-F133-4DB9-8639-AEFA34A2E05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O5" authorId="0" shapeId="0" xr:uid="{0D369C6E-5CB4-447E-A009-A4047BC0712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P5" authorId="0" shapeId="0" xr:uid="{47475575-DEFC-422E-BF07-E45B87BC8B9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Q5" authorId="0" shapeId="0" xr:uid="{463E166B-AB30-4F2A-A94E-761ED406EA7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R5" authorId="0" shapeId="0" xr:uid="{BBAC7A9A-327F-4DBE-BD9B-D2775713811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S5" authorId="0" shapeId="0" xr:uid="{488582E0-B210-4E8D-9ED6-BC1D14DAABD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T5" authorId="0" shapeId="0" xr:uid="{29469BBD-3804-4CEF-AC46-53F4B7F5A18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U5" authorId="0" shapeId="0" xr:uid="{03F27565-6086-4BEA-A94B-FA3276E9D54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V5" authorId="0" shapeId="0" xr:uid="{1E5762E6-4F5D-496E-8A85-29884E512CD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W5" authorId="0" shapeId="0" xr:uid="{DE9A0FEA-8E3F-4FC8-A17A-BF46376B9B6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X5" authorId="0" shapeId="0" xr:uid="{5FD5A874-D42D-4C09-A91C-35B95CAA7D0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Y5" authorId="0" shapeId="0" xr:uid="{C5B29441-B23A-482C-BBA4-86E998DA4A1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Z5" authorId="0" shapeId="0" xr:uid="{21BBB076-D91A-4B62-82F0-DB47B9CB619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AA5" authorId="0" shapeId="0" xr:uid="{9159DE50-B3FF-461F-9631-16BEB7BE74D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6" authorId="0" shapeId="0" xr:uid="{4A893ED0-B47D-4F3F-833D-43EF7859218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6" authorId="0" shapeId="0" xr:uid="{6FC6B54F-DE35-435E-9EC7-5000FBE00D9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D6" authorId="0" shapeId="0" xr:uid="{40121F0F-2E43-4F76-89D6-64DFF27B81F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6" authorId="0" shapeId="0" xr:uid="{7EF6A03F-AF64-4A7B-B7E7-0E6C1B0E4E3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6" authorId="0" shapeId="0" xr:uid="{ECD39240-4E61-46D4-9234-D2D21F34752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6" authorId="0" shapeId="0" xr:uid="{82FEB56F-296C-444F-87B5-15ED94AA9A7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H6" authorId="0" shapeId="0" xr:uid="{42C2C30A-1CC0-49C9-8414-75EB0C840D7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6" authorId="0" shapeId="0" xr:uid="{A11DCD6E-0DEC-4F6B-B382-6DB9E8B5922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6" authorId="0" shapeId="0" xr:uid="{7A3D489C-B80A-40BC-8602-DBBD3DD9D45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K6" authorId="0" shapeId="0" xr:uid="{C3D64028-4DA8-4DA3-B2EE-2935BDEFA4A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L6" authorId="0" shapeId="0" xr:uid="{C34FC4F3-44B9-418D-890A-6A72F14BAE1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M6" authorId="0" shapeId="0" xr:uid="{95DDB713-27FE-4E2F-9E1B-C2A43006218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N6" authorId="0" shapeId="0" xr:uid="{99DACDFA-5B53-4C74-AA6B-153F6E41DF5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O6" authorId="0" shapeId="0" xr:uid="{E4320451-C1D6-498F-9C89-9536DF6DBBF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P6" authorId="0" shapeId="0" xr:uid="{CFA54298-5925-4F9B-B759-24B86D8CF45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Q6" authorId="0" shapeId="0" xr:uid="{8743F3C4-45F1-4623-9C1E-4B9BBD26F36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R6" authorId="0" shapeId="0" xr:uid="{E28944F1-78AB-4C93-906A-CBEB56CD7BD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S6" authorId="0" shapeId="0" xr:uid="{495A1BC2-699B-4956-953F-759C62C3262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T6" authorId="0" shapeId="0" xr:uid="{276DD63F-9F39-4BEB-A305-E5A1AA9F230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U6" authorId="0" shapeId="0" xr:uid="{4D8C9969-06CA-420F-8248-F54D26102F4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V6" authorId="0" shapeId="0" xr:uid="{66E1084A-BB8D-4DBC-9D8D-ED138F61938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W6" authorId="0" shapeId="0" xr:uid="{AD8880DE-6B31-49AA-B4CF-513C59C65DA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X6" authorId="0" shapeId="0" xr:uid="{35E8093A-6373-4F02-8556-E05865F57A5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Y6" authorId="0" shapeId="0" xr:uid="{69531832-2CB6-44E8-8523-766FA127095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Z6" authorId="0" shapeId="0" xr:uid="{B8B0E278-4D7F-4233-86F6-71DED722D2C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AA6" authorId="0" shapeId="0" xr:uid="{7D1F3D9B-A1E4-4160-BDEF-2C5DC159CE7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7" authorId="0" shapeId="0" xr:uid="{FC70BA0E-BDD2-4D4C-8810-C23758BD4F6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7" authorId="0" shapeId="0" xr:uid="{C2D4D92D-194F-4691-860A-8A676BAF83C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7" authorId="0" shapeId="0" xr:uid="{0653737C-2F79-4C1F-AE87-F183A9992FB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7" authorId="0" shapeId="0" xr:uid="{4E42F60E-CCFE-42D0-B11D-DF34D2B6F1B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7" authorId="0" shapeId="0" xr:uid="{BC0AFFC4-3D20-4788-B5A3-45F74C94A3E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7" authorId="0" shapeId="0" xr:uid="{9B2AF348-06D2-4B2D-9A5B-D640DF9E607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H7" authorId="0" shapeId="0" xr:uid="{489471E5-85BB-4C4A-800F-543FE49B75E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I7" authorId="0" shapeId="0" xr:uid="{D241744B-6F68-4B23-8F20-6A95B8B8BD0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J7" authorId="0" shapeId="0" xr:uid="{21F37DCA-984A-4175-83C2-ABA49644CFC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K7" authorId="0" shapeId="0" xr:uid="{CEF98B01-AFB8-4360-A670-2DAC10C9CE6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L7" authorId="0" shapeId="0" xr:uid="{94D4FEF9-7A0F-4F47-A22B-3491DA037C3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M7" authorId="0" shapeId="0" xr:uid="{B635C9F8-E816-4BC3-AC77-543289171E2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N7" authorId="0" shapeId="0" xr:uid="{B4A57641-4358-463E-A780-5285D574366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O7" authorId="0" shapeId="0" xr:uid="{81933F3F-D3C9-450B-8446-A0905DA17D1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P7" authorId="0" shapeId="0" xr:uid="{5B44CAAD-7E88-4793-9042-5A34C50E11E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Q7" authorId="0" shapeId="0" xr:uid="{AFD1024B-430A-4C89-9D81-F8F6E7D651C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R7" authorId="0" shapeId="0" xr:uid="{42D35E37-8231-4456-870A-7B1C61C0858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S7" authorId="0" shapeId="0" xr:uid="{D5CB504D-BF51-4D6C-956D-B0C06212657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T7" authorId="0" shapeId="0" xr:uid="{31A892AA-BFEB-45FC-8608-9CBE166BFE8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U7" authorId="0" shapeId="0" xr:uid="{813FE0E6-0189-4ED1-A25D-694ABE62D23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V7" authorId="0" shapeId="0" xr:uid="{717A37BC-FB19-4610-B67C-67F12A76388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W7" authorId="0" shapeId="0" xr:uid="{D017FCA3-3C99-409E-86D6-7784FFBFE9E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X7" authorId="0" shapeId="0" xr:uid="{F4E06024-CC15-4E7D-B81F-C3B076A522D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Y7" authorId="0" shapeId="0" xr:uid="{658F494F-DAD5-42D8-83F3-212F6483C82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Z7" authorId="0" shapeId="0" xr:uid="{C1858DD0-A07F-4753-B48A-7BC7525F8A2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AA7" authorId="0" shapeId="0" xr:uid="{34912EFB-D236-4C3B-9916-99E841E6801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8" authorId="0" shapeId="0" xr:uid="{458352B8-A91D-403C-AC5D-B837CC8828D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8" authorId="0" shapeId="0" xr:uid="{84C2FDBA-B175-41D6-A5F8-59D13CF61D5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8" authorId="0" shapeId="0" xr:uid="{D657CDD6-0B9F-496D-9E76-F8EDAE19621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8" authorId="0" shapeId="0" xr:uid="{C7E0E339-2823-496A-8917-3FD8B44322E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8" authorId="0" shapeId="0" xr:uid="{CA4DEED0-1DBC-41B7-9FBE-F6D3F965ECF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8" authorId="0" shapeId="0" xr:uid="{14EFF2FC-CE94-4D5E-A31C-75DB842833E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H8" authorId="0" shapeId="0" xr:uid="{31F27C2D-DEBB-4739-8029-783A50837BB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I8" authorId="0" shapeId="0" xr:uid="{F576802F-B2EA-4C92-B47F-0F2F1AC35F1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J8" authorId="0" shapeId="0" xr:uid="{2758253F-B37E-4227-A110-63522A77021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K8" authorId="0" shapeId="0" xr:uid="{05127D19-C8F7-40A0-8572-21B219FF734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L8" authorId="0" shapeId="0" xr:uid="{F3B1AD9A-9CB1-48A7-88C9-38C3F2514DF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M8" authorId="0" shapeId="0" xr:uid="{E15D15E3-1FA9-4F7C-80F1-41E2791EAA1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N8" authorId="0" shapeId="0" xr:uid="{5CC8CD8F-38C3-4E8B-BBB4-63B1347E2F8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O8" authorId="0" shapeId="0" xr:uid="{7840D9F7-2A59-4D55-9B8A-A7782E10E3C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P8" authorId="0" shapeId="0" xr:uid="{9355ABB5-DC69-4FCA-BBA6-816CA27CD65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Q8" authorId="0" shapeId="0" xr:uid="{D7624DB3-1F6D-47C0-9F41-43E3B8B0742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R8" authorId="0" shapeId="0" xr:uid="{D3DF72D6-AD96-453C-B250-952243ECC72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S8" authorId="0" shapeId="0" xr:uid="{D51FC16C-8182-4C43-B58A-09C691F77A5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T8" authorId="0" shapeId="0" xr:uid="{AEF89575-F5E1-43F6-924C-05984CC2D44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U8" authorId="0" shapeId="0" xr:uid="{62DAE25C-EC8E-4342-ADA1-AE562723372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V8" authorId="0" shapeId="0" xr:uid="{406A6902-BB41-4560-945E-F9863AD3E5E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W8" authorId="0" shapeId="0" xr:uid="{A7727F1F-540A-4C25-8BA9-05BA61CC3BA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X8" authorId="0" shapeId="0" xr:uid="{1D631221-D5F9-47F6-B9B1-B3316C253DF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Y8" authorId="0" shapeId="0" xr:uid="{E779581D-5610-405A-BA4E-6CCA05EADC2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Z8" authorId="0" shapeId="0" xr:uid="{2E0850A6-2882-4C66-9AB2-1D43C75B9BA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AA8" authorId="0" shapeId="0" xr:uid="{FA2F62D6-9DBA-41E4-9CFF-69C4A6A4414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9" authorId="0" shapeId="0" xr:uid="{675E7FE6-7962-4C73-A3BB-3681F3FFE2A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9" authorId="0" shapeId="0" xr:uid="{E17C7D55-DE27-414F-AEBD-8521F28AC4A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9" authorId="0" shapeId="0" xr:uid="{BBF922EF-9C71-4566-8A1A-3A6D07C981A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9" authorId="0" shapeId="0" xr:uid="{710AB1FE-F76A-429C-9D89-C687366E55F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9" authorId="0" shapeId="0" xr:uid="{3A7E12FC-0C25-4682-8AC8-8CE51F73149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9" authorId="0" shapeId="0" xr:uid="{481B807F-4CFF-4408-8E0C-96F410FD235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H9" authorId="0" shapeId="0" xr:uid="{AC577366-E654-4DFD-A6DD-68631C96761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I9" authorId="0" shapeId="0" xr:uid="{74D12E61-C5C6-4584-B89A-13C104DE739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J9" authorId="0" shapeId="0" xr:uid="{54087A76-BE42-4E57-9EA4-A23E33008B5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K9" authorId="0" shapeId="0" xr:uid="{560C3B90-5981-4B9F-BD8B-2AAD777F0FD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L9" authorId="0" shapeId="0" xr:uid="{5847CA3E-D3D0-4F8F-8CA2-BFEF2E80D7C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M9" authorId="0" shapeId="0" xr:uid="{41EDF4A1-A00C-4621-B7A5-D387A1504AA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N9" authorId="0" shapeId="0" xr:uid="{8BFE6E0E-A4D8-4F87-A326-97953252FAC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O9" authorId="0" shapeId="0" xr:uid="{47627846-2978-40FC-B09A-D51EDF330C3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P9" authorId="0" shapeId="0" xr:uid="{0C3E33C5-A17A-4862-9B28-3CB15D70154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Q9" authorId="0" shapeId="0" xr:uid="{B2B4F21D-8F24-492A-BEA3-3553B3A6064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R9" authorId="0" shapeId="0" xr:uid="{FC279025-20DB-4635-A444-2C795E03A36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S9" authorId="0" shapeId="0" xr:uid="{FF690F22-E60B-4861-B346-3A0C08A6D48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T9" authorId="0" shapeId="0" xr:uid="{12D338B0-5528-4683-B418-8E07172F568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U9" authorId="0" shapeId="0" xr:uid="{01037346-19A0-4429-B614-15BCCC6A276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V9" authorId="0" shapeId="0" xr:uid="{D2FDACA5-D841-4034-A4AD-88882FA6E67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W9" authorId="0" shapeId="0" xr:uid="{C01B48D8-4FE4-4E80-A44F-CFB2D5C7298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X9" authorId="0" shapeId="0" xr:uid="{65275A3A-9708-4B50-BC78-A485E6C0E60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Y9" authorId="0" shapeId="0" xr:uid="{6DF5A79D-9C89-4646-A360-2EB7F5C6348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Z9" authorId="0" shapeId="0" xr:uid="{C540897A-C9E7-4AFE-BB02-FE03679024C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AA9" authorId="0" shapeId="0" xr:uid="{728DD1B4-D9A1-4378-BE0D-CAB983444A1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10" authorId="0" shapeId="0" xr:uid="{F0B10E41-477B-41EC-8071-ADE5DFEF9A8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10" authorId="0" shapeId="0" xr:uid="{2FFA02D2-4EE0-4B01-B623-45DE1504E70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10" authorId="0" shapeId="0" xr:uid="{A4C54071-732B-4ACF-9D60-8B872AAD94D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10" authorId="0" shapeId="0" xr:uid="{F397EA22-DB74-4E4F-A8FD-FD2F745F2F8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10" authorId="0" shapeId="0" xr:uid="{EB8B233C-50FA-415B-8CFF-E096522289A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10" authorId="0" shapeId="0" xr:uid="{90CB9F98-1EBC-46A5-A437-687DA9170FD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H10" authorId="0" shapeId="0" xr:uid="{19F1F806-954C-4569-A04D-B69DC4D6731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I10" authorId="0" shapeId="0" xr:uid="{B7F1FF7D-BE51-4C25-BC1D-DBA15F88254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J10" authorId="0" shapeId="0" xr:uid="{58EBE83F-C3AE-44DC-9E34-2B44D3BD9F4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K10" authorId="0" shapeId="0" xr:uid="{328A4047-FCE6-4E75-BEC7-73141393B77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L10" authorId="0" shapeId="0" xr:uid="{43897863-2294-4324-A4E1-CA3256F03B0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M10" authorId="0" shapeId="0" xr:uid="{071A9A71-3E69-4BDF-BDC9-31997246575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N10" authorId="0" shapeId="0" xr:uid="{D7F61A71-51CC-4289-91E6-8005D88650D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O10" authorId="0" shapeId="0" xr:uid="{0BFA6739-56FA-41FD-923D-BBA18C9C12F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P10" authorId="0" shapeId="0" xr:uid="{4C30697D-DD86-459F-930E-B1E7D8457E5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Q10" authorId="0" shapeId="0" xr:uid="{3FD341A3-8C9F-4316-A68D-CB00C11B3D2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R10" authorId="0" shapeId="0" xr:uid="{A1987F86-859E-40F8-AE45-347B390557A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S10" authorId="0" shapeId="0" xr:uid="{5581E860-3389-400D-9354-94886CB6F41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T10" authorId="0" shapeId="0" xr:uid="{B18315C6-DB2F-46D3-806D-6F484000430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U10" authorId="0" shapeId="0" xr:uid="{481635BC-0626-44A7-AB87-C5ADC01B98B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V10" authorId="0" shapeId="0" xr:uid="{3CEC178D-F53C-4933-B5D9-1E123B5A0A5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W10" authorId="0" shapeId="0" xr:uid="{279AD6C8-ECB9-4F86-9EBA-B4EEF18CC20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X10" authorId="0" shapeId="0" xr:uid="{90B7FA71-C2F9-43BC-BB47-2BD929DF0F9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Y10" authorId="0" shapeId="0" xr:uid="{793042FD-BC7F-42C7-912E-4371E9AE1E6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Z10" authorId="0" shapeId="0" xr:uid="{65F42F3A-BE6E-48FF-B427-582E77CA17A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AA10" authorId="0" shapeId="0" xr:uid="{0F56976A-BF38-4493-AB3E-EEDD9AD6310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11" authorId="0" shapeId="0" xr:uid="{4FF2A8FA-5A20-472C-970E-5371C0E64AC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11" authorId="0" shapeId="0" xr:uid="{DB009D5D-39FB-4447-B876-53CACE2A977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11" authorId="0" shapeId="0" xr:uid="{6124CD48-36AA-48FC-8E4A-709E84FFD37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11" authorId="0" shapeId="0" xr:uid="{6430BECB-7D8D-4FAF-B515-8BEA4435FA6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11" authorId="0" shapeId="0" xr:uid="{C5B280B4-ADA8-4101-AEB6-C490280AE2E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11" authorId="0" shapeId="0" xr:uid="{F212E515-189A-4FB3-A3DF-B349BA2E09E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H11" authorId="0" shapeId="0" xr:uid="{7292B912-50D6-4EDA-9257-4A1DBB1AC9F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I11" authorId="0" shapeId="0" xr:uid="{B89CD676-CEDC-42EE-8792-D478B6B21A0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J11" authorId="0" shapeId="0" xr:uid="{5E8EA4DE-3F84-4A05-A544-310C96F9500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K11" authorId="0" shapeId="0" xr:uid="{3E455BC3-4D91-466B-92C8-4DA547937DC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L11" authorId="0" shapeId="0" xr:uid="{DEE26392-9EAA-4679-8409-A267D8D40C3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M11" authorId="0" shapeId="0" xr:uid="{A1F7D24D-2E9B-42F4-ADB8-E8C891AC7FF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N11" authorId="0" shapeId="0" xr:uid="{F4CB7EAF-8C9F-4662-95EE-2A931C5A488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O11" authorId="0" shapeId="0" xr:uid="{07751BD0-03BD-4785-B9C0-E5F989B6A0C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P11" authorId="0" shapeId="0" xr:uid="{69873AE6-7406-4138-85E8-AEDC3662CB3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Q11" authorId="0" shapeId="0" xr:uid="{CD6846E4-431C-43E0-92E4-727FFA46035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R11" authorId="0" shapeId="0" xr:uid="{2F3613CC-93E3-4A43-8B64-1B833A55486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S11" authorId="0" shapeId="0" xr:uid="{A6F7484D-59F7-497B-9090-47168FF8E3C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T11" authorId="0" shapeId="0" xr:uid="{B15E6A65-379E-4CDA-AE3D-8FB94B74F19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U11" authorId="0" shapeId="0" xr:uid="{3688F389-AC82-4046-ADC4-109313A050D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V11" authorId="0" shapeId="0" xr:uid="{EAA24D50-3253-4F7B-9E33-74FAEB72854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W11" authorId="0" shapeId="0" xr:uid="{D44DFFF9-E891-4D5C-A481-E73B84600DE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X11" authorId="0" shapeId="0" xr:uid="{65743EB6-8CA0-49B7-A84A-E842B0B7B82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Y11" authorId="0" shapeId="0" xr:uid="{2BC533CF-D6B0-423B-B83A-3B8A58C4FDA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Z11" authorId="0" shapeId="0" xr:uid="{E2A28A34-3471-44E1-BD89-9E4C73B6EF2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AA11" authorId="0" shapeId="0" xr:uid="{F4B8046C-77BA-41EE-827E-9F68B81A663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2" authorId="0" shapeId="0" xr:uid="{FBACEFCC-5D50-42E9-B9F5-7C74A913F4E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12" authorId="0" shapeId="0" xr:uid="{8F0A300C-6967-465A-B443-988521A0A35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12" authorId="0" shapeId="0" xr:uid="{344B7203-6835-4ED4-9262-D174F858B88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12" authorId="0" shapeId="0" xr:uid="{8A2C8B0E-FC72-4BCA-AF79-9653FF8B62B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12" authorId="0" shapeId="0" xr:uid="{96F11056-5873-4503-9903-1BE9CB6845C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12" authorId="0" shapeId="0" xr:uid="{DE6B52AB-88C2-4F9E-9CA8-0621C7EAC74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H12" authorId="0" shapeId="0" xr:uid="{F1471848-0C93-4BDB-8717-9D2FAEE4592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I12" authorId="0" shapeId="0" xr:uid="{8AD1A48C-2299-4E4F-AC09-15CB8F71B79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J12" authorId="0" shapeId="0" xr:uid="{F042F705-7FD5-45C4-8AF3-00617833770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K12" authorId="0" shapeId="0" xr:uid="{D2A30FCA-5B9F-4BAE-AD44-7D1BEF7D300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L12" authorId="0" shapeId="0" xr:uid="{59DBB0B4-BEEC-4025-AA3A-B0F30098385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M12" authorId="0" shapeId="0" xr:uid="{1E98F3CD-4C3C-4D80-B8F5-89439CCD535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N12" authorId="0" shapeId="0" xr:uid="{DBD875E2-FD38-45A7-8630-D1EA399D613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O12" authorId="0" shapeId="0" xr:uid="{BC1B4AE3-27C8-4B91-B7EB-BDD64E3D77F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P12" authorId="0" shapeId="0" xr:uid="{430C5D9B-434A-42EC-8866-BD0094AD386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Q12" authorId="0" shapeId="0" xr:uid="{3873E041-61D9-4151-9C2F-758BDB32CD2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R12" authorId="0" shapeId="0" xr:uid="{EA77F75B-04B6-4C7E-8D0B-BD802CED628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S12" authorId="0" shapeId="0" xr:uid="{3ED674AD-6BC0-4E8C-8B1B-6EF30FF009D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T12" authorId="0" shapeId="0" xr:uid="{9ED42C58-FCC9-4ABE-B1E3-7B555E4E0E5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U12" authorId="0" shapeId="0" xr:uid="{314DAFB2-F36B-4DFA-B6F3-9602BE0C5D0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V12" authorId="0" shapeId="0" xr:uid="{970BE1A2-0C5B-42F6-AABB-DBC925B5555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W12" authorId="0" shapeId="0" xr:uid="{2E925A8E-AC6E-43C5-BADF-57CBB739684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X12" authorId="0" shapeId="0" xr:uid="{164DFE4E-2139-48F2-A73A-CB79A3A69A5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Y12" authorId="0" shapeId="0" xr:uid="{A8C62D2C-0E76-4C97-AF9C-B00F50D7FE8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Z12" authorId="0" shapeId="0" xr:uid="{0F8EFAA9-C2FE-4F60-A55F-5F7A328B970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AA12" authorId="0" shapeId="0" xr:uid="{BB82F520-56A1-4164-B5C1-50D610BAC88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3" authorId="0" shapeId="0" xr:uid="{249F245A-962A-403D-83BC-1033BBE6BDC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13" authorId="0" shapeId="0" xr:uid="{D6CF3EC2-3539-4BB4-ABED-28CC33CB9C2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13" authorId="0" shapeId="0" xr:uid="{653DCC3E-ED44-4419-8B4C-2A29A385F01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13" authorId="0" shapeId="0" xr:uid="{2FCB364F-15E1-4CA6-BB0F-8272561537B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13" authorId="0" shapeId="0" xr:uid="{AD4F5FE7-DC42-4EF6-B568-43EDCA95C5E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13" authorId="0" shapeId="0" xr:uid="{705A775C-1F19-4586-BFD4-2B1A9B0A5A7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H13" authorId="0" shapeId="0" xr:uid="{B0805CFF-8BB7-4DC4-80D2-BB54DF553C6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I13" authorId="0" shapeId="0" xr:uid="{E1AE416D-3E4F-4D2F-85B9-C5827075026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J13" authorId="0" shapeId="0" xr:uid="{7B3CFE51-8946-49A4-BFFD-B02F9C7F7D6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K13" authorId="0" shapeId="0" xr:uid="{D73D2531-4ACE-499A-9497-8D97D9D1C42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L13" authorId="0" shapeId="0" xr:uid="{E090E8C5-5D17-4302-8E4C-048BEC2964F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M13" authorId="0" shapeId="0" xr:uid="{DD123106-5DAF-4237-9BB2-894AC8FB0D3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N13" authorId="0" shapeId="0" xr:uid="{19C89C0B-ED81-4D49-A33A-B6640D07130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O13" authorId="0" shapeId="0" xr:uid="{19A4F73F-397A-400C-BF5D-D492E84FDA9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P13" authorId="0" shapeId="0" xr:uid="{19FD3BD5-F313-4234-85BD-57100FFD2B4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Q13" authorId="0" shapeId="0" xr:uid="{DEBC5F74-33AE-42C4-89CD-ABCAB55B0B0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R13" authorId="0" shapeId="0" xr:uid="{12FA32F7-ED60-4367-9CEA-ADC4BFA8B04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S13" authorId="0" shapeId="0" xr:uid="{498D15AF-FCEC-42C6-BB9B-ADAE3445E54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T13" authorId="0" shapeId="0" xr:uid="{DA3A6A27-5145-4ED3-B7F3-F52CBCBE907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U13" authorId="0" shapeId="0" xr:uid="{6627A7AB-E877-479F-9967-FEC73D1FE70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V13" authorId="0" shapeId="0" xr:uid="{69F86450-45B5-4202-BCD9-06D18CFD65A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W13" authorId="0" shapeId="0" xr:uid="{706C895D-B5FF-4FE3-B267-5E66A105584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X13" authorId="0" shapeId="0" xr:uid="{D7067075-A37B-4612-90B1-333A519CD62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Y13" authorId="0" shapeId="0" xr:uid="{A3CC0F1B-0620-4D2F-841A-23FF64810B9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Z13" authorId="0" shapeId="0" xr:uid="{4245B009-86C2-4311-8C88-61AF2FBB6D9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AA13" authorId="0" shapeId="0" xr:uid="{C442FFA2-DC22-422C-8A03-B4343F59CE3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14" authorId="0" shapeId="0" xr:uid="{6463CD91-0E35-400A-ADB6-9215105BD00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14" authorId="0" shapeId="0" xr:uid="{C915F91D-8A48-4830-9FAE-D75BD016DC6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14" authorId="0" shapeId="0" xr:uid="{1CC1D3CB-2537-49F1-BE32-C885510701D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14" authorId="0" shapeId="0" xr:uid="{42E78CB2-8820-4839-8DF1-732C1370906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14" authorId="0" shapeId="0" xr:uid="{E09A5DC8-755E-4515-AA8D-CA33D2BC0A9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14" authorId="0" shapeId="0" xr:uid="{B066B2AE-BBC8-405D-9399-7118A0D2F09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H14" authorId="0" shapeId="0" xr:uid="{E82EB6A2-4CAB-4088-89B3-15E1C78BE54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I14" authorId="0" shapeId="0" xr:uid="{C7E27177-A9F3-41B0-A253-C6CF6BB6C9F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J14" authorId="0" shapeId="0" xr:uid="{106EBE35-6FE4-4153-9A3A-AC1B529AA98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K14" authorId="0" shapeId="0" xr:uid="{A9742532-9EC9-4ABA-9FF8-CFA2083FBEC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L14" authorId="0" shapeId="0" xr:uid="{D1749A2C-3BAB-4E72-8C61-7C9950FABC3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M14" authorId="0" shapeId="0" xr:uid="{871FCDE6-97E4-43E9-9A28-5B1DD51EAC4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N14" authorId="0" shapeId="0" xr:uid="{C26E74B3-FF7B-4CFA-95D4-09158400790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O14" authorId="0" shapeId="0" xr:uid="{7F134A98-224C-4C11-A45A-1FDEC1428B8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P14" authorId="0" shapeId="0" xr:uid="{977491F3-A185-4AE7-BA74-C4715E02F5C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Q14" authorId="0" shapeId="0" xr:uid="{5B78CA79-E46D-4D20-8A0A-BD243F2BD13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R14" authorId="0" shapeId="0" xr:uid="{DD659789-BD17-4409-A928-7E14B6C288A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S14" authorId="0" shapeId="0" xr:uid="{578933D8-2F94-4BE2-B690-C8F389841ED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T14" authorId="0" shapeId="0" xr:uid="{2ED1F4F4-D764-4A98-A172-6F9ECEEF459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U14" authorId="0" shapeId="0" xr:uid="{30893051-3588-460E-B7EF-94CF6635061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V14" authorId="0" shapeId="0" xr:uid="{5063A1BE-3C21-4096-82F4-DC5A3E69334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W14" authorId="0" shapeId="0" xr:uid="{A3BDBE66-F19B-4864-9F92-4ABB8064D13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X14" authorId="0" shapeId="0" xr:uid="{82E5B410-8B5E-4D8C-92DA-4D6566EFE58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Y14" authorId="0" shapeId="0" xr:uid="{CDB1E56B-ADCD-49F9-80A2-BA1E47566F8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Z14" authorId="0" shapeId="0" xr:uid="{4214965F-54C9-417D-8C64-B72778093F2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AA14" authorId="0" shapeId="0" xr:uid="{FE4D6090-F4BE-4F77-99C6-44D6CA1E428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5" authorId="0" shapeId="0" xr:uid="{E43B7F11-E892-4190-9899-1D499590203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15" authorId="0" shapeId="0" xr:uid="{3279AFEC-AC0B-4AD3-87B4-6BA9B744924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15" authorId="0" shapeId="0" xr:uid="{07DAA181-60C5-4E3E-8BE6-AC601973067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15" authorId="0" shapeId="0" xr:uid="{24D7EA38-7A3D-4836-9E3B-6C1E30F7D56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15" authorId="0" shapeId="0" xr:uid="{A54DA361-9D36-47A7-AF27-3CF2CAB38E6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15" authorId="0" shapeId="0" xr:uid="{F3B49BC0-5931-477A-BC4A-4E1790F8D31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H15" authorId="0" shapeId="0" xr:uid="{644DD463-24E0-40C5-88CE-1E8AD5D7EDA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I15" authorId="0" shapeId="0" xr:uid="{922FC95E-255E-4315-A555-72B9C871EA6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J15" authorId="0" shapeId="0" xr:uid="{7E5DEAF3-2CAE-4CF8-80B7-235CD55071D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K15" authorId="0" shapeId="0" xr:uid="{E91A99CF-7F39-4563-8C85-41FD4D6D5AA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L15" authorId="0" shapeId="0" xr:uid="{A15C8443-3C06-459E-9913-616335B8287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M15" authorId="0" shapeId="0" xr:uid="{9AD9DB23-5B98-4BDC-AE6F-8B0F905BCA4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N15" authorId="0" shapeId="0" xr:uid="{142D000D-876E-4E28-AA31-E239CF1F1DD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O15" authorId="0" shapeId="0" xr:uid="{819DDF9B-BA31-4FE8-80C5-8DE505EDC44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P15" authorId="0" shapeId="0" xr:uid="{80313912-9118-4591-A8C2-36A0AF5C234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Q15" authorId="0" shapeId="0" xr:uid="{4921AB67-152F-40FC-B4ED-2A458A19825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R15" authorId="0" shapeId="0" xr:uid="{09342264-D3A9-4E3A-9216-5E396F42DFA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S15" authorId="0" shapeId="0" xr:uid="{9F46E8D3-3200-4265-9D85-62FAF0ED831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T15" authorId="0" shapeId="0" xr:uid="{841AF2F0-8100-4281-A203-7170F6CFAAC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U15" authorId="0" shapeId="0" xr:uid="{21FC36B5-1088-4598-B9DC-69F568F43C5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V15" authorId="0" shapeId="0" xr:uid="{2BE948CD-BA92-477E-A238-86165E8BBFB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W15" authorId="0" shapeId="0" xr:uid="{5A54F474-5D34-4F94-B7AB-45D69BF846D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X15" authorId="0" shapeId="0" xr:uid="{758D356D-8033-41CF-847F-C43ADD51A8E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Y15" authorId="0" shapeId="0" xr:uid="{E7B4BE7E-AACB-4936-874C-C5305CAA2F6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Z15" authorId="0" shapeId="0" xr:uid="{D249CB12-68E3-4556-B5E3-F12AB9DB645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AA15" authorId="0" shapeId="0" xr:uid="{C28CF093-D5A8-45FE-BD2C-F58F2FAC6AB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6" authorId="0" shapeId="0" xr:uid="{D3A18DB2-A94A-4CA2-8B82-18ABBECFFF2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16" authorId="0" shapeId="0" xr:uid="{5D30E4C4-5396-45C0-9F32-40E826B7C5E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16" authorId="0" shapeId="0" xr:uid="{59699071-CCF8-4C00-B686-F320626D07B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16" authorId="0" shapeId="0" xr:uid="{11FB6052-6F58-4D5E-9560-C2E0581008C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16" authorId="0" shapeId="0" xr:uid="{F74EA9E3-D834-4766-96B8-65F896809B4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16" authorId="0" shapeId="0" xr:uid="{1BAF4D02-E2C1-4920-AA96-C2AF577ABC6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H16" authorId="0" shapeId="0" xr:uid="{ACA9B6DE-7ED9-4104-89E1-F99A324044A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I16" authorId="0" shapeId="0" xr:uid="{6C082B54-62D0-4706-A2CC-6B2FA0147B9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J16" authorId="0" shapeId="0" xr:uid="{5FCBFD83-06EC-4891-BA26-36C07A9708A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K16" authorId="0" shapeId="0" xr:uid="{CA4D2055-4DBF-411B-8DC2-BFAF5F0B9A6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L16" authorId="0" shapeId="0" xr:uid="{6FEF2D4C-7027-48AC-9625-E522582CC0A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M16" authorId="0" shapeId="0" xr:uid="{439E7558-50F0-4573-B7CD-D12D994E3D2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N16" authorId="0" shapeId="0" xr:uid="{6FBD7CEA-86E5-48E7-886D-7317A299C47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O16" authorId="0" shapeId="0" xr:uid="{2A2315F1-04D0-4160-BCD0-96CBC19FC37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P16" authorId="0" shapeId="0" xr:uid="{7E7C9372-68F1-4A70-A5B8-A62510A3D59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Q16" authorId="0" shapeId="0" xr:uid="{8FF7DE6D-46BE-4D7B-8D18-4768894FBFF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R16" authorId="0" shapeId="0" xr:uid="{4A1BD117-1691-471D-BC70-2B47C4BF326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S16" authorId="0" shapeId="0" xr:uid="{4F3D25A2-ABD9-461F-A078-041319F2CF5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T16" authorId="0" shapeId="0" xr:uid="{A31B73EA-60DF-4449-908D-FE63ED690AD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U16" authorId="0" shapeId="0" xr:uid="{0EAABF4F-A219-44DF-A3FF-603776DDAF8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V16" authorId="0" shapeId="0" xr:uid="{67EB84D2-FE61-448D-B6FD-E2F13D1D835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W16" authorId="0" shapeId="0" xr:uid="{AF721910-3F30-4D8E-920C-A11F46542FA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X16" authorId="0" shapeId="0" xr:uid="{4A1E1E6E-5B9A-4C7E-B6CB-84E8C0E58E6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Y16" authorId="0" shapeId="0" xr:uid="{C832A99B-AE9E-40F5-A0FA-AC377A3928D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Z16" authorId="0" shapeId="0" xr:uid="{D9EC6C68-0D9E-417C-AD28-A42CCD02DF4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AA16" authorId="0" shapeId="0" xr:uid="{C26FB8CB-08DD-4B37-BF9D-7D4EC466F0C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7" authorId="0" shapeId="0" xr:uid="{894E8EC0-431C-4D69-B2BD-505B0C66115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17" authorId="0" shapeId="0" xr:uid="{D31A9E7E-BA39-4CE0-83DE-CAB929EB768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17" authorId="0" shapeId="0" xr:uid="{DA5A504D-90BD-4752-ADB5-BDD3A875839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17" authorId="0" shapeId="0" xr:uid="{4977839F-65F9-49B6-A4B0-1B84A2D2EED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17" authorId="0" shapeId="0" xr:uid="{60491140-97B0-4E72-991F-46976EE01FA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17" authorId="0" shapeId="0" xr:uid="{165A9CCB-255D-4AB2-B283-1BE8CC8D20D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H17" authorId="0" shapeId="0" xr:uid="{8EAA6898-CCC0-403B-814B-BE7412E5747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I17" authorId="0" shapeId="0" xr:uid="{5EC49550-0301-4E48-A441-0CD1FABDC14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J17" authorId="0" shapeId="0" xr:uid="{2B6CA20E-BA48-4FDE-ADDB-885EEF2AC55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K17" authorId="0" shapeId="0" xr:uid="{7F32E25B-A13B-4E5C-B7E4-723AA2BDDAE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L17" authorId="0" shapeId="0" xr:uid="{F1D3227A-4309-478F-92A7-32674F60D68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M17" authorId="0" shapeId="0" xr:uid="{7E0314E0-7F9A-4D69-A04D-D7E93BCE72D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N17" authorId="0" shapeId="0" xr:uid="{007AFC27-EED7-41D3-B742-B4F71FCB1E5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O17" authorId="0" shapeId="0" xr:uid="{A44AB703-E451-45C2-AEE0-2C20D31C19D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P17" authorId="0" shapeId="0" xr:uid="{47E37162-AB2D-452E-A372-B7F054C5A9A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Q17" authorId="0" shapeId="0" xr:uid="{6E798641-294B-4413-BA70-396D31E041D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R17" authorId="0" shapeId="0" xr:uid="{98057EA6-D1DF-47C3-8A19-26E8E0F5173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S17" authorId="0" shapeId="0" xr:uid="{CFB6E5A6-027D-4EB2-8484-2EA119FF694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T17" authorId="0" shapeId="0" xr:uid="{F2FEF3CB-1445-49C8-9D77-7894AE2294E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U17" authorId="0" shapeId="0" xr:uid="{05853FC0-B9CD-4F28-B87D-980DFD80122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V17" authorId="0" shapeId="0" xr:uid="{FC37C708-ED2A-46A8-8492-17695495596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W17" authorId="0" shapeId="0" xr:uid="{82D519FD-DC7B-43AE-97A7-4D58AB56B2C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X17" authorId="0" shapeId="0" xr:uid="{37FDB089-5287-42FE-93B6-FCBD9910AB7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Y17" authorId="0" shapeId="0" xr:uid="{CD4C8776-22B8-409A-9C7F-677A02D301F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Z17" authorId="0" shapeId="0" xr:uid="{28085A1A-E1D2-4904-9A13-EF1D159251D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AA17" authorId="0" shapeId="0" xr:uid="{E146DA1D-9C49-4B5D-A34C-FD8FC749336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8" authorId="0" shapeId="0" xr:uid="{2D311A19-B55E-44FC-BA8C-E592FDCB132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18" authorId="0" shapeId="0" xr:uid="{0DE3AE12-B602-4EA5-8301-E07A1E1FAF3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18" authorId="0" shapeId="0" xr:uid="{700868D3-5112-4BD0-B401-7C88448F040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18" authorId="0" shapeId="0" xr:uid="{93A07E78-B51B-45C3-B695-975AE0FBEA7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18" authorId="0" shapeId="0" xr:uid="{81A656A8-DB27-4E46-84B8-2BA5090B77C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18" authorId="0" shapeId="0" xr:uid="{87CBB920-67FF-4244-ABF6-3FBFCAE496E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H18" authorId="0" shapeId="0" xr:uid="{7AF13CA1-0F27-4A10-A36B-812D7ACBD3A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I18" authorId="0" shapeId="0" xr:uid="{D556626E-4A2A-4929-AB2C-E4CD7F4A436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J18" authorId="0" shapeId="0" xr:uid="{880A5E95-F715-4874-B7A3-D57B0BA5947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K18" authorId="0" shapeId="0" xr:uid="{8D93C4ED-56B4-46EE-BE22-47A3DDD2C86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L18" authorId="0" shapeId="0" xr:uid="{95F540DA-756F-4D3E-8270-11A2A511F59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M18" authorId="0" shapeId="0" xr:uid="{CB77B23A-A466-4614-BEE9-35F9907E0FF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N18" authorId="0" shapeId="0" xr:uid="{B3EB11B0-E44D-4844-84DA-10E7E469508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O18" authorId="0" shapeId="0" xr:uid="{ACDC5D01-97E8-498B-9608-5B44C10B96F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P18" authorId="0" shapeId="0" xr:uid="{F1C0783E-774B-4713-9201-E767F4A1195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Q18" authorId="0" shapeId="0" xr:uid="{25CC792C-4866-4FD9-8EAF-9A34D7DFC6B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R18" authorId="0" shapeId="0" xr:uid="{3F016898-5C36-400A-8D88-88DD7BFE081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S18" authorId="0" shapeId="0" xr:uid="{507FAA98-CFFC-444B-A01A-C4B05CCE86F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T18" authorId="0" shapeId="0" xr:uid="{8A924753-6129-42DB-B567-BC106FFC15C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U18" authorId="0" shapeId="0" xr:uid="{BA48DE35-BE29-4D52-BA93-FD046B34047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V18" authorId="0" shapeId="0" xr:uid="{14A73DE2-070F-48FE-BF5C-446494CD893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W18" authorId="0" shapeId="0" xr:uid="{7F07CFD1-8FA6-431C-AECE-AF03D5BDEE8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X18" authorId="0" shapeId="0" xr:uid="{C283DE94-2DC6-412B-B446-0ACD2AB310D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Y18" authorId="0" shapeId="0" xr:uid="{3FD0C2EB-5F69-47B4-A623-636F7B3D8F0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Z18" authorId="0" shapeId="0" xr:uid="{53349973-C375-4EBF-8FAB-184F5BD8B2B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AA18" authorId="0" shapeId="0" xr:uid="{FE96506B-BEFD-4C03-95BF-E5CE689EEB7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9" authorId="0" shapeId="0" xr:uid="{FCD00E9F-FDDE-4B64-ADD5-9EBA12BFF83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19" authorId="0" shapeId="0" xr:uid="{CF643876-87FD-450D-9FC4-05AA31867B6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19" authorId="0" shapeId="0" xr:uid="{2D41A803-A623-4081-81D0-18BD286CA02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19" authorId="0" shapeId="0" xr:uid="{CE97996A-885B-4502-B084-7E8161F6B8B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19" authorId="0" shapeId="0" xr:uid="{1F4988D3-F58A-4EA4-A0EC-2FDC091E5B0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19" authorId="0" shapeId="0" xr:uid="{03ADE99E-F628-435F-AF0D-6556EABF4E3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H19" authorId="0" shapeId="0" xr:uid="{EB5DA797-1539-46F4-BE21-259ABC3FF77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I19" authorId="0" shapeId="0" xr:uid="{DD72F104-02D3-40C8-AB0B-6907813B7D5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J19" authorId="0" shapeId="0" xr:uid="{0C08ADD4-41CA-4F3B-80B6-A9AA992F16F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K19" authorId="0" shapeId="0" xr:uid="{71EDDD72-3DD7-4660-A6FC-99F9EDFFC4B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L19" authorId="0" shapeId="0" xr:uid="{799DA5D6-F94E-4C0C-8D57-634A5DD85C3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M19" authorId="0" shapeId="0" xr:uid="{D20B15F6-9BFA-452F-A97C-9242A84B723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N19" authorId="0" shapeId="0" xr:uid="{83C76661-AC48-4BAD-BE84-D7D3716FA12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O19" authorId="0" shapeId="0" xr:uid="{AECB39AF-AB6D-441F-9507-EF8D66CE13C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P19" authorId="0" shapeId="0" xr:uid="{F91B7260-6456-4265-92FB-7D2B0BC53BB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Q19" authorId="0" shapeId="0" xr:uid="{CA3A7536-F85E-4183-AFF7-52027ACA623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R19" authorId="0" shapeId="0" xr:uid="{A3B8C098-D12A-4E4C-BF93-8A382D1CF9B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S19" authorId="0" shapeId="0" xr:uid="{2F7D44E1-9FE3-479B-A071-9C69BE26581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T19" authorId="0" shapeId="0" xr:uid="{D61CF83C-21A0-4156-9CAF-8DCF58EAC7E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U19" authorId="0" shapeId="0" xr:uid="{A51CE0D6-3EB5-4560-83EE-3DC0614F64B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V19" authorId="0" shapeId="0" xr:uid="{8771DFD9-BC33-48B0-A502-DC620243FE6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W19" authorId="0" shapeId="0" xr:uid="{3D1865AD-6CB6-457A-BD35-9B5B4F22585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X19" authorId="0" shapeId="0" xr:uid="{6887F580-606A-4C34-AD0E-03A05B0BF2B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Y19" authorId="0" shapeId="0" xr:uid="{2EEE5299-4E24-4924-B7BA-AC76C0120B7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Z19" authorId="0" shapeId="0" xr:uid="{B1F495B4-C80F-4FCC-B289-ACAE793448A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AA19" authorId="0" shapeId="0" xr:uid="{AB0831DB-B497-42D8-A272-61F9752BD45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0" authorId="0" shapeId="0" xr:uid="{19B5A737-0ACA-449E-A10D-A1B6FFF1EA1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20" authorId="0" shapeId="0" xr:uid="{CB3028FF-7181-4F7E-806A-20F1EBF17D5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20" authorId="0" shapeId="0" xr:uid="{4713C7DC-5D25-4360-BFB2-2222CE7F0FC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20" authorId="0" shapeId="0" xr:uid="{26F9A48D-BB99-470E-A76C-61B2917D4A2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20" authorId="0" shapeId="0" xr:uid="{00608E0C-0006-4DA8-8F68-9FB2C674AFE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20" authorId="0" shapeId="0" xr:uid="{45FCC88A-78B2-49D2-AF4F-342DFE3FB34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H20" authorId="0" shapeId="0" xr:uid="{3C7085C4-1F75-4570-B049-A89787EB2FC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I20" authorId="0" shapeId="0" xr:uid="{DE721F35-393D-4426-9825-1BA5EE62908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J20" authorId="0" shapeId="0" xr:uid="{86A18B81-BDF5-44B8-A3AB-0881457C3ED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K20" authorId="0" shapeId="0" xr:uid="{1B5E2A8B-C448-454B-851A-A53DE7CEB91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L20" authorId="0" shapeId="0" xr:uid="{9508F345-9FBC-44D4-A70A-636CBCC64BA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M20" authorId="0" shapeId="0" xr:uid="{06832D8B-608F-48B1-974C-BE89509A71B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N20" authorId="0" shapeId="0" xr:uid="{7B73A0EB-42FC-4E27-A9D8-B8D4A24D73B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O20" authorId="0" shapeId="0" xr:uid="{4E3C03E8-DF99-464B-82EC-E9A48919982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P20" authorId="0" shapeId="0" xr:uid="{780088D6-7846-4EA0-8674-166F36F1E2E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Q20" authorId="0" shapeId="0" xr:uid="{3EB1C32E-5BF2-4626-8856-228A90BCE17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R20" authorId="0" shapeId="0" xr:uid="{EC87D9B8-2B3F-486E-BF44-C0BED0D64FB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S20" authorId="0" shapeId="0" xr:uid="{126EE7CA-5DEB-4C92-982C-F34A77C0787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T20" authorId="0" shapeId="0" xr:uid="{742BA807-AB46-492E-A0C3-7A2BABB1BED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U20" authorId="0" shapeId="0" xr:uid="{5021016F-7545-495B-8A1F-51E16AA5546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V20" authorId="0" shapeId="0" xr:uid="{C55F6AB6-52BD-4C61-86B1-25BB2A58F5F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W20" authorId="0" shapeId="0" xr:uid="{B93CFD9D-BA6D-408F-8374-C5920601028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X20" authorId="0" shapeId="0" xr:uid="{8B081B7E-1714-4C45-B438-7C616A373EB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Y20" authorId="0" shapeId="0" xr:uid="{D076204B-71DA-48F1-A2F9-BFD985C2816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Z20" authorId="0" shapeId="0" xr:uid="{4EB5C6B2-175C-4181-B8F0-DD0F91A0954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AA20" authorId="0" shapeId="0" xr:uid="{185AF38B-185A-4373-820F-63B7165A30F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1" authorId="0" shapeId="0" xr:uid="{A29D5F0A-3234-4810-AB6E-1BC9B96AE57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21" authorId="0" shapeId="0" xr:uid="{52F241D8-2985-489F-97AE-E8B34B42945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21" authorId="0" shapeId="0" xr:uid="{EFF0599B-4AA4-4C9A-90DC-D4BF74E0AEF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21" authorId="0" shapeId="0" xr:uid="{955120CD-8736-4B2E-A8FD-60E6CA498BE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21" authorId="0" shapeId="0" xr:uid="{FAB18511-401F-4C87-B6AA-7646D0846EA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21" authorId="0" shapeId="0" xr:uid="{EC36955D-2998-4A8C-A0BB-F8450119EDE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H21" authorId="0" shapeId="0" xr:uid="{0B1CEA26-00CE-4938-9D1A-42601063578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I21" authorId="0" shapeId="0" xr:uid="{AB144283-60D1-4B32-9857-E825AE1E6F8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J21" authorId="0" shapeId="0" xr:uid="{54D10184-7FA3-48BB-8C76-86AAA225899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K21" authorId="0" shapeId="0" xr:uid="{F51CAF08-C80C-441F-822B-58E55D1FC79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L21" authorId="0" shapeId="0" xr:uid="{6E4121BA-CE17-4782-86DA-BEC899B4A67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M21" authorId="0" shapeId="0" xr:uid="{A19204E4-C2AD-4D89-BD24-2D9881979E3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N21" authorId="0" shapeId="0" xr:uid="{1E358E67-2478-4F70-8D9C-31CE501B976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O21" authorId="0" shapeId="0" xr:uid="{625F813C-97BF-45FC-ABE2-9C0C93C0F8D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P21" authorId="0" shapeId="0" xr:uid="{C5988999-EF4F-4586-897E-14CBF089774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Q21" authorId="0" shapeId="0" xr:uid="{4F2FE448-9D9F-474D-8AAC-8F310D7495F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R21" authorId="0" shapeId="0" xr:uid="{40D4D0FC-73A6-4262-BF49-C51A39F9B86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S21" authorId="0" shapeId="0" xr:uid="{6A8A6EF0-4E0C-4E4A-A4EE-5D061B344CD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T21" authorId="0" shapeId="0" xr:uid="{AB470CFC-A8A8-48C4-B48E-5B40B7A30A9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U21" authorId="0" shapeId="0" xr:uid="{0BF02340-BC43-44F7-AE09-7EF5E4851AF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V21" authorId="0" shapeId="0" xr:uid="{D031CA6E-E1E3-4690-90CF-F64F9E7ECD2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W21" authorId="0" shapeId="0" xr:uid="{5DBECB2E-362F-4AC8-8730-C3DB6B4F0B4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X21" authorId="0" shapeId="0" xr:uid="{A479F6BD-C3D3-4F2C-9A90-D390BE52757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Y21" authorId="0" shapeId="0" xr:uid="{86052236-9AFE-4F8C-9B8E-9494F56C64E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Z21" authorId="0" shapeId="0" xr:uid="{0597661C-267E-4E7B-AC5D-5F46095B9E8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AA21" authorId="0" shapeId="0" xr:uid="{5D7AC883-259C-42A3-A84A-79D46AE658F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2" authorId="0" shapeId="0" xr:uid="{416A5FD8-E86B-45DF-AC23-4CD4E2BCF98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22" authorId="0" shapeId="0" xr:uid="{090C1A7D-4EA1-45E0-96DC-572535399D1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22" authorId="0" shapeId="0" xr:uid="{85B6235B-07FA-4A12-A248-453B17F37B4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22" authorId="0" shapeId="0" xr:uid="{AE1BDD2E-70E2-4526-8A7D-28A6438E949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22" authorId="0" shapeId="0" xr:uid="{99E8520D-0B0D-4989-A2D4-4017EBA38E5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22" authorId="0" shapeId="0" xr:uid="{1A785BE1-FE5C-48ED-8182-00E6EB06AE1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H22" authorId="0" shapeId="0" xr:uid="{539F47D3-7D94-4F63-BBAC-06BDD9C64FE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I22" authorId="0" shapeId="0" xr:uid="{4D587A80-35E0-4611-AE25-EF57D48F487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J22" authorId="0" shapeId="0" xr:uid="{B00F4380-3227-4B3F-8D5C-890CEDF380E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K22" authorId="0" shapeId="0" xr:uid="{D6704DED-45C4-45AE-9688-D46F76399F2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L22" authorId="0" shapeId="0" xr:uid="{745E66C3-52A9-47FB-A250-76B8889CE08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M22" authorId="0" shapeId="0" xr:uid="{8D780C98-7144-40E9-99FD-D224D06DBE9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N22" authorId="0" shapeId="0" xr:uid="{D3E17635-D945-42F3-B0DB-A547C5C0B2F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O22" authorId="0" shapeId="0" xr:uid="{E9D43412-63C9-4739-85A8-6FAE63AD659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P22" authorId="0" shapeId="0" xr:uid="{1AB51D22-E7A2-439C-946A-B720BE5BA4E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Q22" authorId="0" shapeId="0" xr:uid="{C1D4E9BF-997E-4329-AEF2-5C35D775DCD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R22" authorId="0" shapeId="0" xr:uid="{79022967-9475-4FF0-8CBE-D3BA12CB449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S22" authorId="0" shapeId="0" xr:uid="{9D76012E-6DE0-4653-9B71-A90A9FD4441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T22" authorId="0" shapeId="0" xr:uid="{085414C9-AC93-445E-B3B5-B6C2F0BB196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U22" authorId="0" shapeId="0" xr:uid="{7B4146A3-84EA-40CB-B9AB-F60E97091DC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V22" authorId="0" shapeId="0" xr:uid="{32C1A350-3B69-4938-965F-E8534FFEC97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W22" authorId="0" shapeId="0" xr:uid="{96B944B7-0E8F-425F-B712-35FA33928C2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X22" authorId="0" shapeId="0" xr:uid="{21A6895F-7E7D-4F55-A971-5847085F506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Y22" authorId="0" shapeId="0" xr:uid="{AB23AC5F-1E71-4754-BE74-98B21452012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Z22" authorId="0" shapeId="0" xr:uid="{74744D9A-E6D0-4935-8327-A02FBBFBF20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AA22" authorId="0" shapeId="0" xr:uid="{EDE16878-1E20-4D21-80BD-F2E15A0701E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3" authorId="0" shapeId="0" xr:uid="{EE200B15-DFFF-4A0F-9B47-6503BCCD19F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23" authorId="0" shapeId="0" xr:uid="{8E70155A-37F0-4ABC-98DC-D06877006B3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23" authorId="0" shapeId="0" xr:uid="{7B8FFFEA-D398-40D3-8BC4-94A9781295E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23" authorId="0" shapeId="0" xr:uid="{DBFA1B75-7297-45EC-AAF5-053D85E4194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23" authorId="0" shapeId="0" xr:uid="{15841EB8-CD5C-47B7-A021-EF28EE8D539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23" authorId="0" shapeId="0" xr:uid="{FB9F5F66-BF76-40EF-B784-6E6FA2C48BC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H23" authorId="0" shapeId="0" xr:uid="{6EA718A9-AD5C-450B-8BBC-AB086BEEEAE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I23" authorId="0" shapeId="0" xr:uid="{B8BB1339-D90D-4934-8AF1-DCB7CE4CDF3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J23" authorId="0" shapeId="0" xr:uid="{5A146DB6-1E7B-4F40-A766-636A4344E36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K23" authorId="0" shapeId="0" xr:uid="{CFD81F3B-8E29-41BA-948E-86DB6819E1B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L23" authorId="0" shapeId="0" xr:uid="{D82FC318-0619-4B62-8B8C-9C7EB4816A4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M23" authorId="0" shapeId="0" xr:uid="{1FEA8A04-9FD5-403E-9117-3F236B9C6BD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N23" authorId="0" shapeId="0" xr:uid="{7A08B186-2868-40D6-B504-C175BA46D28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O23" authorId="0" shapeId="0" xr:uid="{B463F373-32B7-4D13-9B2A-D715C204775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P23" authorId="0" shapeId="0" xr:uid="{C2A7686C-9ED3-4361-91A3-70446FE4D89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Q23" authorId="0" shapeId="0" xr:uid="{4D3C4758-44BA-49A0-95A9-D69A50250BD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R23" authorId="0" shapeId="0" xr:uid="{94381611-38FA-4123-BA23-0A2DC57EA2F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S23" authorId="0" shapeId="0" xr:uid="{3622747D-17CF-4D09-B7F5-ED85F9580C1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T23" authorId="0" shapeId="0" xr:uid="{F3CA3735-7185-40A9-8E83-A11984DFF23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U23" authorId="0" shapeId="0" xr:uid="{5B1C7338-4359-433E-9F12-F8334D3FCAE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V23" authorId="0" shapeId="0" xr:uid="{209B3A46-1A95-412A-8B9C-8922262925E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W23" authorId="0" shapeId="0" xr:uid="{31ACE931-D129-49E3-8B6B-93DCC6B369F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X23" authorId="0" shapeId="0" xr:uid="{1823770F-3B20-4EE3-BE3D-5D96A5947D7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Y23" authorId="0" shapeId="0" xr:uid="{2AA29312-B6AD-4203-9589-1963A644F4A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Z23" authorId="0" shapeId="0" xr:uid="{63CBFC95-5798-47F0-AE0C-D021A1C5128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AA23" authorId="0" shapeId="0" xr:uid="{FA5F928D-8BEA-4063-8328-DD215738DEA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4" authorId="0" shapeId="0" xr:uid="{F7B3510C-AB43-4012-AA17-2E8CABD6EDE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24" authorId="0" shapeId="0" xr:uid="{3210DEF8-DB33-4CCA-8C2E-ECA39A072F3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24" authorId="0" shapeId="0" xr:uid="{3D9E4561-51BC-4497-8A89-6D54D40701D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24" authorId="0" shapeId="0" xr:uid="{B24F77A1-F101-4A87-86D9-0D2A1F0F849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24" authorId="0" shapeId="0" xr:uid="{4F461ADA-0F18-44CA-AD6D-C2E89AB8F42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24" authorId="0" shapeId="0" xr:uid="{A4FA598D-C462-484B-9E4F-6F0441473F7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H24" authorId="0" shapeId="0" xr:uid="{F55C390D-D081-4C45-8070-6A36142D48A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I24" authorId="0" shapeId="0" xr:uid="{19FACD56-F4E9-4A44-8769-23F863574BD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J24" authorId="0" shapeId="0" xr:uid="{EF71CFC2-6CFE-4FF3-87FC-8A98DF90993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K24" authorId="0" shapeId="0" xr:uid="{3D332234-F4A3-4AFC-9905-6314525DFAB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L24" authorId="0" shapeId="0" xr:uid="{4EAE3CA9-FEE7-46DE-BC49-C3EE77A5E4D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M24" authorId="0" shapeId="0" xr:uid="{7924FD2C-D229-4E26-88B2-729D97DBF62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N24" authorId="0" shapeId="0" xr:uid="{726BBEBC-B4DD-46E3-889A-21CEAA2E7B0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O24" authorId="0" shapeId="0" xr:uid="{30BACB93-D152-45E1-9998-412E69557FF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P24" authorId="0" shapeId="0" xr:uid="{3D36BFE5-FF39-4422-AB38-0AE56C01AE8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Q24" authorId="0" shapeId="0" xr:uid="{73BC8106-6958-4014-A434-6090B75A133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R24" authorId="0" shapeId="0" xr:uid="{30A78E4B-CB54-4DD2-9844-B75D98CA72C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S24" authorId="0" shapeId="0" xr:uid="{C264180A-141D-46F8-A3C8-4AF906D87E6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T24" authorId="0" shapeId="0" xr:uid="{F4A0900A-258B-4F5E-A345-ACB8AE24D47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U24" authorId="0" shapeId="0" xr:uid="{354BC64D-43B1-4994-BD49-50D6009DA5E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V24" authorId="0" shapeId="0" xr:uid="{1BF21053-4C41-49DE-B306-3D74B2EC442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W24" authorId="0" shapeId="0" xr:uid="{053FA102-961D-4532-84C4-759E5A83797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X24" authorId="0" shapeId="0" xr:uid="{AC01317F-53BD-4CAA-BEEA-2D00B720BDC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Y24" authorId="0" shapeId="0" xr:uid="{51A6BDC2-0142-4DF7-9AB7-6EFE7DC4BAF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Z24" authorId="0" shapeId="0" xr:uid="{601E2A85-3DF9-4A5D-A85D-FE56FA5285C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AA24" authorId="0" shapeId="0" xr:uid="{2759AEBE-187A-489C-8EF1-FCFCAF24DE4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5" authorId="0" shapeId="0" xr:uid="{C6B4FC19-B6C8-4A5B-87B5-F191C579300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25" authorId="0" shapeId="0" xr:uid="{D068D5BE-4612-4A4F-8A92-41BE096C2D1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25" authorId="0" shapeId="0" xr:uid="{D594EB73-6609-43FC-A5CD-98BE3FC2F2D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25" authorId="0" shapeId="0" xr:uid="{CC4563B7-9773-4698-B8B3-411DF96F46E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25" authorId="0" shapeId="0" xr:uid="{20C3D233-CD59-4C3B-9D29-2C94ACF9C24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25" authorId="0" shapeId="0" xr:uid="{B7317544-7FE4-4AB4-BF7F-80B50629381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H25" authorId="0" shapeId="0" xr:uid="{19F72BC2-2988-454B-8C79-79A5626DC5E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I25" authorId="0" shapeId="0" xr:uid="{4F56F8BC-78F5-4E7C-BEED-61081D1A764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J25" authorId="0" shapeId="0" xr:uid="{B3443A62-14DF-47C5-BF2B-6B792C9A940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K25" authorId="0" shapeId="0" xr:uid="{A8126BC1-7C5C-4B86-B753-A4BE1838AB2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L25" authorId="0" shapeId="0" xr:uid="{3F723F3A-6D95-49FD-A882-DBE12DAB87A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M25" authorId="0" shapeId="0" xr:uid="{7DEA1E39-7DB4-404E-AA05-01877D2B53B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N25" authorId="0" shapeId="0" xr:uid="{65A23160-9659-4105-9770-786607FB589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O25" authorId="0" shapeId="0" xr:uid="{CE9D7891-96BB-44D8-86B3-96A5B990164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P25" authorId="0" shapeId="0" xr:uid="{1D6C8778-25CD-41D4-9E79-0D5E0B378AD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Q25" authorId="0" shapeId="0" xr:uid="{37C2A57F-C744-4F5C-AB2F-D296B5F802A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R25" authorId="0" shapeId="0" xr:uid="{08D8A153-3A02-4DDC-8E9D-0A6D1537530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S25" authorId="0" shapeId="0" xr:uid="{C94F411F-DA61-4631-A4D2-ECDCD7CD242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T25" authorId="0" shapeId="0" xr:uid="{FBD4D854-DE2B-49D0-BF64-1953CF23361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U25" authorId="0" shapeId="0" xr:uid="{2EFCD513-4E64-412A-AD21-C327CAB9FC1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V25" authorId="0" shapeId="0" xr:uid="{0FFA1507-FE76-4544-9464-0154BAA3938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W25" authorId="0" shapeId="0" xr:uid="{BC54B14C-C03F-4F69-B8B9-24549B3543B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X25" authorId="0" shapeId="0" xr:uid="{5AD3C810-CAE5-4DE9-A5EF-C15433B6089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Y25" authorId="0" shapeId="0" xr:uid="{B3A08D49-43A7-43CE-972D-2A1A6FA230E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Z25" authorId="0" shapeId="0" xr:uid="{C146948E-FDA5-406B-B351-D573D755F00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AA25" authorId="0" shapeId="0" xr:uid="{4A88C0B7-9DB3-47D7-876C-BCE8E4090F0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6" authorId="0" shapeId="0" xr:uid="{74BA2B99-DB06-473B-8E90-349156C5211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26" authorId="0" shapeId="0" xr:uid="{9AA75845-558B-4D9A-92A0-FD54D4BDD4E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26" authorId="0" shapeId="0" xr:uid="{45CE1D59-410C-400A-9392-B2347EE7DDF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26" authorId="0" shapeId="0" xr:uid="{976EB47F-4338-4BCD-A52C-9144D43C8DD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26" authorId="0" shapeId="0" xr:uid="{65644A99-889D-42ED-9118-DFF6447AB58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26" authorId="0" shapeId="0" xr:uid="{40749AEA-DC8E-4DFF-BA69-27361DEBA44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H26" authorId="0" shapeId="0" xr:uid="{AF470EFC-D2FC-49A4-9F83-7D5E720D82B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I26" authorId="0" shapeId="0" xr:uid="{AF91F7AD-25BA-480F-8BF4-7F00A8D7618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J26" authorId="0" shapeId="0" xr:uid="{553C966B-8939-4144-8E17-8B0BF351380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K26" authorId="0" shapeId="0" xr:uid="{72B3A4B7-53C3-4240-B56D-AB7DB62B6C3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L26" authorId="0" shapeId="0" xr:uid="{8804B7CB-92AA-4756-B83F-4FCCFC3DC7E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M26" authorId="0" shapeId="0" xr:uid="{691BBAD9-35FD-4963-98BF-26CF7EB8C50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N26" authorId="0" shapeId="0" xr:uid="{7A5AD50E-4C93-4C4A-A63E-A49246E4E54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O26" authorId="0" shapeId="0" xr:uid="{66A32BA4-A6F0-419D-8600-46BBAD40A07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P26" authorId="0" shapeId="0" xr:uid="{891A5392-F767-4852-8E59-FBA1F389F1D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Q26" authorId="0" shapeId="0" xr:uid="{4A00B003-476C-4895-B574-8FBDFABEA3D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R26" authorId="0" shapeId="0" xr:uid="{48F2CBD8-4C60-4848-B972-DD9A871F1DB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S26" authorId="0" shapeId="0" xr:uid="{148E0DAD-8C1E-437B-A851-5B2F7C7FD9C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T26" authorId="0" shapeId="0" xr:uid="{EFC991E8-D8E3-4219-BD0F-68119B4FEBE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U26" authorId="0" shapeId="0" xr:uid="{7F3BE33C-C0AC-4A40-895E-A8CBF227D3F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V26" authorId="0" shapeId="0" xr:uid="{5BBEA587-BD6F-4754-A577-EC1D1054F8F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W26" authorId="0" shapeId="0" xr:uid="{56F8A387-1C8C-438D-B056-F5028F9A46C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X26" authorId="0" shapeId="0" xr:uid="{6686DFC1-BA04-4882-A0CA-1F35D5E75CE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Y26" authorId="0" shapeId="0" xr:uid="{6DB13883-FB66-4BFF-A171-FD3DC1AF35B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Z26" authorId="0" shapeId="0" xr:uid="{E2EDC030-C137-426C-9A25-2EEBF70E216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AA26" authorId="0" shapeId="0" xr:uid="{497BBDC4-9CDC-4F8C-8C3A-789D1170B88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7" authorId="0" shapeId="0" xr:uid="{BCB2E322-78F4-409F-8E4E-CBC0B226114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27" authorId="0" shapeId="0" xr:uid="{EDAA94F3-CEE2-4B1C-A71A-8C7EDF774AA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27" authorId="0" shapeId="0" xr:uid="{C30D75B3-19FC-42F9-890F-496A7BE5DAA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27" authorId="0" shapeId="0" xr:uid="{7E52F2DD-1F08-4CDD-B486-7A8FCF38687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27" authorId="0" shapeId="0" xr:uid="{DDBCE17C-B271-403C-88F5-2BB319810B1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27" authorId="0" shapeId="0" xr:uid="{18258B73-6DC3-4B8F-B6BB-F8DBC5CE163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H27" authorId="0" shapeId="0" xr:uid="{6CB5BD42-099B-42DC-97B5-6885F180670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I27" authorId="0" shapeId="0" xr:uid="{98728605-539A-4594-96F1-9004C4B3FC0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J27" authorId="0" shapeId="0" xr:uid="{8F42B89D-1BB2-45B8-AEEF-CD0D80285ED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K27" authorId="0" shapeId="0" xr:uid="{3282A6CE-BD4B-48B3-91B5-BB4A3FC3DFC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L27" authorId="0" shapeId="0" xr:uid="{BC8147C5-778C-4A3E-8D03-B2CF799D51A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M27" authorId="0" shapeId="0" xr:uid="{E9FCEEE8-350E-4961-8899-B7AB36F9FE4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N27" authorId="0" shapeId="0" xr:uid="{047F2357-6F00-42B8-9B11-B0173603C9C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O27" authorId="0" shapeId="0" xr:uid="{56C262B4-819A-4FB0-80E7-55250FB63E3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P27" authorId="0" shapeId="0" xr:uid="{138FD17C-98D8-43EE-B89B-9538FE9A48B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Q27" authorId="0" shapeId="0" xr:uid="{D854E39F-BD03-4D66-B0A7-8E46F71EBB8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R27" authorId="0" shapeId="0" xr:uid="{6DFDF052-D750-49DF-9923-17077403F5A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S27" authorId="0" shapeId="0" xr:uid="{7E5F169F-5F0B-4EF2-AC7B-BE931DE3778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T27" authorId="0" shapeId="0" xr:uid="{264B1B8B-ECAE-4741-87C5-F4F34188CB8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U27" authorId="0" shapeId="0" xr:uid="{855C3B4D-2712-458F-9E2A-29F00AF988F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V27" authorId="0" shapeId="0" xr:uid="{AD966615-2193-4527-9889-42376B9A31F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W27" authorId="0" shapeId="0" xr:uid="{5F4DBC83-E157-4163-A702-1F20BB93ED5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X27" authorId="0" shapeId="0" xr:uid="{D18FC4FE-D154-44F3-8A1B-F1B6AFE1452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Y27" authorId="0" shapeId="0" xr:uid="{69F3510F-D4CC-47B9-BCAA-7F40CB02289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Z27" authorId="0" shapeId="0" xr:uid="{B63C345C-FD23-48C4-B93E-15B424E2814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AA27" authorId="0" shapeId="0" xr:uid="{5CB6135B-4A17-43B8-8024-1EBE34E3A8D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8" authorId="0" shapeId="0" xr:uid="{E4C409C0-817F-42CE-96BF-FE659BB10B2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28" authorId="0" shapeId="0" xr:uid="{34DD0055-2C47-464A-B292-5535B76C2F6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28" authorId="0" shapeId="0" xr:uid="{65D6675F-09FA-45DE-9D5E-11A95FE8D97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28" authorId="0" shapeId="0" xr:uid="{1E84DC9E-B8EF-4933-8466-3A934709777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28" authorId="0" shapeId="0" xr:uid="{421EEBD2-2116-4FA3-B125-E620E976ED7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28" authorId="0" shapeId="0" xr:uid="{E189E11A-D112-42BC-879B-9BA60AAD18C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H28" authorId="0" shapeId="0" xr:uid="{3C3F030F-0A05-43D1-8163-4CBB446BB86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I28" authorId="0" shapeId="0" xr:uid="{54C32A21-404F-4150-BB55-8E54348E2F8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J28" authorId="0" shapeId="0" xr:uid="{41D2CB34-D60E-4BB6-95CD-0E3A6A18068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K28" authorId="0" shapeId="0" xr:uid="{0DF12A35-941A-43F7-9478-C6222542E6A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L28" authorId="0" shapeId="0" xr:uid="{D4DB1374-B726-4FAB-B53B-05C32ED5294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M28" authorId="0" shapeId="0" xr:uid="{7415FF3E-84B0-411F-97F3-8BE0A9C6687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N28" authorId="0" shapeId="0" xr:uid="{92B08ADA-4A17-4AA1-A256-0B81B19E039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O28" authorId="0" shapeId="0" xr:uid="{6B2B9953-4A45-4B5A-87E3-57F78029E6F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P28" authorId="0" shapeId="0" xr:uid="{B80FF9A3-8477-4AA5-BF48-89571CDA661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Q28" authorId="0" shapeId="0" xr:uid="{46EC10A1-A661-422D-B39C-00500A69B26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R28" authorId="0" shapeId="0" xr:uid="{5C4733E3-7782-448E-A178-92D4EC9CCBC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S28" authorId="0" shapeId="0" xr:uid="{ADE7E432-DFC0-4CDE-BE4E-93C0296271F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T28" authorId="0" shapeId="0" xr:uid="{14AB3940-47EF-46FA-9076-553D6788BC7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U28" authorId="0" shapeId="0" xr:uid="{7BC82D25-F5B3-401D-926E-C8029082CDC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V28" authorId="0" shapeId="0" xr:uid="{83ABC6D7-1ADC-44F8-B6DE-3E0D6051610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W28" authorId="0" shapeId="0" xr:uid="{87BD54F0-25A7-467F-82BB-27D927EC452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X28" authorId="0" shapeId="0" xr:uid="{BF72D362-EB7D-4AE4-A9F9-15FCBBD27F2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Y28" authorId="0" shapeId="0" xr:uid="{C93B9676-47C9-4749-A902-D56B2F6841A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Z28" authorId="0" shapeId="0" xr:uid="{4C127773-65E2-4CB0-9038-B17DA060A69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AA28" authorId="0" shapeId="0" xr:uid="{CE94C4EF-0B94-42A5-AAFF-2DBB3AE9F1F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9" authorId="0" shapeId="0" xr:uid="{7C9FDA15-7E35-4495-93F0-A8A73678116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29" authorId="0" shapeId="0" xr:uid="{2CF20FF6-0A17-4E46-BD18-BC2FC5C9FC5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29" authorId="0" shapeId="0" xr:uid="{75855A76-4129-4897-B260-41609371961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29" authorId="0" shapeId="0" xr:uid="{0680E184-CA99-452A-9EB0-E8C02BE793D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29" authorId="0" shapeId="0" xr:uid="{E9AB00EE-48C8-4D83-960F-008E438EC60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29" authorId="0" shapeId="0" xr:uid="{9CE720E1-A66B-4A10-BF4B-3758D703906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H29" authorId="0" shapeId="0" xr:uid="{51F33A97-3343-49C6-AC0E-969205ADA8B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I29" authorId="0" shapeId="0" xr:uid="{BCA05475-19D0-4741-997B-38D90516057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J29" authorId="0" shapeId="0" xr:uid="{A4CC3062-9551-4694-B6AD-1DA7F59E009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K29" authorId="0" shapeId="0" xr:uid="{38787533-8B5F-4656-BABD-5C5E8C0C27B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L29" authorId="0" shapeId="0" xr:uid="{FB61A7B7-058F-4D13-BC81-6789BB3513A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M29" authorId="0" shapeId="0" xr:uid="{76E87815-97ED-4410-B89B-247F8733A82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N29" authorId="0" shapeId="0" xr:uid="{CA4ED8AC-DB75-4731-A233-2CBAAC822D3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O29" authorId="0" shapeId="0" xr:uid="{D8C31A46-B35A-46A3-A2FB-4927D8512F8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P29" authorId="0" shapeId="0" xr:uid="{2C00660D-959C-4916-9211-DD767711A1A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Q29" authorId="0" shapeId="0" xr:uid="{DF7CA540-E98F-4E55-9E2E-7BDF07A9299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R29" authorId="0" shapeId="0" xr:uid="{276A1C19-A3AE-4CAC-BB14-7DC761D5DD6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S29" authorId="0" shapeId="0" xr:uid="{5F704BE7-46EB-4095-BD07-06D6B8AD24B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T29" authorId="0" shapeId="0" xr:uid="{3E09CC1E-11FA-43E2-9244-DA4B21A6DF2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U29" authorId="0" shapeId="0" xr:uid="{811B3FFA-3EF6-4C70-B8EE-C0C2165E104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V29" authorId="0" shapeId="0" xr:uid="{19F896A5-CAF0-40F7-9A6C-20C4D0C09EE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W29" authorId="0" shapeId="0" xr:uid="{98A70092-6232-4262-A518-109D4DB35D7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X29" authorId="0" shapeId="0" xr:uid="{BA29EEFF-9E1B-4879-ACF6-E1175E2D6C0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Y29" authorId="0" shapeId="0" xr:uid="{95848097-6A42-42D3-A0B2-B1A2C6DEEAB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Z29" authorId="0" shapeId="0" xr:uid="{28219879-D31D-4E9E-B834-87C94D21208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AA29" authorId="0" shapeId="0" xr:uid="{DCB66AB1-A135-465A-A12F-3798475DC5E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30" authorId="0" shapeId="0" xr:uid="{420F6962-0E17-4E7A-85AF-42361BAC731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30" authorId="0" shapeId="0" xr:uid="{3034E082-E5CF-4F91-855B-D2994F926C9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30" authorId="0" shapeId="0" xr:uid="{A70AE6B9-D4E7-45FF-A35A-ADA82437767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30" authorId="0" shapeId="0" xr:uid="{A921AA88-1C7E-4FCC-B417-B02A937ECC6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30" authorId="0" shapeId="0" xr:uid="{DE48AF79-64D6-474A-BE14-BB7F9E26E45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30" authorId="0" shapeId="0" xr:uid="{B4A75DEB-751E-4CF7-ADE1-037C68A3D09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H30" authorId="0" shapeId="0" xr:uid="{C1966901-2AA9-40DA-99D5-545884FA8DB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I30" authorId="0" shapeId="0" xr:uid="{D1A1490B-2334-47FA-8F81-3AA346157E2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J30" authorId="0" shapeId="0" xr:uid="{7113E581-E1ED-4612-84D2-BC769B61F2D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K30" authorId="0" shapeId="0" xr:uid="{7F0E6B63-D265-47FE-93F7-D629643BA32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L30" authorId="0" shapeId="0" xr:uid="{155A021C-E216-416D-A66D-B939BD50158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M30" authorId="0" shapeId="0" xr:uid="{28D96D5B-E7C5-4ADB-9438-26C47ABA9E7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N30" authorId="0" shapeId="0" xr:uid="{96094FCE-B51D-4778-9350-4F8C13B02DE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O30" authorId="0" shapeId="0" xr:uid="{0D0ADEAD-0BD1-42C9-8CFE-8A7767C0E21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P30" authorId="0" shapeId="0" xr:uid="{E4B874B3-7D14-460E-A3E5-47325913641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Q30" authorId="0" shapeId="0" xr:uid="{9BD3AB31-C051-429C-8F1C-85B974D2102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R30" authorId="0" shapeId="0" xr:uid="{4A967A51-EFA8-4867-8908-E8C25FA58FC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S30" authorId="0" shapeId="0" xr:uid="{E346783F-4567-425D-9B52-8345256965B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T30" authorId="0" shapeId="0" xr:uid="{70075BA1-E4FE-46C4-A0EA-45A452FB736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U30" authorId="0" shapeId="0" xr:uid="{B9B6426F-CCE3-46BF-97B0-440FF00A5DE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V30" authorId="0" shapeId="0" xr:uid="{AD73E0F9-EBDB-4894-950A-C1CD56DF863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W30" authorId="0" shapeId="0" xr:uid="{E7840B08-787E-4D1C-926B-1AF3AEA05E9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X30" authorId="0" shapeId="0" xr:uid="{F91FB5F6-2896-4451-B514-8BD35F485E0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Y30" authorId="0" shapeId="0" xr:uid="{FCCE1626-C5A2-4807-A0A1-75F06E0B2F0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Z30" authorId="0" shapeId="0" xr:uid="{EE8AA800-FE47-49D1-9F67-F3FF41337DC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AA30" authorId="0" shapeId="0" xr:uid="{F57670F0-7E5D-4FA2-9267-54ED705FBAF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33" authorId="0" shapeId="0" xr:uid="{0C1B58E2-8B9C-40E0-A551-37AD79D770C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33" authorId="0" shapeId="0" xr:uid="{204562E0-BC12-4FF1-807D-8AA2D58B256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D33" authorId="0" shapeId="0" xr:uid="{5C885145-8575-4CD6-B787-B53FFEDA40B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33" authorId="0" shapeId="0" xr:uid="{8FA635A7-2D2B-412A-B4B1-D2A10CBE094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33" authorId="0" shapeId="0" xr:uid="{ED5FFCF3-E8C8-4994-9C48-85B8E3AD8FB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33" authorId="0" shapeId="0" xr:uid="{C63AE2D8-5983-45BD-BFD5-C30966BB3BD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H33" authorId="0" shapeId="0" xr:uid="{3F659422-69D4-475A-A899-24D5DC7F363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I33" authorId="0" shapeId="0" xr:uid="{B69B5BCA-C220-4F76-BE1B-62D5F51DBB6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J33" authorId="0" shapeId="0" xr:uid="{56E2DDB1-0CE0-442E-A944-36313BED61C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K33" authorId="0" shapeId="0" xr:uid="{507817FD-A860-4337-94C9-998611463F9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L33" authorId="0" shapeId="0" xr:uid="{67D580B7-6DD7-4BBE-B9F6-50356585E2F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M33" authorId="0" shapeId="0" xr:uid="{3C62C282-31C2-4207-AA45-FA665D9EA79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N33" authorId="0" shapeId="0" xr:uid="{E073567C-CEA6-4054-881A-36962E7F98C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O33" authorId="0" shapeId="0" xr:uid="{00EBC761-C45B-4CF9-BD1C-859E2A25D11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P33" authorId="0" shapeId="0" xr:uid="{7342B304-6E60-4B5B-8C29-5337E453DDF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Q33" authorId="0" shapeId="0" xr:uid="{80B63F77-3B52-447D-95E5-CF7E702C60B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R33" authorId="0" shapeId="0" xr:uid="{4579B8BB-E315-4C89-AD93-DA56E68BE41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S33" authorId="0" shapeId="0" xr:uid="{CF82DF88-AE61-4C31-A61C-EBB338DCF52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T33" authorId="0" shapeId="0" xr:uid="{CE961BFB-9FCD-44BE-8AB9-30DB9C3267B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U33" authorId="0" shapeId="0" xr:uid="{D2DBCB6D-2AD7-4350-92F7-058E26625DE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V33" authorId="0" shapeId="0" xr:uid="{F28CAA5D-C957-4311-84D9-1489BAD6A0A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W33" authorId="0" shapeId="0" xr:uid="{24CBAE90-5EEE-4AC3-9C4D-95BD241CF0E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X33" authorId="0" shapeId="0" xr:uid="{49302FFF-1A80-427C-A319-31F53E99694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Y33" authorId="0" shapeId="0" xr:uid="{EB7D6685-7684-419B-A2FD-EA2BC4A03DF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Z33" authorId="0" shapeId="0" xr:uid="{94CC9AED-E474-411A-957E-E27685FDB53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AA33" authorId="0" shapeId="0" xr:uid="{56C8CA1A-8D2D-4554-A8AE-683B92EE3E2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34" authorId="0" shapeId="0" xr:uid="{F412B71C-FDEF-4CF3-AE42-12D16C76121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34" authorId="0" shapeId="0" xr:uid="{494A5F55-B097-41A9-BBE6-DC6069F17B5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D34" authorId="0" shapeId="0" xr:uid="{5CF1DD99-DAC2-4095-ADF5-F18DD2700B0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34" authorId="0" shapeId="0" xr:uid="{36085C13-23F0-4EF4-9324-A53804BF7D3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34" authorId="0" shapeId="0" xr:uid="{461792E8-5DB2-48F0-9DE1-B881760313E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34" authorId="0" shapeId="0" xr:uid="{9A295DB7-B7BA-427C-A49C-536603E973F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H34" authorId="0" shapeId="0" xr:uid="{001886E5-C74A-4ABB-9F5B-ED3ED774951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34" authorId="0" shapeId="0" xr:uid="{4B8AD497-A859-4C0D-A454-6CB883C8D60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34" authorId="0" shapeId="0" xr:uid="{A0AB85A5-6142-4612-837F-999A8AF45E0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K34" authorId="0" shapeId="0" xr:uid="{EEDA541D-A922-4149-878B-E5DDC2F9579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L34" authorId="0" shapeId="0" xr:uid="{F0D60A28-30DC-42C7-B819-C98BCDCD417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M34" authorId="0" shapeId="0" xr:uid="{A681CB71-6363-44F6-85E4-E55AEF134CB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N34" authorId="0" shapeId="0" xr:uid="{0044C2EE-55A4-45EA-B8FE-9AC207F8F5D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O34" authorId="0" shapeId="0" xr:uid="{218507D3-2C32-4F18-B550-CB66768B6A8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P34" authorId="0" shapeId="0" xr:uid="{8E2BB98B-130E-48B1-95F2-82BCC2243A1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Q34" authorId="0" shapeId="0" xr:uid="{5E370233-530E-455F-A7AA-5489C884121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R34" authorId="0" shapeId="0" xr:uid="{3280150A-12EC-43CC-812E-393A8791FAA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S34" authorId="0" shapeId="0" xr:uid="{D8249213-245D-4179-A715-1539507BE4C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T34" authorId="0" shapeId="0" xr:uid="{BB2CA2A0-73D7-4EBD-8C84-959F5980A5E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U34" authorId="0" shapeId="0" xr:uid="{A0C922BF-8558-4AB6-9953-CE3CFA6358D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V34" authorId="0" shapeId="0" xr:uid="{2E752E31-9AD1-4322-8402-7454A0EC003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W34" authorId="0" shapeId="0" xr:uid="{2B6782B6-DFE4-4D2F-89B6-85A9260BEF4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X34" authorId="0" shapeId="0" xr:uid="{16DDD1FB-67E5-4F25-A1B3-E4457467CF3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Y34" authorId="0" shapeId="0" xr:uid="{19633DFF-FD7F-49F5-B468-51004F3C0E8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Z34" authorId="0" shapeId="0" xr:uid="{437F66C7-E397-4938-8F5A-CDEC5A19245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AA34" authorId="0" shapeId="0" xr:uid="{89869449-CBD9-4EDC-B24A-4446A4CF971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35" authorId="0" shapeId="0" xr:uid="{239815FB-D6A9-4BE5-9F82-B0D862839AE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35" authorId="0" shapeId="0" xr:uid="{2F800992-FA5D-4C5E-8A21-C0B52633E5E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35" authorId="0" shapeId="0" xr:uid="{D8117613-3F1B-47A1-83F8-701AB4FFA3B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35" authorId="0" shapeId="0" xr:uid="{7EBC2691-DCBD-4E63-8127-B281D8B4F1B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35" authorId="0" shapeId="0" xr:uid="{70A05D8B-04B1-4AC2-A1F4-FDC624E5C3F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35" authorId="0" shapeId="0" xr:uid="{2D460D9D-68DE-478B-A36E-4F3CB16870A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H35" authorId="0" shapeId="0" xr:uid="{D49E8697-A96D-40E2-A8BB-6BF9AC2C0C1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I35" authorId="0" shapeId="0" xr:uid="{F5FCAACA-9718-4B84-A584-187247BE5DC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J35" authorId="0" shapeId="0" xr:uid="{D2843F80-7E6B-41A9-84B9-BA14AF93C59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K35" authorId="0" shapeId="0" xr:uid="{6C3430EE-033F-484D-B08A-B6FC7A7D920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L35" authorId="0" shapeId="0" xr:uid="{8DE5C9A5-0C74-4E8F-A4E7-180778DA84A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M35" authorId="0" shapeId="0" xr:uid="{926A989D-3396-4767-B34D-4FAA52026ED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N35" authorId="0" shapeId="0" xr:uid="{C196BF0C-5014-40A8-8419-59E1A17950C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O35" authorId="0" shapeId="0" xr:uid="{E83BCFE4-35E3-426A-A4A6-E3853DA43E6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P35" authorId="0" shapeId="0" xr:uid="{999701A7-2467-4FCC-AFC6-8762BA592E9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Q35" authorId="0" shapeId="0" xr:uid="{5C28AC59-4326-4791-A7E5-68A5BADCDFA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R35" authorId="0" shapeId="0" xr:uid="{8A8B1E42-FBEC-4A28-BB9E-74215D0C0EC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S35" authorId="0" shapeId="0" xr:uid="{B60F8D93-442A-4BC6-94EB-BD0DD1C43AA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T35" authorId="0" shapeId="0" xr:uid="{DE45C02C-3D95-4D73-B9FF-37773F68895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U35" authorId="0" shapeId="0" xr:uid="{2D5892CB-493E-4057-A5F5-62FF3484744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V35" authorId="0" shapeId="0" xr:uid="{4F380391-03E8-4C67-98D6-9350B51521F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W35" authorId="0" shapeId="0" xr:uid="{3CC92171-D416-40D1-A518-42BBDF613DB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X35" authorId="0" shapeId="0" xr:uid="{844AF421-227A-44C1-A123-7539DFCF5ED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Y35" authorId="0" shapeId="0" xr:uid="{4FFB85D2-259E-4E5D-8277-8FE61DCB513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Z35" authorId="0" shapeId="0" xr:uid="{238AB442-AB71-49EA-81FC-81280BD9C68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AA35" authorId="0" shapeId="0" xr:uid="{86246EEF-1627-4494-80AE-B34376AD277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36" authorId="0" shapeId="0" xr:uid="{BA50E0E0-4E57-4CF9-A161-6FE3EB5F058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36" authorId="0" shapeId="0" xr:uid="{654F8015-4C86-46A8-BFA4-D68A553A718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36" authorId="0" shapeId="0" xr:uid="{222F20A3-77A7-4BDC-A53A-D104E1A7187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36" authorId="0" shapeId="0" xr:uid="{0CBA33EF-21B2-45B4-AB6A-2259D32B1BA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36" authorId="0" shapeId="0" xr:uid="{1591182C-B431-4870-B291-83B3CE50BE8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36" authorId="0" shapeId="0" xr:uid="{F0DDBD8E-A0AE-4D12-914F-A89B5021855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H36" authorId="0" shapeId="0" xr:uid="{B493B547-E8AB-475E-B7D9-107D5A21492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I36" authorId="0" shapeId="0" xr:uid="{F9814A5E-49D5-493A-9335-07B07D26690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J36" authorId="0" shapeId="0" xr:uid="{467C32DF-843D-428E-8146-9AC09F291D4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K36" authorId="0" shapeId="0" xr:uid="{86F29E22-68B5-442C-AA54-2AE741C94AF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L36" authorId="0" shapeId="0" xr:uid="{8A6E2451-54AB-4A2D-B028-15E89C4BC5E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M36" authorId="0" shapeId="0" xr:uid="{E483D460-925C-499C-A3D0-FB85D9DE956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N36" authorId="0" shapeId="0" xr:uid="{9C9187B6-2819-44F6-8715-3442E34557B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O36" authorId="0" shapeId="0" xr:uid="{C14961C9-C430-4189-938D-1608CD5D95B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P36" authorId="0" shapeId="0" xr:uid="{F620E4C7-9D19-4787-B0F1-7C2BBA6A762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Q36" authorId="0" shapeId="0" xr:uid="{D92B9524-66E5-405D-BB82-C7A16E8AC49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R36" authorId="0" shapeId="0" xr:uid="{56582712-BF85-44BF-8647-A22FB8FCF2D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S36" authorId="0" shapeId="0" xr:uid="{FE217BB8-6237-4F5F-A78E-97EAFE0852D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T36" authorId="0" shapeId="0" xr:uid="{D7E4DBCE-17E5-4A95-BBDB-EC531EB8F2B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U36" authorId="0" shapeId="0" xr:uid="{AB616CD7-47DB-4332-9768-DA3249C3D0A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V36" authorId="0" shapeId="0" xr:uid="{F4EC8729-C77C-4624-B7A0-BCA9B2E3F80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W36" authorId="0" shapeId="0" xr:uid="{CCC37799-0532-4FD4-8217-D0F17037984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X36" authorId="0" shapeId="0" xr:uid="{3CDA6173-D307-44C7-9207-F2E4E208E85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Y36" authorId="0" shapeId="0" xr:uid="{D6F8CA0C-1B27-4799-A55E-6626DD9F656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Z36" authorId="0" shapeId="0" xr:uid="{D5B48AD3-5AA9-4C44-9706-56897C14C1F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AA36" authorId="0" shapeId="0" xr:uid="{331FB644-D5AF-403D-952C-E99F2804801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37" authorId="0" shapeId="0" xr:uid="{5CC82452-C1A9-45A7-9925-ABC9C853045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37" authorId="0" shapeId="0" xr:uid="{22B806FA-2E8A-42F9-9410-8496DD3806D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37" authorId="0" shapeId="0" xr:uid="{BBB46A11-810C-4A50-A015-EF3211C4F20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37" authorId="0" shapeId="0" xr:uid="{5B2A9040-E4E3-46BC-83C6-7D91615DDDB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37" authorId="0" shapeId="0" xr:uid="{5D29C780-D663-4E3F-B307-D184F448AE3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37" authorId="0" shapeId="0" xr:uid="{1626FAF5-E90F-4D72-8824-A3D7FE8AC29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H37" authorId="0" shapeId="0" xr:uid="{6A3A59B4-29F9-4265-8E6A-2AD2EE34EF1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I37" authorId="0" shapeId="0" xr:uid="{26CAE946-57BC-4F4B-A914-9BD341443B9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J37" authorId="0" shapeId="0" xr:uid="{035E3894-1D0A-4226-870F-6CF88817F7D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K37" authorId="0" shapeId="0" xr:uid="{BD2E579A-30BE-40B1-9BB0-A7A8002215D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L37" authorId="0" shapeId="0" xr:uid="{2D86B88E-7465-43FD-A5FA-21EBAED4740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M37" authorId="0" shapeId="0" xr:uid="{E4C5B376-A87D-44BE-9C24-EA9E78C450A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N37" authorId="0" shapeId="0" xr:uid="{42FF9F41-CD4E-4598-BAD1-88BD41C581C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O37" authorId="0" shapeId="0" xr:uid="{05866499-9C36-4AB3-A5C5-57860EC7B64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P37" authorId="0" shapeId="0" xr:uid="{97EF5A00-DA81-42E7-85A9-79825531E62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Q37" authorId="0" shapeId="0" xr:uid="{1209C1C9-0DB5-439C-8B26-95783842CA9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R37" authorId="0" shapeId="0" xr:uid="{73CF8466-C64A-4470-B8F5-7B847DC68DF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S37" authorId="0" shapeId="0" xr:uid="{4DBADBD6-08BA-43FB-B3A1-CFEAAC3AFB8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T37" authorId="0" shapeId="0" xr:uid="{DC177490-0550-4E15-A404-7A92CC16D3A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U37" authorId="0" shapeId="0" xr:uid="{63344F14-5527-4798-9D80-799D8171B2A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V37" authorId="0" shapeId="0" xr:uid="{9B96A7B0-C69A-400D-98C5-A9AF6BF28A3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W37" authorId="0" shapeId="0" xr:uid="{0738224D-3215-4297-8AFE-BC3FE60D39D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X37" authorId="0" shapeId="0" xr:uid="{914E1ACF-0023-403C-9070-507A529DB7D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Y37" authorId="0" shapeId="0" xr:uid="{BF83EDAD-0ACE-4C28-80B1-F3502A8E0E0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Z37" authorId="0" shapeId="0" xr:uid="{30C38867-1B1B-4616-89F5-B1BE6E43384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AA37" authorId="0" shapeId="0" xr:uid="{184618DA-D44C-4636-BE6B-5BEDA6072D5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38" authorId="0" shapeId="0" xr:uid="{20C1D45A-D8CB-4C75-9528-BE35E2B4CC9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38" authorId="0" shapeId="0" xr:uid="{29B75CFD-6EF1-482E-BE8A-F9D92B2B9FA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38" authorId="0" shapeId="0" xr:uid="{09F15770-D2F2-458A-B153-B331C13305C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38" authorId="0" shapeId="0" xr:uid="{A80D25DC-AB0A-430E-89E9-E0BCDB51D92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38" authorId="0" shapeId="0" xr:uid="{F86E3653-33D1-40BE-A593-8529FF06CE5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38" authorId="0" shapeId="0" xr:uid="{36A903D9-75A9-4480-8A12-66C655CCD13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H38" authorId="0" shapeId="0" xr:uid="{61CDE792-0BA6-41FB-807A-54E61157175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I38" authorId="0" shapeId="0" xr:uid="{414CB07D-510C-4F5B-8B9A-AA8C0227997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J38" authorId="0" shapeId="0" xr:uid="{0CB20FC3-D538-40D6-B125-9950AC4C7C8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K38" authorId="0" shapeId="0" xr:uid="{E68AA92A-A041-432E-AD57-6F9F4F81020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L38" authorId="0" shapeId="0" xr:uid="{CB971CF3-6776-465C-909F-4897F2D7310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M38" authorId="0" shapeId="0" xr:uid="{669218A6-33B7-404F-B572-03FCA329082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N38" authorId="0" shapeId="0" xr:uid="{2099005D-C310-4443-94BA-EF252E0DDE8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O38" authorId="0" shapeId="0" xr:uid="{A37F9154-A322-4EC7-A8B1-06A33F27F73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P38" authorId="0" shapeId="0" xr:uid="{5249EA9F-2C1D-4291-9E89-366BDB3F6B3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Q38" authorId="0" shapeId="0" xr:uid="{3A0FE861-F683-4970-BCF4-B3331C0EC83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R38" authorId="0" shapeId="0" xr:uid="{C101DB3F-C04F-400F-8867-AF11F4FE6E8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S38" authorId="0" shapeId="0" xr:uid="{790BA861-80ED-4BA5-A128-D59088EF4A0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T38" authorId="0" shapeId="0" xr:uid="{9DF650A4-B21F-4B15-B71A-14E07FCF342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U38" authorId="0" shapeId="0" xr:uid="{9CE63F3B-14A3-4EB4-8180-4887E1BAD67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V38" authorId="0" shapeId="0" xr:uid="{B953FB17-10B5-403D-B6F1-57990FC99DC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W38" authorId="0" shapeId="0" xr:uid="{4C1E742A-17BF-426F-B9FE-B68077141BD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X38" authorId="0" shapeId="0" xr:uid="{FE01FC36-0005-49F9-BBAA-BCC7B2BF678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Y38" authorId="0" shapeId="0" xr:uid="{F256D04B-F987-4839-BA68-5B9A5EB9C15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Z38" authorId="0" shapeId="0" xr:uid="{538FCDC1-F67F-48C6-8BE5-2A1E8C3D9AE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AA38" authorId="0" shapeId="0" xr:uid="{5F0F6B3E-0D4E-4CBA-83BC-F33183950F6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39" authorId="0" shapeId="0" xr:uid="{D7113B54-C83C-457B-81EC-F6F84E0D7B0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39" authorId="0" shapeId="0" xr:uid="{36309E6A-4FC2-47AA-8581-9F37F294AA1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39" authorId="0" shapeId="0" xr:uid="{BFF7DF6D-C573-4C11-8693-38E6457CD7B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39" authorId="0" shapeId="0" xr:uid="{773D101A-5D2F-4CE8-B672-DDA1FBCE47E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39" authorId="0" shapeId="0" xr:uid="{46A7607F-536F-427A-8A2A-4F78D9C7297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39" authorId="0" shapeId="0" xr:uid="{3FED5E6A-770F-4A8B-8213-8B3832E346D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H39" authorId="0" shapeId="0" xr:uid="{D3697E1B-E3A1-46EE-BFB1-07CA7D34C25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I39" authorId="0" shapeId="0" xr:uid="{73480285-FFAD-4345-8964-432B1A14722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J39" authorId="0" shapeId="0" xr:uid="{F1865460-221B-4ED2-A771-E3F352A6948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K39" authorId="0" shapeId="0" xr:uid="{55AA2D3D-E5A8-4DF2-81C8-CBF3DF92FD5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L39" authorId="0" shapeId="0" xr:uid="{ECAFE4B3-A939-4338-8EF3-B52164A3A62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M39" authorId="0" shapeId="0" xr:uid="{970BF670-0C5D-4518-A39A-21C08FCDA10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N39" authorId="0" shapeId="0" xr:uid="{A56B93CF-D000-42CD-A706-91DCBE78FF8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O39" authorId="0" shapeId="0" xr:uid="{8A16F938-32F2-4602-8794-CDF4BCA0025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P39" authorId="0" shapeId="0" xr:uid="{D6935C6D-6664-4E17-9613-BBC73AC1D3F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Q39" authorId="0" shapeId="0" xr:uid="{D8F90551-3BAA-4A73-BE0A-B5429100FE1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R39" authorId="0" shapeId="0" xr:uid="{4C422128-42E2-4512-93AD-960C9014D62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S39" authorId="0" shapeId="0" xr:uid="{7591C324-7748-4DC7-A4B6-940DB9B2034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T39" authorId="0" shapeId="0" xr:uid="{E80EA31D-72F2-40C3-83FF-815EEC26E35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U39" authorId="0" shapeId="0" xr:uid="{880A1E2D-CC18-4B6D-BCCD-6936ABFE130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V39" authorId="0" shapeId="0" xr:uid="{8B337132-DB4E-473D-8B9A-62DFE995AB8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W39" authorId="0" shapeId="0" xr:uid="{0169BE77-C6C2-4115-BF2E-72AC0A4F1E2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X39" authorId="0" shapeId="0" xr:uid="{5F6D376C-8EC6-4E61-98D4-DA2E61A6D51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Y39" authorId="0" shapeId="0" xr:uid="{99122A02-A66B-4672-95B4-933FB28F9A2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Z39" authorId="0" shapeId="0" xr:uid="{11251EF2-762E-4552-B8CF-7CB4F1D010B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AA39" authorId="0" shapeId="0" xr:uid="{4AEE2C79-1CF5-4FB9-8CB0-07DF9CC0CC7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40" authorId="0" shapeId="0" xr:uid="{1EE28999-EA2D-4074-A39B-61AE9E5C224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40" authorId="0" shapeId="0" xr:uid="{F3B5EF52-BBE8-4214-8FDA-70BD8A9902C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40" authorId="0" shapeId="0" xr:uid="{5FBC060A-F937-4C24-9063-D886A71CB42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40" authorId="0" shapeId="0" xr:uid="{F3BA859C-01B7-4A86-BFA2-DEBBD93DDC4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40" authorId="0" shapeId="0" xr:uid="{F77FB757-68B4-4DF0-9B89-DF747EB813B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40" authorId="0" shapeId="0" xr:uid="{37FE8465-A123-4E40-9F12-CC76384FB84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H40" authorId="0" shapeId="0" xr:uid="{663F209E-8FD4-4EE4-A446-F2BF1A6AFEB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I40" authorId="0" shapeId="0" xr:uid="{BE5F1BA3-46A7-4760-AB73-25E39F7F28D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J40" authorId="0" shapeId="0" xr:uid="{135FF778-C064-461D-A3A3-90CC1D60CAC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K40" authorId="0" shapeId="0" xr:uid="{4B2FB2EF-1FC0-46B9-A154-86B11ABC399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L40" authorId="0" shapeId="0" xr:uid="{869531CC-CEC1-41FC-AC20-2F99164E542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M40" authorId="0" shapeId="0" xr:uid="{4337ABF1-1249-4EFE-A028-35532A9E87B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N40" authorId="0" shapeId="0" xr:uid="{47760789-956A-4730-8192-AA9B307DBE8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O40" authorId="0" shapeId="0" xr:uid="{D1D08170-80E0-46E2-BA2C-43326F11F9E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P40" authorId="0" shapeId="0" xr:uid="{A6997A00-7852-41C7-92C0-D6A5FB0129C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Q40" authorId="0" shapeId="0" xr:uid="{FBA4F23C-E1D8-4584-A7D0-C05747CE0A5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R40" authorId="0" shapeId="0" xr:uid="{68EB5BD3-5783-4FCA-B206-4AB6A947ADF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S40" authorId="0" shapeId="0" xr:uid="{788035CD-BCBB-4798-A65D-CE3A1A1B902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T40" authorId="0" shapeId="0" xr:uid="{E9CAF813-07C7-4916-AF3D-322D042D6A6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U40" authorId="0" shapeId="0" xr:uid="{CF06FFC6-C36D-4EBA-BEF0-2D16F2B70AC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V40" authorId="0" shapeId="0" xr:uid="{1C0C4E49-CB6D-48B4-BC9A-8AB30CAD9AE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W40" authorId="0" shapeId="0" xr:uid="{B9966483-1BC9-47B8-BA0A-B2D0E4669FA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X40" authorId="0" shapeId="0" xr:uid="{B043E0D6-D772-44D1-B776-448B17D435D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Y40" authorId="0" shapeId="0" xr:uid="{671F34CE-3151-4B3A-8009-B415084E327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Z40" authorId="0" shapeId="0" xr:uid="{30EDBC46-1459-4EAD-8ED9-A538FABC731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AA40" authorId="0" shapeId="0" xr:uid="{EE3D318A-0035-49A3-82C3-105FF849A7B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41" authorId="0" shapeId="0" xr:uid="{68C686AB-FB87-4C0B-876A-4D713059572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41" authorId="0" shapeId="0" xr:uid="{D2EAD08B-2C0B-4AC5-8B6F-E40A9DA8985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41" authorId="0" shapeId="0" xr:uid="{BAE42BAD-5860-43EF-BEA3-E5C4D91BE9A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41" authorId="0" shapeId="0" xr:uid="{EC69998F-4580-48DE-B2DC-ACE01BE218F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41" authorId="0" shapeId="0" xr:uid="{DF435584-FF9D-497F-B380-3C5686767BC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41" authorId="0" shapeId="0" xr:uid="{C2901300-11D7-46C1-A64C-149420E771B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H41" authorId="0" shapeId="0" xr:uid="{1970A1A2-3C03-4A50-BC10-CD5B31B6963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I41" authorId="0" shapeId="0" xr:uid="{8E1D3FF7-3425-4674-8672-70B115F561B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J41" authorId="0" shapeId="0" xr:uid="{6855FCDD-D0DA-46E0-B603-A8EBC0A45F0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K41" authorId="0" shapeId="0" xr:uid="{705C36D5-A597-4C3A-AFEE-54EC2564282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L41" authorId="0" shapeId="0" xr:uid="{45DB118B-50C5-4B4A-B8FD-D6558AB0C97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M41" authorId="0" shapeId="0" xr:uid="{98D0EC6D-664C-4015-AF42-73C4550AF99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N41" authorId="0" shapeId="0" xr:uid="{485A40B5-BA2A-4733-BA53-338C044B9C7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O41" authorId="0" shapeId="0" xr:uid="{919A0783-ED5A-48BD-B177-DCCDE8D5330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P41" authorId="0" shapeId="0" xr:uid="{AD7550A2-F9EE-4B17-B5D0-9F56052A9F2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Q41" authorId="0" shapeId="0" xr:uid="{D2072686-5387-42F8-8173-F5C479FA93B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R41" authorId="0" shapeId="0" xr:uid="{313E0430-84C2-4C8B-B8E7-B144A93528C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S41" authorId="0" shapeId="0" xr:uid="{7032E58B-44FA-4C47-A20A-C02E423A03D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T41" authorId="0" shapeId="0" xr:uid="{1BBEBFE2-06F7-422A-91E9-4029732BFD5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U41" authorId="0" shapeId="0" xr:uid="{FBA69436-C548-4419-A71F-A6A8F94EF65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V41" authorId="0" shapeId="0" xr:uid="{43E5D283-9903-435C-BADA-DEF6AF9F8AE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W41" authorId="0" shapeId="0" xr:uid="{868CB8D0-E5FC-41BD-B76C-2BF5270479F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X41" authorId="0" shapeId="0" xr:uid="{629F8713-F73A-4EDA-ADA4-24F8CC7C604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Y41" authorId="0" shapeId="0" xr:uid="{1BA1BC53-6D75-4E66-ACE5-E4DE820B8BA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Z41" authorId="0" shapeId="0" xr:uid="{BB21725E-C4B6-4DC9-B5F3-CD7E773A21F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AA41" authorId="0" shapeId="0" xr:uid="{E7EDB5C2-FB07-4373-8C46-FED20D6A0AE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42" authorId="0" shapeId="0" xr:uid="{A053B375-AD66-4D85-B7D7-9B14C673692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42" authorId="0" shapeId="0" xr:uid="{E95B45DD-05EE-4E61-B605-268DC656994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42" authorId="0" shapeId="0" xr:uid="{7948D4B0-DE64-43EE-9590-10EAC2DD097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42" authorId="0" shapeId="0" xr:uid="{A9425E42-F1D4-4D78-A587-19720FF58BF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42" authorId="0" shapeId="0" xr:uid="{F8FA48EF-A2FC-4BE4-BBB3-6BCCABBADCA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42" authorId="0" shapeId="0" xr:uid="{E53D49A0-7484-45CA-A4E1-A798975479D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H42" authorId="0" shapeId="0" xr:uid="{F8EE1324-1A0F-495F-A591-7E2726C8D68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I42" authorId="0" shapeId="0" xr:uid="{190D3276-59EA-4B80-8825-BE0D61DC0C2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J42" authorId="0" shapeId="0" xr:uid="{62B2E5B4-6EAC-4FBF-9E0A-69993AC23A8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K42" authorId="0" shapeId="0" xr:uid="{3C63F8A4-957C-48AA-B7C6-451028CD721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L42" authorId="0" shapeId="0" xr:uid="{AB831BBF-B084-4962-AB9C-BCF019098FA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M42" authorId="0" shapeId="0" xr:uid="{0F9E86EB-A180-4F6B-9A99-61A066939C5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N42" authorId="0" shapeId="0" xr:uid="{C3326FA7-59B2-4502-9165-1B58CBB0222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O42" authorId="0" shapeId="0" xr:uid="{1B340A39-2830-450E-9538-5E28E2A64E2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P42" authorId="0" shapeId="0" xr:uid="{DAC3024A-0DB8-4FF5-8C82-C6F602C1939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Q42" authorId="0" shapeId="0" xr:uid="{310A6C69-FFB9-46D0-81E5-77EA733E05B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R42" authorId="0" shapeId="0" xr:uid="{F3175534-3087-4A6F-A592-790574E80DF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S42" authorId="0" shapeId="0" xr:uid="{520DA158-2F3D-412B-A57A-E82853E87A1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T42" authorId="0" shapeId="0" xr:uid="{4027D95D-3281-4C1B-8F69-749C846879C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U42" authorId="0" shapeId="0" xr:uid="{51EA3767-AAC2-4C6C-B7C6-439073940CE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V42" authorId="0" shapeId="0" xr:uid="{9FDDCCF4-1EC0-401C-9899-95869A5E4A8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W42" authorId="0" shapeId="0" xr:uid="{2DD9BBD2-F4B2-4E8E-979A-CA93871F72D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X42" authorId="0" shapeId="0" xr:uid="{45CE3D39-178F-4B7F-9D87-3106FB55376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Y42" authorId="0" shapeId="0" xr:uid="{907F5031-9416-4DA4-A3B3-EAABCA66119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Z42" authorId="0" shapeId="0" xr:uid="{A25BA228-8CC8-4AE8-8AF3-0E219A36F2C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AA42" authorId="0" shapeId="0" xr:uid="{B2C61525-DA13-4963-86C9-BEA9C55D411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43" authorId="0" shapeId="0" xr:uid="{3AD42BA3-39E2-42AF-AD0B-87E7E12B877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43" authorId="0" shapeId="0" xr:uid="{329034FF-4621-42C8-AB12-DE758AEB90A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43" authorId="0" shapeId="0" xr:uid="{8145DCB1-C261-4E84-B57A-EEF9C520D3F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43" authorId="0" shapeId="0" xr:uid="{767725C5-13DF-4235-B50E-DF52F5A10B3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43" authorId="0" shapeId="0" xr:uid="{5F6E862E-C58B-43AB-B56B-FADEEA50822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43" authorId="0" shapeId="0" xr:uid="{69DC78C8-E2C1-4BA5-94CD-17607DD6177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H43" authorId="0" shapeId="0" xr:uid="{33C89F40-4F5C-4AB4-B24F-6DDA1E7DEAA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I43" authorId="0" shapeId="0" xr:uid="{7471968B-AA6A-4848-8989-D267F2DA251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J43" authorId="0" shapeId="0" xr:uid="{C8B34FE7-2291-40C4-91E3-F9A79F15E89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K43" authorId="0" shapeId="0" xr:uid="{B2B7AE0F-5E21-46E9-8E9C-9FE867BD83A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L43" authorId="0" shapeId="0" xr:uid="{B1981B2B-0BC5-4C93-B657-BEA5C34D51A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M43" authorId="0" shapeId="0" xr:uid="{E2E857CE-AF2D-4F92-9700-931ED3E022E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N43" authorId="0" shapeId="0" xr:uid="{382B45FD-6E31-4A42-A3B7-90035803390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O43" authorId="0" shapeId="0" xr:uid="{696ABAD6-97B5-4DAA-936F-8A18A41E275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P43" authorId="0" shapeId="0" xr:uid="{3948CD37-A967-4D65-8332-9EB9598246D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Q43" authorId="0" shapeId="0" xr:uid="{A20FDEB3-B45E-4620-8FFB-B12D0810FFD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R43" authorId="0" shapeId="0" xr:uid="{4F031407-758E-4F07-A11E-29720118216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S43" authorId="0" shapeId="0" xr:uid="{E428AC89-8C0F-4C75-BC2C-725835D2151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T43" authorId="0" shapeId="0" xr:uid="{C42987E1-4BA6-450B-9428-283C93D4636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U43" authorId="0" shapeId="0" xr:uid="{53A70530-1908-4588-BA66-B90F6392C62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V43" authorId="0" shapeId="0" xr:uid="{45411B98-415B-49FD-B731-EBE957E53FB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W43" authorId="0" shapeId="0" xr:uid="{8FF9B0A9-714C-4184-AE4B-12CE59E5147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X43" authorId="0" shapeId="0" xr:uid="{853F20B5-D86F-439B-B121-1828E040C70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Y43" authorId="0" shapeId="0" xr:uid="{36909A7C-4660-4090-B17B-0263AEC2B06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Z43" authorId="0" shapeId="0" xr:uid="{8B5272B3-E99A-4414-B47E-18A50C5814A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AA43" authorId="0" shapeId="0" xr:uid="{3A644E84-6FBF-4315-B06F-F2A4294AAEE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44" authorId="0" shapeId="0" xr:uid="{2582D709-27D0-4672-AF5E-B330B953F98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44" authorId="0" shapeId="0" xr:uid="{44A5B436-2435-49A4-BB08-75842D886C7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44" authorId="0" shapeId="0" xr:uid="{B8319D1F-6995-4447-94C6-9BBC9E42D5A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44" authorId="0" shapeId="0" xr:uid="{8F6BDC63-3F7B-451A-B04C-D10E0763DF6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44" authorId="0" shapeId="0" xr:uid="{7B289B7B-B670-43BE-8E11-2907E0E0CDB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44" authorId="0" shapeId="0" xr:uid="{4AF8B08F-F371-4592-9DBB-0A9D3F4AC62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H44" authorId="0" shapeId="0" xr:uid="{F58543EE-1FDA-4977-905E-CCAEBAAB324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I44" authorId="0" shapeId="0" xr:uid="{A6C50967-1A57-4D4C-9E79-3666BE7EA81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J44" authorId="0" shapeId="0" xr:uid="{C37BD651-4B73-4BEC-84F0-ACBB71EAAF3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K44" authorId="0" shapeId="0" xr:uid="{3337F662-6802-4091-B775-F7DE0319B86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L44" authorId="0" shapeId="0" xr:uid="{91099087-CD87-4DCB-9A7F-892B5A5DB93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M44" authorId="0" shapeId="0" xr:uid="{D99863C7-EFBE-42C3-A78A-957693E0595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N44" authorId="0" shapeId="0" xr:uid="{C460A079-5FA3-4BDC-8DA8-D127C382CC1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O44" authorId="0" shapeId="0" xr:uid="{3456B365-3BA6-47DC-BBF1-682DA1F4525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P44" authorId="0" shapeId="0" xr:uid="{116D7C45-6CF7-4ACA-911A-0044CF5D509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Q44" authorId="0" shapeId="0" xr:uid="{4F4B0256-AC2F-442C-AD52-3F459447FB5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R44" authorId="0" shapeId="0" xr:uid="{32A83466-E048-48DD-9F77-31486F33732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S44" authorId="0" shapeId="0" xr:uid="{7BFB1A80-F725-437B-9254-4E32009B0B3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T44" authorId="0" shapeId="0" xr:uid="{AC8F7F23-CD06-4C19-866A-16397F85DE5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U44" authorId="0" shapeId="0" xr:uid="{59D5B5BF-67A0-473C-95D9-D83AB71F052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V44" authorId="0" shapeId="0" xr:uid="{8E5C10F8-35E4-471D-B4FA-067EFCF7356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W44" authorId="0" shapeId="0" xr:uid="{C4932819-430B-4925-B2EE-04908EBFDE9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X44" authorId="0" shapeId="0" xr:uid="{051F57FD-6DEB-4386-B2B3-2AB3F3446BC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Y44" authorId="0" shapeId="0" xr:uid="{21FF87CC-07C2-40D6-B128-C97C5A46F8D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Z44" authorId="0" shapeId="0" xr:uid="{FBBFD057-F9B7-4E8F-ACE7-E8E3A2C73F9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AA44" authorId="0" shapeId="0" xr:uid="{1F11429F-688F-4CD6-B7A0-92CFF5E587F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45" authorId="0" shapeId="0" xr:uid="{795FEBC9-E3A0-4263-B90B-9F83D244B29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45" authorId="0" shapeId="0" xr:uid="{AB0E461C-AF04-4D8E-8C63-487C72AE8BB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45" authorId="0" shapeId="0" xr:uid="{1B2CD4BD-51BB-4703-BB30-FB767DBEDBB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45" authorId="0" shapeId="0" xr:uid="{6B184C7D-6E00-4DA5-B45D-BCFD53CDB10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45" authorId="0" shapeId="0" xr:uid="{41247575-911C-4032-AEBF-2F0CA71F579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45" authorId="0" shapeId="0" xr:uid="{629906BF-204A-44D4-8877-84BFE2516C5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H45" authorId="0" shapeId="0" xr:uid="{E106318C-1137-4128-9ACD-F6C469DDB52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I45" authorId="0" shapeId="0" xr:uid="{A4B853B6-92F2-4E2A-AA95-CB3B31B41B3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J45" authorId="0" shapeId="0" xr:uid="{388BC478-B082-43B1-A5A4-7B58EA3F060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K45" authorId="0" shapeId="0" xr:uid="{726D9752-CBD2-4440-8784-A2281CBD9DC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L45" authorId="0" shapeId="0" xr:uid="{AA7BB36C-4C95-4C1B-A15D-8B972CE90D3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M45" authorId="0" shapeId="0" xr:uid="{9AB991AE-0408-4C27-8BB3-5D8028A25D8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N45" authorId="0" shapeId="0" xr:uid="{4659B22A-5F0C-41BD-BCAE-0C2C53326F3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O45" authorId="0" shapeId="0" xr:uid="{22D0FE02-BD87-4FB8-B4BE-E5FCEF599CF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P45" authorId="0" shapeId="0" xr:uid="{D37874F6-67A6-47F3-8509-0FC398A3E39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Q45" authorId="0" shapeId="0" xr:uid="{A6818213-7024-4E1A-97C3-757E4DB7F89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R45" authorId="0" shapeId="0" xr:uid="{87D3F520-AFAB-471C-B32D-8017E9EE8EB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S45" authorId="0" shapeId="0" xr:uid="{35F3D0F4-EC6C-48FD-B1A6-D4A6321EA9C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T45" authorId="0" shapeId="0" xr:uid="{2D872314-E219-44A0-88E9-953569CBFB9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U45" authorId="0" shapeId="0" xr:uid="{4D82B02A-9B7B-49F6-A9B6-7C70DDD2727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V45" authorId="0" shapeId="0" xr:uid="{36D1AB6F-B4FD-4EB5-9084-9288128D0F6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W45" authorId="0" shapeId="0" xr:uid="{43153910-526B-4027-B636-ADB072BFA0F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X45" authorId="0" shapeId="0" xr:uid="{E7CCD186-4EFB-47AD-8FC9-EE4CD9E73FF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Y45" authorId="0" shapeId="0" xr:uid="{301AF5D0-948A-4259-82E2-6F8FA84AB42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Z45" authorId="0" shapeId="0" xr:uid="{7CB9469F-94D1-4D6D-8791-23F31B83E22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AA45" authorId="0" shapeId="0" xr:uid="{9AF744FC-D84A-42CB-B3A2-3EAF0780D8A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46" authorId="0" shapeId="0" xr:uid="{3C57E680-FB6B-4412-BBB6-859C5D04AC7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46" authorId="0" shapeId="0" xr:uid="{6324C5B6-7810-4C41-A064-16E81392F8B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46" authorId="0" shapeId="0" xr:uid="{7745FA6A-A1AA-4619-AE03-1FE882297D0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46" authorId="0" shapeId="0" xr:uid="{AF60BE2D-2E36-4D05-B0F4-E83803A7B2A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46" authorId="0" shapeId="0" xr:uid="{DED78DD2-06BA-4AF9-879C-26165F9B42E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46" authorId="0" shapeId="0" xr:uid="{10B115D6-CFA7-426B-B64A-EEBCEE9A0B2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H46" authorId="0" shapeId="0" xr:uid="{90DAF00D-69D3-4825-801C-221780A7923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I46" authorId="0" shapeId="0" xr:uid="{4CB84B44-4B60-4BDE-8D27-5113F34E6FD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J46" authorId="0" shapeId="0" xr:uid="{9357B610-8190-483D-9F07-DA0F0A0D26B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K46" authorId="0" shapeId="0" xr:uid="{841B425C-C23D-450E-9DA1-207353211C4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L46" authorId="0" shapeId="0" xr:uid="{CA6BA92E-6352-412E-9FA9-56A0F6BC392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M46" authorId="0" shapeId="0" xr:uid="{2CD428B6-6482-40B1-BB9E-74678E7B89A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N46" authorId="0" shapeId="0" xr:uid="{19113FFE-19DD-413D-AD5E-0170E53E82E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O46" authorId="0" shapeId="0" xr:uid="{6BF2AC90-16A3-443F-BE77-0D3A6BACF99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P46" authorId="0" shapeId="0" xr:uid="{F431791E-7093-4CAB-B10E-C12DA69E3D6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Q46" authorId="0" shapeId="0" xr:uid="{60D10965-7CAE-4A09-880D-F4B12E1ABCA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R46" authorId="0" shapeId="0" xr:uid="{13B5EEC4-8767-4079-AADA-B04ED308978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S46" authorId="0" shapeId="0" xr:uid="{11C2F41B-654F-40B2-88F5-67055372674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T46" authorId="0" shapeId="0" xr:uid="{75874A6F-8FD2-4340-820B-0BD9677AC74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U46" authorId="0" shapeId="0" xr:uid="{27267125-C1F6-4003-BF24-DDEB649BDB2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V46" authorId="0" shapeId="0" xr:uid="{F088D9FB-45C6-430D-A117-322C0056940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W46" authorId="0" shapeId="0" xr:uid="{2EE6F09B-524B-4AA5-8AD8-9D765B8DC67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X46" authorId="0" shapeId="0" xr:uid="{914A049D-7DB3-4F26-9188-49DA744AD4C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Y46" authorId="0" shapeId="0" xr:uid="{95150C88-9BC6-4233-8844-4687B18362E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Z46" authorId="0" shapeId="0" xr:uid="{120D534D-E27A-4E23-AFEC-44B97130470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AA46" authorId="0" shapeId="0" xr:uid="{E090514B-ECA5-42B2-BC47-AE6BE38483E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47" authorId="0" shapeId="0" xr:uid="{BE65B3EE-A945-4B3D-B04E-5F567857F42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47" authorId="0" shapeId="0" xr:uid="{6AD8927D-3F69-40D2-8B7F-7F203DF4347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47" authorId="0" shapeId="0" xr:uid="{D27F84D3-6AA5-48EC-A496-4BC2C0FD070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47" authorId="0" shapeId="0" xr:uid="{87127FA1-D4C0-4716-B2E2-E1D2496A49E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47" authorId="0" shapeId="0" xr:uid="{97E529BC-D3A8-405E-8D49-C1A83F8B93B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47" authorId="0" shapeId="0" xr:uid="{E8BBC5A2-F8AA-47A5-A7D7-911779EC002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H47" authorId="0" shapeId="0" xr:uid="{21C64E8B-724E-42EC-822A-9D8A6F727EB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I47" authorId="0" shapeId="0" xr:uid="{5CD09580-A90F-4734-BBD3-A62FFFD3560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J47" authorId="0" shapeId="0" xr:uid="{90AA3E12-5D5B-4471-A491-96B2EF1B147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K47" authorId="0" shapeId="0" xr:uid="{DE13645A-A5FE-4475-9973-030C79EE914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L47" authorId="0" shapeId="0" xr:uid="{2F7643D5-C418-4180-A644-489719218AC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M47" authorId="0" shapeId="0" xr:uid="{7BD8AA1F-33F9-4A5D-ADA7-C5E503BC7FA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N47" authorId="0" shapeId="0" xr:uid="{33099A88-D461-4F95-9CEA-4E8A6341702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O47" authorId="0" shapeId="0" xr:uid="{2C6F3CA6-0DC0-46F8-8965-612D8B82C69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P47" authorId="0" shapeId="0" xr:uid="{4C29AE58-AF97-4192-95C7-334B9FB2FB4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Q47" authorId="0" shapeId="0" xr:uid="{AEF23389-C4B0-40D2-B794-3817DD8B182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R47" authorId="0" shapeId="0" xr:uid="{1D4C108B-91E5-4B78-83D6-66332A11499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S47" authorId="0" shapeId="0" xr:uid="{5B5533FD-9234-4A8A-B198-B1EBC92688A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T47" authorId="0" shapeId="0" xr:uid="{5076B2B0-B60D-4D80-833A-A0376FD3EA0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U47" authorId="0" shapeId="0" xr:uid="{47D4F32B-350C-498A-9CB2-4AAEE5F0939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V47" authorId="0" shapeId="0" xr:uid="{191253C9-F774-4F2C-909D-DC9561D1AAF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W47" authorId="0" shapeId="0" xr:uid="{6D52064E-0B76-436F-AA68-977DA5552EB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X47" authorId="0" shapeId="0" xr:uid="{1B5F43F8-E667-43DB-9E12-9A8719A462B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Y47" authorId="0" shapeId="0" xr:uid="{9141F01B-C4F0-4469-84CC-841E3B52CD4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Z47" authorId="0" shapeId="0" xr:uid="{3DFD2816-9BEC-43E8-B479-2772181B1A1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AA47" authorId="0" shapeId="0" xr:uid="{D657F889-2276-42FD-A7F9-5455DAF1E66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48" authorId="0" shapeId="0" xr:uid="{BC3AEFD3-2E32-4444-8305-D148C7B182F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48" authorId="0" shapeId="0" xr:uid="{8F443E65-C5E8-40AE-B23F-2A45664911F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48" authorId="0" shapeId="0" xr:uid="{0FE9142D-AE41-44BB-8344-5AE0AA41ED5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48" authorId="0" shapeId="0" xr:uid="{47D6D2B7-6540-4879-875D-FFEE6791726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48" authorId="0" shapeId="0" xr:uid="{9C234D5A-798B-4C1D-9721-CB86169B955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48" authorId="0" shapeId="0" xr:uid="{32FA6E01-2D67-48F3-83CD-AF42C822C6C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H48" authorId="0" shapeId="0" xr:uid="{6C5C87A0-07F5-416B-A722-C8476119A48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I48" authorId="0" shapeId="0" xr:uid="{65633426-8AAD-49F3-95D2-E546FCE22EB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J48" authorId="0" shapeId="0" xr:uid="{54A3305A-1313-4980-8204-68791688816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K48" authorId="0" shapeId="0" xr:uid="{9661F937-F84D-4F58-B2BA-07B36BEAF15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L48" authorId="0" shapeId="0" xr:uid="{E8F2AA47-6C6F-4835-A43F-7CA6DE65CD2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M48" authorId="0" shapeId="0" xr:uid="{3389D3CD-53CC-43B4-91FA-AB68DE4B823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N48" authorId="0" shapeId="0" xr:uid="{722DE59F-A905-4EAC-A150-43408C3956C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O48" authorId="0" shapeId="0" xr:uid="{5F8A340D-D819-4872-818F-6E293A49DC5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P48" authorId="0" shapeId="0" xr:uid="{4FAB8DC8-AC90-4E81-87F7-2B36378CB37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Q48" authorId="0" shapeId="0" xr:uid="{CE013C8A-557F-4C1A-93EA-25406D0F18C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R48" authorId="0" shapeId="0" xr:uid="{C37D3B4A-7AD7-4864-8F87-09E7C25A0FF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S48" authorId="0" shapeId="0" xr:uid="{71A20B75-1831-4E02-AF96-A0B90300F02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T48" authorId="0" shapeId="0" xr:uid="{FD0374B8-9E96-47A5-A2AB-38B85DAB133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U48" authorId="0" shapeId="0" xr:uid="{4888F641-A326-4AE5-BCBC-7F3B13E9226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V48" authorId="0" shapeId="0" xr:uid="{85EE49E6-92F6-4F3B-B7C9-7FCB2724997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W48" authorId="0" shapeId="0" xr:uid="{CB1CA036-B9F7-487C-92EB-3FB248E3A3C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X48" authorId="0" shapeId="0" xr:uid="{6711A068-EF6B-40DA-A575-FDD8A9ED01F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Y48" authorId="0" shapeId="0" xr:uid="{A62DA7E2-5546-4CA0-A686-E5A5316D2D9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Z48" authorId="0" shapeId="0" xr:uid="{8B019D10-CB11-4F5E-8312-3A6DBC0935A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AA48" authorId="0" shapeId="0" xr:uid="{87641CCC-7C4B-4908-A898-3CAB24C248F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49" authorId="0" shapeId="0" xr:uid="{807DDD12-84A2-43E8-9652-4C4606198C2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49" authorId="0" shapeId="0" xr:uid="{6E64C08D-3B1B-4082-B928-054A1E839B7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49" authorId="0" shapeId="0" xr:uid="{2BEB1539-CAF0-4716-A716-26373AC7228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49" authorId="0" shapeId="0" xr:uid="{64FC440E-9CD5-404F-9C2A-17EDD6C7893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49" authorId="0" shapeId="0" xr:uid="{F77BCF1A-ECE7-40E3-8AD7-B77787ECA7A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49" authorId="0" shapeId="0" xr:uid="{176FBCAC-C596-428C-80E3-7C3430A8008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H49" authorId="0" shapeId="0" xr:uid="{7CDA536B-8FD9-4A5E-B9A6-45BE8FEAC1F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I49" authorId="0" shapeId="0" xr:uid="{14FE4D4A-7F6E-4348-B6B1-191CC13441F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J49" authorId="0" shapeId="0" xr:uid="{3D6BED6A-212E-48C1-9770-35C0C8DBECF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K49" authorId="0" shapeId="0" xr:uid="{0EE5E643-104F-4CBF-9EB4-CED6376167C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L49" authorId="0" shapeId="0" xr:uid="{11A8B422-26DC-4E65-BFD0-DAAE8720BAD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M49" authorId="0" shapeId="0" xr:uid="{1C5CCDF2-D251-44A3-9CC0-5ABDDA523DB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N49" authorId="0" shapeId="0" xr:uid="{1716B1E7-51A7-4FCA-8C3A-70884545295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O49" authorId="0" shapeId="0" xr:uid="{C5D8DDED-CAAC-4892-96AC-13CB49CFE3D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P49" authorId="0" shapeId="0" xr:uid="{98ADFC3F-5E41-49B1-AA9A-5FE60D9638D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Q49" authorId="0" shapeId="0" xr:uid="{BBE9E7CC-CFF2-4CD9-8E99-889EF9D5C79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R49" authorId="0" shapeId="0" xr:uid="{1C1196C2-A9CF-4359-A8EA-D73CDDF1120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S49" authorId="0" shapeId="0" xr:uid="{DAB1EC80-609B-40F8-83B6-0CBBE103898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T49" authorId="0" shapeId="0" xr:uid="{01E269F2-CAEB-477C-BA29-A246AB01D6B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U49" authorId="0" shapeId="0" xr:uid="{028D144B-BD84-4823-B186-6E885033DF8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V49" authorId="0" shapeId="0" xr:uid="{BF4AD092-1E6B-4E49-93A2-F9A213909F9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W49" authorId="0" shapeId="0" xr:uid="{06C3003E-FF92-4433-9260-CA10ED10A05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X49" authorId="0" shapeId="0" xr:uid="{02561498-C65E-42A6-A868-33C3C4F3802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Y49" authorId="0" shapeId="0" xr:uid="{F7B9187A-22DB-4F80-9EF5-CFC8FAE9E68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Z49" authorId="0" shapeId="0" xr:uid="{E7789DAE-0A5B-4414-AA5E-54237B3898E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AA49" authorId="0" shapeId="0" xr:uid="{378CEAE8-30B0-410C-BF22-1FD1134D117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50" authorId="0" shapeId="0" xr:uid="{3321228E-0428-43BF-9734-829C3CB5EF8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50" authorId="0" shapeId="0" xr:uid="{BA1BF72A-2528-40BA-B242-8645C203019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50" authorId="0" shapeId="0" xr:uid="{CDA1ADE4-E76C-471E-98FD-32144750A62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50" authorId="0" shapeId="0" xr:uid="{B17BF128-5A6A-40AC-8425-BC343CF8B58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50" authorId="0" shapeId="0" xr:uid="{4AFD28CA-EF3E-4944-BCEF-10B3251056B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50" authorId="0" shapeId="0" xr:uid="{525A60BD-82EB-43BA-A7D9-28723D6F87D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H50" authorId="0" shapeId="0" xr:uid="{0D94DDBC-7D83-425F-99E3-55E4089E439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I50" authorId="0" shapeId="0" xr:uid="{27D09F91-0DA5-493E-AC8B-A2DB2D07DD0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J50" authorId="0" shapeId="0" xr:uid="{E1230890-ADE5-4919-94D2-C5EEF7A4775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K50" authorId="0" shapeId="0" xr:uid="{5F1CD7A0-CB5B-402E-B595-CB013F7D1B6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L50" authorId="0" shapeId="0" xr:uid="{50414DF1-13B4-45C2-BF0F-E373D4EDD44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M50" authorId="0" shapeId="0" xr:uid="{59259F88-F0D5-49EE-B147-CB9CD13DD8E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N50" authorId="0" shapeId="0" xr:uid="{EB134C54-2FB9-4BED-A8F5-B8F2C245A6D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O50" authorId="0" shapeId="0" xr:uid="{6F5CC43A-6D5D-4BE1-8852-847256AABF0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P50" authorId="0" shapeId="0" xr:uid="{BE2FDE62-B633-43B5-8439-17F0D47A2EB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Q50" authorId="0" shapeId="0" xr:uid="{00C50A28-A209-4A1F-8D63-470D977DAF6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R50" authorId="0" shapeId="0" xr:uid="{5B455DF2-C08A-46A7-A2E8-392509E3CF1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S50" authorId="0" shapeId="0" xr:uid="{C967ABD0-D99D-4767-87FA-D95269BD983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T50" authorId="0" shapeId="0" xr:uid="{C8A8EEBD-C097-402D-849D-398588B333E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U50" authorId="0" shapeId="0" xr:uid="{0DD5C231-FE68-419C-A99D-130B8B92EC9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V50" authorId="0" shapeId="0" xr:uid="{D9EF91EA-7A2F-4E3C-AAEE-7FD04EE749F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W50" authorId="0" shapeId="0" xr:uid="{D1482EA5-A704-4873-904C-A85681C724E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X50" authorId="0" shapeId="0" xr:uid="{1B8BF826-9658-49DC-B23E-FC30E6FA561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Y50" authorId="0" shapeId="0" xr:uid="{715BF6B2-4B87-4B60-B7BF-031B360B5AF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Z50" authorId="0" shapeId="0" xr:uid="{74F9F6B9-3A1F-47A7-BA7C-DCD3D2C0ABF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AA50" authorId="0" shapeId="0" xr:uid="{97DDFE11-5D73-4E6C-A9C5-A6945B22571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51" authorId="0" shapeId="0" xr:uid="{75C0355B-EB15-4256-9485-3B0CB51AD0A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51" authorId="0" shapeId="0" xr:uid="{DAD3B15C-B615-4747-B31C-322010756AE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51" authorId="0" shapeId="0" xr:uid="{AAB59490-CF59-4B58-92CC-51472252CEB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51" authorId="0" shapeId="0" xr:uid="{84BEEF9F-B862-4298-A1D1-6B8B5D04A71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51" authorId="0" shapeId="0" xr:uid="{04D61890-418E-4C3E-BCA7-8754CBF4DCB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51" authorId="0" shapeId="0" xr:uid="{A80F6BD1-DF7C-49BD-BFE6-4A0ED051F2D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H51" authorId="0" shapeId="0" xr:uid="{EC4B0EAD-ADD8-49DC-A9B2-A2767E6AA97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I51" authorId="0" shapeId="0" xr:uid="{47D0DE65-E79A-42AE-A1F1-FBA8215E350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J51" authorId="0" shapeId="0" xr:uid="{44C8A43D-DAE5-4574-A60A-3089387C873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K51" authorId="0" shapeId="0" xr:uid="{B99A55F3-ECF3-4A64-97EB-828DD1C0102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L51" authorId="0" shapeId="0" xr:uid="{74547FE0-179D-4F9E-BA71-9EC10C9D504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M51" authorId="0" shapeId="0" xr:uid="{63ABF93C-37D7-450C-8089-452C23978B9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N51" authorId="0" shapeId="0" xr:uid="{2DE0B436-DA80-4D68-9EAE-D86B5093A6E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O51" authorId="0" shapeId="0" xr:uid="{22FB2A9D-55AB-41E2-8F7F-40B9773450A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P51" authorId="0" shapeId="0" xr:uid="{AF8512D2-F853-41D6-B8F0-ECACBB0C713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Q51" authorId="0" shapeId="0" xr:uid="{C6DDBB76-E549-48B2-A17C-2C9F3AF07ED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R51" authorId="0" shapeId="0" xr:uid="{478E6D4A-8F34-410B-9297-2D1F9A47DC0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S51" authorId="0" shapeId="0" xr:uid="{CFB4F8CF-545A-455B-A78D-BDB0B253373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T51" authorId="0" shapeId="0" xr:uid="{0A97BFC3-01A8-4672-8225-628E3358757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U51" authorId="0" shapeId="0" xr:uid="{A3AEDC88-A7E3-4B11-9D6B-F38C1DE83A4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V51" authorId="0" shapeId="0" xr:uid="{A11D1F59-9B24-476A-9D50-B00180F6828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W51" authorId="0" shapeId="0" xr:uid="{0E782ADF-B22B-46B9-A66E-4A45CBC1629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X51" authorId="0" shapeId="0" xr:uid="{FEE81BDE-6858-4CB1-B8E9-DF78E0CF8A1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Y51" authorId="0" shapeId="0" xr:uid="{F9FDB2A5-8F06-4295-9C98-5683831501F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Z51" authorId="0" shapeId="0" xr:uid="{BCA4A2F3-7EAD-41BB-9E9F-B1D288F289B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AA51" authorId="0" shapeId="0" xr:uid="{0E76E18F-3703-4940-860E-885BFD3C306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52" authorId="0" shapeId="0" xr:uid="{ED798A8F-47AB-491F-B855-87F721E74EB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52" authorId="0" shapeId="0" xr:uid="{19C6C6A4-8B63-41BD-AD2E-A1356EFB3FC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52" authorId="0" shapeId="0" xr:uid="{85E0F7A5-1CA3-47B3-ACEB-DD6E44E424D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52" authorId="0" shapeId="0" xr:uid="{C2A305AD-8538-4E41-82A4-56A02A5C6EA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52" authorId="0" shapeId="0" xr:uid="{315E6F34-0BBB-41CB-8057-43C43CC0864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52" authorId="0" shapeId="0" xr:uid="{4C7D6767-1CAD-4E76-97E4-51948AD77C1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H52" authorId="0" shapeId="0" xr:uid="{EE80C67E-B77F-4BA4-B40E-69BE323BFDA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I52" authorId="0" shapeId="0" xr:uid="{2678926A-B32C-4028-8B1D-3F7A52FBBAD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J52" authorId="0" shapeId="0" xr:uid="{F87654A2-ABF8-446B-8794-0E92924FFC2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K52" authorId="0" shapeId="0" xr:uid="{AAE3C916-46CC-426D-9F31-09D7B311901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L52" authorId="0" shapeId="0" xr:uid="{C7C40E7A-7684-481F-A16F-31B0E6CF135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M52" authorId="0" shapeId="0" xr:uid="{8EC7E44E-2594-4711-B2C7-3C365E3A5A9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N52" authorId="0" shapeId="0" xr:uid="{66095FE9-6732-4C2E-A732-B6DC9F1E3B2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O52" authorId="0" shapeId="0" xr:uid="{BFFBE806-78A9-489C-9DB5-BCDEC6FC6F0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P52" authorId="0" shapeId="0" xr:uid="{D8E9B63C-AA7D-4CE8-83F7-A42DA68BF33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Q52" authorId="0" shapeId="0" xr:uid="{15A1EF52-8C49-4391-B1E8-8181561D416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R52" authorId="0" shapeId="0" xr:uid="{6D49265B-EC58-4FE2-9965-D6F122D1E0B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S52" authorId="0" shapeId="0" xr:uid="{4F70F4C9-CE11-440C-98BB-4FE53D3335E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T52" authorId="0" shapeId="0" xr:uid="{A547B68B-292D-4142-99FE-41ADA106A54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U52" authorId="0" shapeId="0" xr:uid="{31FDBF16-FEEA-4FF6-8225-DEFB8A57495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V52" authorId="0" shapeId="0" xr:uid="{1B55F78E-4767-4171-8440-14BA3ADFA81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W52" authorId="0" shapeId="0" xr:uid="{D7B0CEB0-35EF-4EFF-A2B4-28325B9B171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X52" authorId="0" shapeId="0" xr:uid="{C768BFE1-B70B-4503-8043-1B07D07C42A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Y52" authorId="0" shapeId="0" xr:uid="{9838247D-B171-410D-B319-F63F0623FAD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Z52" authorId="0" shapeId="0" xr:uid="{30EE780A-DDEE-45F2-952A-2260F9CE8BD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AA52" authorId="0" shapeId="0" xr:uid="{D147A7AB-6E8F-4865-BF83-30E6A020561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53" authorId="0" shapeId="0" xr:uid="{0E61C277-C5A3-4823-A364-A96759EAEF3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53" authorId="0" shapeId="0" xr:uid="{63040E0D-810B-4097-AAF9-BC881635BA9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53" authorId="0" shapeId="0" xr:uid="{76E78C46-9F39-40B9-9BA4-7B042F05C1F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53" authorId="0" shapeId="0" xr:uid="{0AAA250B-F695-401C-9F2A-B1E328B9815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53" authorId="0" shapeId="0" xr:uid="{7D727E9F-CF32-49A9-B5C9-1ECDB5CEB5D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53" authorId="0" shapeId="0" xr:uid="{AEF955CF-E43E-47F9-A0E7-1E6B0980F97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H53" authorId="0" shapeId="0" xr:uid="{839E9CBF-76F7-4210-ACB5-923F59C6812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I53" authorId="0" shapeId="0" xr:uid="{D96791C9-B0CE-4783-ACD4-D07E301889C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J53" authorId="0" shapeId="0" xr:uid="{91B7C089-427A-4672-8AD0-F83C32E6966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K53" authorId="0" shapeId="0" xr:uid="{C4353490-76AD-42EB-8FB5-DBF53C5FF13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L53" authorId="0" shapeId="0" xr:uid="{38992606-65E8-406E-8663-B199D982381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M53" authorId="0" shapeId="0" xr:uid="{AB8390A3-B391-434D-A306-78C5B76C2C4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N53" authorId="0" shapeId="0" xr:uid="{7B8C9EA0-C513-4EA9-ABD5-38B7E139C7C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O53" authorId="0" shapeId="0" xr:uid="{E1AC86E9-D767-41A7-868A-728A4601529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P53" authorId="0" shapeId="0" xr:uid="{D7351CC2-6631-463E-A31B-00E0FF81E0E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Q53" authorId="0" shapeId="0" xr:uid="{A6DE9F38-E3C3-49E9-B501-FA2A01043FE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R53" authorId="0" shapeId="0" xr:uid="{E13F28DA-E6E9-4940-B8A7-B9EB6C0D6C7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S53" authorId="0" shapeId="0" xr:uid="{966948D5-51D4-45F0-8EE1-A37660E89C0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T53" authorId="0" shapeId="0" xr:uid="{94503AB6-659F-4FFD-892E-7BCEAA5A79B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U53" authorId="0" shapeId="0" xr:uid="{BEB24B2A-D21E-4FCA-A0AF-520747535C3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V53" authorId="0" shapeId="0" xr:uid="{CB10E57A-94A5-492C-84A6-C16CBAE30AD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W53" authorId="0" shapeId="0" xr:uid="{9AAC6E5A-BBD0-4C4D-8150-89D5F04C834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X53" authorId="0" shapeId="0" xr:uid="{05EB9355-BC5A-4B01-9887-3B47C77DE21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Y53" authorId="0" shapeId="0" xr:uid="{78E52BEA-93D3-47C7-A435-14C8ABAF72B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Z53" authorId="0" shapeId="0" xr:uid="{19622330-7DEA-427E-BAB9-2490CB8E74E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AA53" authorId="0" shapeId="0" xr:uid="{FD32D5D7-C1FC-4BF0-890C-7DFF0259848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54" authorId="0" shapeId="0" xr:uid="{68FD573F-E4AC-42CC-831C-A19B14DE2E8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54" authorId="0" shapeId="0" xr:uid="{F43AA0CB-DE78-4632-A421-C3B96F94A5E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54" authorId="0" shapeId="0" xr:uid="{6E42156B-43D4-4B86-BEE4-907B5C5DBEB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54" authorId="0" shapeId="0" xr:uid="{DE65F921-C52A-46D0-9F34-F646B65327F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54" authorId="0" shapeId="0" xr:uid="{EDDB1B29-9BCE-49D6-ABD1-C0496E0019E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54" authorId="0" shapeId="0" xr:uid="{F31DD8EA-7D29-4268-9F95-0787CEA7594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H54" authorId="0" shapeId="0" xr:uid="{9892988B-A373-457E-9D63-1EF027B9612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I54" authorId="0" shapeId="0" xr:uid="{F5CF2B88-BE81-4CE3-889E-F4522BD29E8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J54" authorId="0" shapeId="0" xr:uid="{8E4BED7C-9276-4E7E-9D13-01AB0408657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K54" authorId="0" shapeId="0" xr:uid="{ABF1E167-271A-4090-8FF6-443EA19B9FD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L54" authorId="0" shapeId="0" xr:uid="{EE25C9E5-577A-497D-A14B-DA85D33F215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M54" authorId="0" shapeId="0" xr:uid="{01815C4D-2192-4D63-8889-7CEDF523860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N54" authorId="0" shapeId="0" xr:uid="{762C05C9-C85F-422D-AAA4-3B6C7DE9934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O54" authorId="0" shapeId="0" xr:uid="{99EA8C3C-53A2-48A9-89E3-882CD8D8F2C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P54" authorId="0" shapeId="0" xr:uid="{B0BE1C16-7A37-4144-802F-59ADBBDAB89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Q54" authorId="0" shapeId="0" xr:uid="{F5139D3C-FD7B-4330-BD8F-4C2818BB96D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R54" authorId="0" shapeId="0" xr:uid="{9401E6D5-A24B-4556-B19E-E6B86F5296B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S54" authorId="0" shapeId="0" xr:uid="{AE52DF03-4523-4BCF-BEBB-6F58009C2DD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T54" authorId="0" shapeId="0" xr:uid="{8E617A80-CA06-4504-BDB9-9B1D4C32AD9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U54" authorId="0" shapeId="0" xr:uid="{4718B8A1-F7DB-48A3-8EC9-EAA36C5E89A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V54" authorId="0" shapeId="0" xr:uid="{DB12A1B7-B174-451A-B975-40B230FA556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W54" authorId="0" shapeId="0" xr:uid="{BBD7CC16-D3C6-44BC-84AE-DBC0252F686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X54" authorId="0" shapeId="0" xr:uid="{1F860833-4E36-44EA-A030-D5026CC57DB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Y54" authorId="0" shapeId="0" xr:uid="{BAFB002C-5531-4CB8-95AD-3AE21AA8119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Z54" authorId="0" shapeId="0" xr:uid="{9512DA15-F1B8-4F62-8D6F-A82F0AFFFB1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AA54" authorId="0" shapeId="0" xr:uid="{93E66122-5E15-4A8F-96B5-43355B99E40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55" authorId="0" shapeId="0" xr:uid="{467EED59-A77F-4F85-926A-025EAFAB9EB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55" authorId="0" shapeId="0" xr:uid="{3C22ADF6-E44C-4496-B615-801B56B6B46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55" authorId="0" shapeId="0" xr:uid="{B484EC2C-451A-4028-A091-E0BA403B02E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55" authorId="0" shapeId="0" xr:uid="{927D060A-556A-40D9-A0B9-E300DBA6A9E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55" authorId="0" shapeId="0" xr:uid="{0BE5EBC7-AC17-4D44-AC3A-BE6D16B39CB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55" authorId="0" shapeId="0" xr:uid="{6B5DF6AF-5BD1-4859-86BF-35BF77E9FB5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H55" authorId="0" shapeId="0" xr:uid="{85B99290-38A9-4FD4-9501-37B0537ACC7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I55" authorId="0" shapeId="0" xr:uid="{1BCE883A-CFFC-4BDF-9197-6481F4B25EF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J55" authorId="0" shapeId="0" xr:uid="{8C105933-5CEC-484E-9507-23BE2A2506B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K55" authorId="0" shapeId="0" xr:uid="{C32E3809-3F61-4DA3-9BC6-D8EE2BDCE28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L55" authorId="0" shapeId="0" xr:uid="{5531D279-B2D3-4011-A5F1-85BAB3F0004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M55" authorId="0" shapeId="0" xr:uid="{B3BDC6F7-5ECC-44C7-AB85-36B16C10047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N55" authorId="0" shapeId="0" xr:uid="{8D36B045-5EA0-4B5E-A593-8F96E90A83B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O55" authorId="0" shapeId="0" xr:uid="{3179E4B6-9522-44AE-BB60-24438B60E2F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P55" authorId="0" shapeId="0" xr:uid="{1F01DEAF-6238-4C81-B1F0-C3A65F56044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Q55" authorId="0" shapeId="0" xr:uid="{58E49639-8DC3-4A28-BE6B-F520CE6DB99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R55" authorId="0" shapeId="0" xr:uid="{B5EF2E88-D424-4592-B8D1-30D14E480C8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S55" authorId="0" shapeId="0" xr:uid="{CC269310-5971-4243-92A3-BD88A44E9EA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T55" authorId="0" shapeId="0" xr:uid="{87822E6E-7661-4E8E-9900-07506FA8CCF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U55" authorId="0" shapeId="0" xr:uid="{E38BBE81-D794-42A9-9B9D-D554AE601F9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V55" authorId="0" shapeId="0" xr:uid="{61F0F554-F4F1-4022-84A1-D9445BD0F55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W55" authorId="0" shapeId="0" xr:uid="{6B536BF8-99ED-45CC-A26E-E2E606A9E80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X55" authorId="0" shapeId="0" xr:uid="{AC6C3C4F-F5AC-4E18-9BD6-A927FBDE9D3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Y55" authorId="0" shapeId="0" xr:uid="{9A1572CD-AF4F-450E-8CF2-715BCEAC237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Z55" authorId="0" shapeId="0" xr:uid="{D784671B-8189-4767-9DD2-04E22008952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AA55" authorId="0" shapeId="0" xr:uid="{86942118-6157-4A03-824A-B20A83E853C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56" authorId="0" shapeId="0" xr:uid="{0B2444E3-CF9C-48E0-8FA0-4BF37B1CC4C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56" authorId="0" shapeId="0" xr:uid="{9C2169CE-1763-4B3B-B503-65C850A7725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56" authorId="0" shapeId="0" xr:uid="{3D341300-4BA1-4A38-995D-4161D56192C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56" authorId="0" shapeId="0" xr:uid="{508F6A6A-9B49-4B4D-9AF6-5CFC2FC0D2D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56" authorId="0" shapeId="0" xr:uid="{4F53BCF1-C7B6-4C41-8057-30EF52A0C6E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56" authorId="0" shapeId="0" xr:uid="{7D4BAFDC-32BA-42F5-B729-4BA4B0CDFF5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H56" authorId="0" shapeId="0" xr:uid="{34002726-4218-411A-A61E-73B73E16F5C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I56" authorId="0" shapeId="0" xr:uid="{5568CA0A-326A-4515-8A67-2EF14477C99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J56" authorId="0" shapeId="0" xr:uid="{BF4C396A-4907-46FE-972F-A0796598F1C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K56" authorId="0" shapeId="0" xr:uid="{28B6B0F6-675D-443C-9B82-C9E0B4E245D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L56" authorId="0" shapeId="0" xr:uid="{1DA48CA7-2E43-4578-9428-C1D45599262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M56" authorId="0" shapeId="0" xr:uid="{8B51C273-C691-4871-A627-707F18C1590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N56" authorId="0" shapeId="0" xr:uid="{27547F43-EF57-4BA5-8DDC-7AA9C408E4C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O56" authorId="0" shapeId="0" xr:uid="{3794E2CD-D4E6-47C0-AA6F-0FDA551CB71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P56" authorId="0" shapeId="0" xr:uid="{E1668A6E-DE0A-4113-8924-12B97953CC9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Q56" authorId="0" shapeId="0" xr:uid="{8DF89E56-F4A5-4199-9883-6444F70E77B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R56" authorId="0" shapeId="0" xr:uid="{8C45E198-515F-4B17-9D2E-67577FB6E30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S56" authorId="0" shapeId="0" xr:uid="{515ECDFB-8700-4D2F-A7FF-BAB44CD56B1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T56" authorId="0" shapeId="0" xr:uid="{C74942FF-79B7-4E30-B94C-2D95FAF4FD2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U56" authorId="0" shapeId="0" xr:uid="{ACB46366-BA9B-4228-9980-F7C83A2E0EC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V56" authorId="0" shapeId="0" xr:uid="{C4C7E736-50FD-4BDC-9C9E-6E6AFFF5652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W56" authorId="0" shapeId="0" xr:uid="{57C697BE-3C09-4B15-876F-5911093F364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X56" authorId="0" shapeId="0" xr:uid="{231CFC0A-A3D9-4D96-B8B2-A324F3997C5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Y56" authorId="0" shapeId="0" xr:uid="{91998F2D-C44D-47EC-8580-037C52D7072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Z56" authorId="0" shapeId="0" xr:uid="{DD85EC43-AFE1-4813-A9E3-AED55129B46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AA56" authorId="0" shapeId="0" xr:uid="{2338C980-86B7-408E-8FA6-75FD8D94918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57" authorId="0" shapeId="0" xr:uid="{DFF0837B-4D18-4585-82E9-5201C5E1694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57" authorId="0" shapeId="0" xr:uid="{CE884CBF-B817-47EA-8DAB-30A21C51B3A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57" authorId="0" shapeId="0" xr:uid="{29E635C7-5E4C-4D6A-9B24-1F70DFC1C51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57" authorId="0" shapeId="0" xr:uid="{56ACD834-7A52-42A8-86A2-3744F5E227B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57" authorId="0" shapeId="0" xr:uid="{FE0AFF2B-C827-41AA-A348-9D960AABE7A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57" authorId="0" shapeId="0" xr:uid="{3AC0C9F7-B20E-4739-AFF8-05D592AC9B3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H57" authorId="0" shapeId="0" xr:uid="{7184163E-CFF6-4D6A-9607-28A8705D984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I57" authorId="0" shapeId="0" xr:uid="{B61A172E-1F78-45AB-B271-39203141CDE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J57" authorId="0" shapeId="0" xr:uid="{64BEC904-2C35-4556-ACA3-AE37540348B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K57" authorId="0" shapeId="0" xr:uid="{B3B90B01-FEE3-471B-8827-4712D8B4A06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L57" authorId="0" shapeId="0" xr:uid="{20E7B85E-6E4F-4B88-8921-9C47363A602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M57" authorId="0" shapeId="0" xr:uid="{09EE84F3-C8CC-4180-9760-E819074AECF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N57" authorId="0" shapeId="0" xr:uid="{908EC165-1D8D-412B-95A6-22EEC4BDA14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O57" authorId="0" shapeId="0" xr:uid="{69AF7C5C-272D-4D2D-B2F4-5CB4E131D1D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P57" authorId="0" shapeId="0" xr:uid="{04972BAC-5BEC-4165-9AA0-5F2F40F784A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Q57" authorId="0" shapeId="0" xr:uid="{64BA1733-39F9-4A93-A5E0-BF9E1596C9A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R57" authorId="0" shapeId="0" xr:uid="{8C069EA2-6957-421E-A640-F9E3E50540F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S57" authorId="0" shapeId="0" xr:uid="{20F722EF-5D41-4BE6-B48F-D1796C78AA6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T57" authorId="0" shapeId="0" xr:uid="{EFE85BB8-EB96-4097-90B8-A4CDBAC01DD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U57" authorId="0" shapeId="0" xr:uid="{39BE7121-3ABE-4524-AFA9-0436171B6F5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V57" authorId="0" shapeId="0" xr:uid="{C0502426-C098-4D4B-9FCF-641E6A932AC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W57" authorId="0" shapeId="0" xr:uid="{DC49211F-348C-4ACA-8FC5-E9D486F8DC4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X57" authorId="0" shapeId="0" xr:uid="{C8D8780F-9F0F-40E7-8CCA-A06F1437FDA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Y57" authorId="0" shapeId="0" xr:uid="{8815EFA5-37B6-4810-943B-99FB1DB476E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Z57" authorId="0" shapeId="0" xr:uid="{08DD08AC-7949-459A-8439-172573C0180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AA57" authorId="0" shapeId="0" xr:uid="{BE642A55-5874-4AF6-89E7-D10AF4F05AE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58" authorId="0" shapeId="0" xr:uid="{4A58DF61-230D-42F9-BE12-F5AC9CD63B5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58" authorId="0" shapeId="0" xr:uid="{B7F73A95-47B8-4067-8F80-21CF58F9A2A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58" authorId="0" shapeId="0" xr:uid="{0A051E0B-8EFF-4573-8D4A-B549A4F225F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58" authorId="0" shapeId="0" xr:uid="{6C12E548-B607-413E-AC8E-4965F24ECAB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58" authorId="0" shapeId="0" xr:uid="{97990E6E-B253-48C9-A4AD-A46E9EE7826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58" authorId="0" shapeId="0" xr:uid="{8E1BE99F-6FD2-43DE-B429-FFC5998F264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H58" authorId="0" shapeId="0" xr:uid="{8B4BB30A-FEC3-4236-A27F-4C72C17CAD2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I58" authorId="0" shapeId="0" xr:uid="{0174E7B0-42A3-47F0-BF5C-0E522E3C120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J58" authorId="0" shapeId="0" xr:uid="{E416E34B-8A4B-418E-BD46-4AD365D9F78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K58" authorId="0" shapeId="0" xr:uid="{894A5454-4A51-4902-8EDC-3A8482F35A0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L58" authorId="0" shapeId="0" xr:uid="{666B5B91-3A96-4CF9-A174-09211CCDCAA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M58" authorId="0" shapeId="0" xr:uid="{059C0277-8868-4B4B-90F2-C1DC3F15CC2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N58" authorId="0" shapeId="0" xr:uid="{E8C382B8-4A0C-40F8-A187-35392E9D278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O58" authorId="0" shapeId="0" xr:uid="{5BF540D0-C21F-4465-9B89-90E4B6F4E7D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P58" authorId="0" shapeId="0" xr:uid="{A8D3A721-A920-465F-92CB-3F5080A2875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Q58" authorId="0" shapeId="0" xr:uid="{96CC14BE-492D-43BC-B21F-F564A13DEF7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R58" authorId="0" shapeId="0" xr:uid="{2D5C938E-AFE0-4AD4-8D59-0C07070D54B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S58" authorId="0" shapeId="0" xr:uid="{90B10762-E6CE-40B3-BE8E-5F0185D4395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T58" authorId="0" shapeId="0" xr:uid="{B6B479FD-C841-43CE-BA3B-2E8ADFA24A1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U58" authorId="0" shapeId="0" xr:uid="{5C12CD9D-1D61-4FA0-95D8-2F140E6FDB3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V58" authorId="0" shapeId="0" xr:uid="{B8F3F9D3-6FE7-422D-B4B5-CEE2AF2EC72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W58" authorId="0" shapeId="0" xr:uid="{06F3D729-042D-4931-A302-B3088D4E4A4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X58" authorId="0" shapeId="0" xr:uid="{A43FEA84-BB4A-4688-822E-F5447FDD959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Y58" authorId="0" shapeId="0" xr:uid="{0047C7A5-E469-4960-BEE7-224500657C7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Z58" authorId="0" shapeId="0" xr:uid="{151E0941-A04B-4321-8609-B46A221BD53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AA58" authorId="0" shapeId="0" xr:uid="{6003A984-B28A-4CA6-9757-B79E04B0356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61" authorId="0" shapeId="0" xr:uid="{AC577BF2-DA15-4D83-A98A-CBCC999865C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61" authorId="0" shapeId="0" xr:uid="{94BACEF8-C424-4EC0-82D1-501091E9A4E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D61" authorId="0" shapeId="0" xr:uid="{DE9F2173-E505-4292-A33C-453DB22504E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61" authorId="0" shapeId="0" xr:uid="{B7F57F32-3D94-4160-9126-98E83677D41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61" authorId="0" shapeId="0" xr:uid="{4C693416-9BFD-4A74-B1D4-62DAD2D14FB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61" authorId="0" shapeId="0" xr:uid="{B3FCC105-5DE4-45B5-A382-E342296E676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H61" authorId="0" shapeId="0" xr:uid="{14F6B2C4-4710-4DD0-A1F4-AE6117BE51E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I61" authorId="0" shapeId="0" xr:uid="{EAAFBF5A-727D-4344-A600-5688EEEEC19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J61" authorId="0" shapeId="0" xr:uid="{49D76064-3D0E-409C-810F-B72EF5138FB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K61" authorId="0" shapeId="0" xr:uid="{9D3D50FC-AF55-4277-B4DB-DC890A7563F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L61" authorId="0" shapeId="0" xr:uid="{D8C3726A-7A50-4B72-B4DB-0008EB98D40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M61" authorId="0" shapeId="0" xr:uid="{C586626A-CAC5-4326-81D1-2A6C382338A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N61" authorId="0" shapeId="0" xr:uid="{18ECB5C1-BC93-4CF4-B139-42F1419F2A1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O61" authorId="0" shapeId="0" xr:uid="{89F3C67D-C31E-4F37-908F-F5AB5AC2602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P61" authorId="0" shapeId="0" xr:uid="{3FFEE562-1925-4AE1-9D1C-C02208D3E14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Q61" authorId="0" shapeId="0" xr:uid="{FC5B4215-63FF-4711-AF71-F54EA5D6980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R61" authorId="0" shapeId="0" xr:uid="{41C1EFE1-8053-43D5-8CAA-D8A86E888F4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S61" authorId="0" shapeId="0" xr:uid="{02FF2A84-B1B7-404A-8EB0-3B0AD4309B5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T61" authorId="0" shapeId="0" xr:uid="{6484BEFE-9480-480B-ACA0-BDBCC66BE74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U61" authorId="0" shapeId="0" xr:uid="{10D7AAB9-B9A6-49AA-BB23-01214FC3C48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V61" authorId="0" shapeId="0" xr:uid="{1B407185-1B9A-48B1-AA2B-0E7E9032FB1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W61" authorId="0" shapeId="0" xr:uid="{19B4F3EF-AD76-436C-849B-57AD94CB0C7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X61" authorId="0" shapeId="0" xr:uid="{340A5D45-BB85-4405-9692-63502230288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Y61" authorId="0" shapeId="0" xr:uid="{BFC2A1E2-142B-4676-AEB1-300C7C07541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Z61" authorId="0" shapeId="0" xr:uid="{94CB1861-1408-4507-8F52-8E556C3F7DF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AA61" authorId="0" shapeId="0" xr:uid="{62F1D7E7-1FCC-4520-8659-4F4A7CFFEC3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62" authorId="0" shapeId="0" xr:uid="{634A0B0C-03B2-494B-B121-093C115A2CA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62" authorId="0" shapeId="0" xr:uid="{24AC388C-2A2C-4204-BB9B-242E25063F6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D62" authorId="0" shapeId="0" xr:uid="{9489E033-9590-4BD1-946D-3C7AAA8CCE1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62" authorId="0" shapeId="0" xr:uid="{7F3DF6C1-89A3-451D-A88E-BD37CD2FF09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62" authorId="0" shapeId="0" xr:uid="{6CC55447-778F-4F14-8397-2946058097F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62" authorId="0" shapeId="0" xr:uid="{D107EE6C-9B56-49D5-AF21-5C779CED428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H62" authorId="0" shapeId="0" xr:uid="{D5CEDEDA-A1AE-4F6A-8F7D-8A3FE8C181D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62" authorId="0" shapeId="0" xr:uid="{8947C6AE-2438-407A-8BCC-05231D5746F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62" authorId="0" shapeId="0" xr:uid="{F89C8C26-99B0-40CB-AC33-33ED7C93ADA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K62" authorId="0" shapeId="0" xr:uid="{B3C6FD6B-770E-4A24-A136-574631FBA11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L62" authorId="0" shapeId="0" xr:uid="{83D8DF9B-F9B8-44C8-B9FE-BFA5D8BC768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M62" authorId="0" shapeId="0" xr:uid="{901217F7-3D52-4D56-B653-86A70C2BA0E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N62" authorId="0" shapeId="0" xr:uid="{63144E62-BA51-4F7A-AC14-B7E4873FAEF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O62" authorId="0" shapeId="0" xr:uid="{1AF678F7-90D3-4452-BE39-470874B3C80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P62" authorId="0" shapeId="0" xr:uid="{71C3CF14-F4E4-4272-B285-0A12C20104F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Q62" authorId="0" shapeId="0" xr:uid="{7618BDB2-4897-482C-919D-3D82F02065B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R62" authorId="0" shapeId="0" xr:uid="{EE656703-9FC3-4AE1-9837-3CE0DF3E638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S62" authorId="0" shapeId="0" xr:uid="{0363E5AA-F237-4355-B735-1B6F682903A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T62" authorId="0" shapeId="0" xr:uid="{4255F59D-1FEA-43C6-B87C-8C15BF492B7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U62" authorId="0" shapeId="0" xr:uid="{22FFC37C-D72A-4299-9C60-501F4B4582E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V62" authorId="0" shapeId="0" xr:uid="{AEFA3EAD-2C48-49F1-B9ED-CE4C1B6F09C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W62" authorId="0" shapeId="0" xr:uid="{C43228A6-BAB1-497B-9C5F-D93D4B89B52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X62" authorId="0" shapeId="0" xr:uid="{2AC15810-5E98-402D-AA90-EB08452DEEC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Y62" authorId="0" shapeId="0" xr:uid="{A10C64E7-8B6A-4D6A-A2DF-716B6E96F07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Z62" authorId="0" shapeId="0" xr:uid="{87178590-1E5F-4DC9-B309-A61A5272442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AA62" authorId="0" shapeId="0" xr:uid="{00F346EA-50BF-45C0-AF9E-7B1F120A83C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63" authorId="0" shapeId="0" xr:uid="{E288DC51-48F8-44A9-9763-407193C3BFF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63" authorId="0" shapeId="0" xr:uid="{EA2F8775-E1D2-45F1-84B5-0914A8613A3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63" authorId="0" shapeId="0" xr:uid="{88F16874-8D18-4092-BD5E-F9E858590FE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63" authorId="0" shapeId="0" xr:uid="{5C1A3BF5-4770-4FAE-BCA4-6295B2DEDC0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63" authorId="0" shapeId="0" xr:uid="{B86D43B7-5EF9-4337-9A79-CE76093432A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63" authorId="0" shapeId="0" xr:uid="{A5B3C254-2F93-47B6-BC2F-93545D5F78B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H63" authorId="0" shapeId="0" xr:uid="{DB4A1CC7-7767-41FD-9118-AFD6866A3F3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I63" authorId="0" shapeId="0" xr:uid="{1C56F21C-B1B8-4EDE-A701-C61EDC0D1CF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J63" authorId="0" shapeId="0" xr:uid="{07808634-5C4A-49EF-8A66-558715FC6B1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K63" authorId="0" shapeId="0" xr:uid="{65C87DDD-B140-4511-AD2B-7DB04A6DC57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L63" authorId="0" shapeId="0" xr:uid="{7DFEB1E4-72B5-419E-ACF7-07C6AB7A3C7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M63" authorId="0" shapeId="0" xr:uid="{10AD621C-1A0B-4EE6-A043-180594C29AC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N63" authorId="0" shapeId="0" xr:uid="{A9FF6F7E-3D19-4F75-B6DE-148F10F9D47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O63" authorId="0" shapeId="0" xr:uid="{C5479D75-348B-499F-A434-308FD924A9D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P63" authorId="0" shapeId="0" xr:uid="{ABC6B863-5C7B-4FE4-B8D1-B82DCACF04E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Q63" authorId="0" shapeId="0" xr:uid="{0F2CAB2B-0173-4697-9172-B18D15C8EC2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R63" authorId="0" shapeId="0" xr:uid="{995F293A-5C86-4691-B2DB-F9E2E2D915E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S63" authorId="0" shapeId="0" xr:uid="{FA3F60C5-4154-4D10-8FFC-ABEEB22148E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T63" authorId="0" shapeId="0" xr:uid="{0A63E00E-F54B-4264-8397-44BBC7CAD5A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U63" authorId="0" shapeId="0" xr:uid="{A6739FA9-C1A6-4897-A594-1A27B7A8F71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V63" authorId="0" shapeId="0" xr:uid="{F2DFC48B-70F3-40CB-A499-D79081EA09A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W63" authorId="0" shapeId="0" xr:uid="{00A87E19-74D2-4C00-B714-B402C746CA7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X63" authorId="0" shapeId="0" xr:uid="{4AB9CE7D-7F08-470F-AD16-1E0EA9134B7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Y63" authorId="0" shapeId="0" xr:uid="{C42EAB94-7A35-4A34-8787-FD8EC7DC032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Z63" authorId="0" shapeId="0" xr:uid="{7F62E157-168D-4705-AF45-68D3C03EA21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AA63" authorId="0" shapeId="0" xr:uid="{94627442-3B78-4CE4-AE62-C3B3C37B7C7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64" authorId="0" shapeId="0" xr:uid="{6D50E41A-52CF-485B-B589-64C51744C72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64" authorId="0" shapeId="0" xr:uid="{4FE89DD3-005A-4934-8064-5392D7B693B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64" authorId="0" shapeId="0" xr:uid="{F57579A6-31C9-40C9-8ABE-4EB181AA03D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64" authorId="0" shapeId="0" xr:uid="{AE38632F-9A66-43A1-AF7C-7D593E7903A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64" authorId="0" shapeId="0" xr:uid="{9B0561E2-9D20-4E24-BE74-D260AB2458E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64" authorId="0" shapeId="0" xr:uid="{04CC3EDB-7330-4A0B-A067-D032F1539AD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H64" authorId="0" shapeId="0" xr:uid="{83F32305-A729-4F6A-B117-40F130167AE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I64" authorId="0" shapeId="0" xr:uid="{D095B714-5C1E-4153-810E-11560D7B629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J64" authorId="0" shapeId="0" xr:uid="{0CEB6124-1EF2-4421-BAD2-F0E5DF799CC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K64" authorId="0" shapeId="0" xr:uid="{8EDCEFFE-B9A9-43F1-9C85-B562E57D14D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L64" authorId="0" shapeId="0" xr:uid="{3522B85D-9FBB-419E-AE3A-3576366FC0E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M64" authorId="0" shapeId="0" xr:uid="{B0E0C333-2EA5-4025-A276-413D8EB74C9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N64" authorId="0" shapeId="0" xr:uid="{82DCED26-82B0-4E38-9D29-023BDE02013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O64" authorId="0" shapeId="0" xr:uid="{4D97B969-6D23-4572-8EC8-67A5AF29EB1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P64" authorId="0" shapeId="0" xr:uid="{41A67388-5045-4365-94D3-076305C4BEE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Q64" authorId="0" shapeId="0" xr:uid="{6445BE10-44F8-4770-A817-CBAAD6A1839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R64" authorId="0" shapeId="0" xr:uid="{19500F71-6B0B-4451-9B87-926B865E974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S64" authorId="0" shapeId="0" xr:uid="{0492B2D0-99A8-4C6B-8FCD-67070AB6AA1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T64" authorId="0" shapeId="0" xr:uid="{4B0EA757-80C4-4A04-BC0A-307670586C6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U64" authorId="0" shapeId="0" xr:uid="{961E2CB3-EA55-4606-8D74-9D3C13FB9F0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V64" authorId="0" shapeId="0" xr:uid="{1BD8A7F2-14BE-471F-AC1D-25DFE1529BB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W64" authorId="0" shapeId="0" xr:uid="{B825245E-D010-4A9D-B914-C5D9668EFAA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X64" authorId="0" shapeId="0" xr:uid="{50DF0D5C-74E5-49D0-9CF9-4E01D5774EF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Y64" authorId="0" shapeId="0" xr:uid="{E8091254-A90E-49B8-B285-1378B19D5F2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Z64" authorId="0" shapeId="0" xr:uid="{D9EAC266-5905-41C5-B9F6-5F90ADD86A4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AA64" authorId="0" shapeId="0" xr:uid="{957D7DE0-0488-4562-B944-66BACB8620A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65" authorId="0" shapeId="0" xr:uid="{606DC5D5-B13F-47F6-B087-87BABF990C3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65" authorId="0" shapeId="0" xr:uid="{74E5ED54-2483-4FE3-8DB2-DC6B821B8CE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65" authorId="0" shapeId="0" xr:uid="{C6B1B221-62A3-4054-95FC-0565B3CE550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65" authorId="0" shapeId="0" xr:uid="{91A97CBA-D60D-4D44-8549-6A4F0526C5E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65" authorId="0" shapeId="0" xr:uid="{541DC3E7-785D-4CEF-BB7F-30FBF199322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65" authorId="0" shapeId="0" xr:uid="{D01F26FD-849B-45F1-80A8-01018115CC0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H65" authorId="0" shapeId="0" xr:uid="{D96DAEA2-9DA6-4B3A-A5BD-9126A0B5503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I65" authorId="0" shapeId="0" xr:uid="{6DABD3E0-50DD-4CCB-B59D-CA63AE3EEF1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J65" authorId="0" shapeId="0" xr:uid="{E389E33C-7794-47B8-B4B8-EF3C05AA352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K65" authorId="0" shapeId="0" xr:uid="{42156495-84EA-4018-A404-3494C2D67CA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L65" authorId="0" shapeId="0" xr:uid="{A88AA3E5-E8F0-4A27-857A-B61CE9CDC4D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M65" authorId="0" shapeId="0" xr:uid="{DAC83302-CAC3-426E-826F-DEE1036B79C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N65" authorId="0" shapeId="0" xr:uid="{4713540E-9123-4B76-A947-974B5F3FDFD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O65" authorId="0" shapeId="0" xr:uid="{D40B1419-A720-46D0-B2B4-746EC61F35D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P65" authorId="0" shapeId="0" xr:uid="{01F2A08C-4C00-4F7E-AD97-150D2B6D6F1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Q65" authorId="0" shapeId="0" xr:uid="{0C12F310-7BC5-4006-80F6-A1C4102E7E2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R65" authorId="0" shapeId="0" xr:uid="{976C65A7-6984-47CE-B1E4-D7314AAEAC9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S65" authorId="0" shapeId="0" xr:uid="{C4B1255E-779B-4287-AF24-2F60E877CD3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T65" authorId="0" shapeId="0" xr:uid="{53751BA8-7013-45F0-8BD9-49E1C0DAECD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U65" authorId="0" shapeId="0" xr:uid="{9BACABC3-F99C-414A-AB98-61879D7BFC1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V65" authorId="0" shapeId="0" xr:uid="{5A321C98-8387-4BEF-9075-090B72A3E99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W65" authorId="0" shapeId="0" xr:uid="{9CF033CC-44C4-4031-A781-B2B79585BA7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X65" authorId="0" shapeId="0" xr:uid="{D0BD3516-1884-43C0-9349-122FA39CEF1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Y65" authorId="0" shapeId="0" xr:uid="{34A55AD6-3EB7-494F-9979-A5C3CD09AF3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Z65" authorId="0" shapeId="0" xr:uid="{C3A7CD6F-3E37-4487-B8DD-6FD6446D9B1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AA65" authorId="0" shapeId="0" xr:uid="{BFDAA76E-A06E-44D6-ADB6-884319542C6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66" authorId="0" shapeId="0" xr:uid="{15B055DA-F011-4CD1-9C73-EA01FEA121E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66" authorId="0" shapeId="0" xr:uid="{4B6BB167-2B8E-4111-A24D-8248C726F1A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66" authorId="0" shapeId="0" xr:uid="{15D23DC9-ADA5-4FC3-A54D-F8F2E80D252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66" authorId="0" shapeId="0" xr:uid="{FFB52275-1712-4F58-9B0E-C9DB0B722E5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66" authorId="0" shapeId="0" xr:uid="{7FF66FA4-BA3C-4890-88C9-CBC69D40740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66" authorId="0" shapeId="0" xr:uid="{E484E0A0-9165-419A-8467-5EEA101426A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H66" authorId="0" shapeId="0" xr:uid="{851667BD-694D-4976-A65A-909089E2E45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I66" authorId="0" shapeId="0" xr:uid="{B88BD4D5-B129-4D95-95A6-5E1316680BC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J66" authorId="0" shapeId="0" xr:uid="{C75A5642-8270-41E7-BC6F-E2E4940DA89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K66" authorId="0" shapeId="0" xr:uid="{4701BF6A-8C7C-40FA-8580-6053B0C9C15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L66" authorId="0" shapeId="0" xr:uid="{D5869F7A-6798-405C-8E42-7180B53FE1A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M66" authorId="0" shapeId="0" xr:uid="{43E1FFB7-D89D-4750-806B-299F6EAF21D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N66" authorId="0" shapeId="0" xr:uid="{223E330A-0B31-414C-A5E2-8C6A26B9100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O66" authorId="0" shapeId="0" xr:uid="{F677EDD7-8F58-410B-A231-D92B4135558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P66" authorId="0" shapeId="0" xr:uid="{B6EF0870-595F-4D0D-8DAA-58F6398FD4A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Q66" authorId="0" shapeId="0" xr:uid="{96BD0698-C1DD-43D1-AEBB-9B1195364FA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R66" authorId="0" shapeId="0" xr:uid="{C86683B2-EEC5-4982-BB5C-72A47E29F09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S66" authorId="0" shapeId="0" xr:uid="{12A95DFF-C49C-4C0D-9FF9-42409B3022C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T66" authorId="0" shapeId="0" xr:uid="{870122BA-A4A5-455F-835B-EC0194E6AE7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U66" authorId="0" shapeId="0" xr:uid="{3D355CC7-AE79-43E4-896D-33BDE4C1CF4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V66" authorId="0" shapeId="0" xr:uid="{619A23C8-02E5-46DE-8768-109821C58A1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W66" authorId="0" shapeId="0" xr:uid="{72E4E1E0-D49E-4422-B2EA-956DD1BCF2F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X66" authorId="0" shapeId="0" xr:uid="{F1E00860-43C4-4498-92BA-113F28158A2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Y66" authorId="0" shapeId="0" xr:uid="{9C391AF5-7760-438F-A762-277918D67AD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Z66" authorId="0" shapeId="0" xr:uid="{48415B4D-E878-41E8-A9EE-BA3C2126F83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AA66" authorId="0" shapeId="0" xr:uid="{F654DC30-F060-4757-891E-D49DD73C16C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67" authorId="0" shapeId="0" xr:uid="{16B9A581-81EF-48A0-B952-44DE2709412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67" authorId="0" shapeId="0" xr:uid="{C7B7B23B-4DCB-4247-93D5-8B52DD53CFE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67" authorId="0" shapeId="0" xr:uid="{A727B45D-BB3E-4257-AEC5-BC9F9B7A12F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67" authorId="0" shapeId="0" xr:uid="{E747F897-2C24-40A5-8AFA-30C98C32818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67" authorId="0" shapeId="0" xr:uid="{DE63030D-28DD-4617-859B-3D6E548A498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67" authorId="0" shapeId="0" xr:uid="{AB29482F-DF7E-4318-B4D5-BB0AF619BE2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H67" authorId="0" shapeId="0" xr:uid="{89497587-34CB-4A31-9AD4-F59612EEBE0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I67" authorId="0" shapeId="0" xr:uid="{36BA9827-BB14-46CE-83BF-D7B1BDF1019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J67" authorId="0" shapeId="0" xr:uid="{BBC7B3E4-1A1C-4E20-AB4F-1E6F2AE3E11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K67" authorId="0" shapeId="0" xr:uid="{C7D72A77-B531-4038-BD60-29B2CEAEBB5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L67" authorId="0" shapeId="0" xr:uid="{1ABD6904-D077-45E2-809C-3060057692A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M67" authorId="0" shapeId="0" xr:uid="{45EC9628-8119-4646-BDE9-52C988D9E7B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N67" authorId="0" shapeId="0" xr:uid="{15F1B77F-61CB-4115-9060-EC37A00594C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O67" authorId="0" shapeId="0" xr:uid="{6586EBF0-EEC4-4AC3-A7C8-85B03497CED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P67" authorId="0" shapeId="0" xr:uid="{0C289DF0-4B70-4E95-8454-A070740735E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Q67" authorId="0" shapeId="0" xr:uid="{CC4D519D-9C69-4ABA-BE98-3342AEE8C13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R67" authorId="0" shapeId="0" xr:uid="{CD4C8A3B-CBB7-4C64-8058-9FB21B05BCB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S67" authorId="0" shapeId="0" xr:uid="{896C1D01-35D9-484D-BDD3-53AE7991533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T67" authorId="0" shapeId="0" xr:uid="{3F4E6C76-86A0-451D-88A8-18AB5836386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U67" authorId="0" shapeId="0" xr:uid="{D74E1F21-A21B-4991-AB30-39B1FC72A9A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V67" authorId="0" shapeId="0" xr:uid="{52284223-E7B3-499A-8C9F-2D584C89D07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W67" authorId="0" shapeId="0" xr:uid="{56DBCF89-FB81-4BDF-A865-4ED7B0490B8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X67" authorId="0" shapeId="0" xr:uid="{76778F1E-7196-411F-BDB2-09288B12F6D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Y67" authorId="0" shapeId="0" xr:uid="{1D49DBB7-D004-4096-A30E-C4E3B8F236B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Z67" authorId="0" shapeId="0" xr:uid="{86F11D09-FCB0-43F5-A764-BF929295FB3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AA67" authorId="0" shapeId="0" xr:uid="{529A2154-0724-41D5-8912-D5F4DCFDD94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68" authorId="0" shapeId="0" xr:uid="{9AD1F503-8E36-4617-AEC3-9A2BBA3D875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68" authorId="0" shapeId="0" xr:uid="{BDEA7D3C-B209-4547-A8D7-D0A0E5F284E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68" authorId="0" shapeId="0" xr:uid="{E42C3816-2465-49E7-9BF6-479144C42FF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68" authorId="0" shapeId="0" xr:uid="{104F785C-22ED-47AE-AC8A-602C0CDCB2F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68" authorId="0" shapeId="0" xr:uid="{13F54866-BF9C-4B8A-A46D-F3F38C805E5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68" authorId="0" shapeId="0" xr:uid="{59187966-A8BE-44E0-A829-04BE430B9CF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H68" authorId="0" shapeId="0" xr:uid="{42323FEB-79B9-4178-A529-C109C6D3F8E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I68" authorId="0" shapeId="0" xr:uid="{1137D4F7-7FDE-41CE-BAA3-DB7CD6BD3F1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J68" authorId="0" shapeId="0" xr:uid="{DFEAA960-1813-4E0B-95B4-8772021F4B4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K68" authorId="0" shapeId="0" xr:uid="{09E70C74-D537-4E5F-8C66-AB929DF1FAF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L68" authorId="0" shapeId="0" xr:uid="{31D4104C-0846-4114-AECF-0E02D829265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M68" authorId="0" shapeId="0" xr:uid="{7D163032-9388-4611-B3A7-ABADA469258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N68" authorId="0" shapeId="0" xr:uid="{6FB6E208-9B13-41C5-9D1C-B7727B5D4D0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O68" authorId="0" shapeId="0" xr:uid="{C9EE0959-C38D-4BF3-B400-6FCBE5D8205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P68" authorId="0" shapeId="0" xr:uid="{DFCF6AA6-9EE9-4BF3-A5DA-4A89CE5579B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Q68" authorId="0" shapeId="0" xr:uid="{A979CCF2-430C-4FE8-8CE5-0316651357D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R68" authorId="0" shapeId="0" xr:uid="{0FCF33DF-FDB0-488A-A918-1E108611F3B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S68" authorId="0" shapeId="0" xr:uid="{BA5D16B8-7EEE-4B47-AE7D-8A38A915F2B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T68" authorId="0" shapeId="0" xr:uid="{8C2F1617-50D3-4D83-B3AC-32C4C8A9BC7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U68" authorId="0" shapeId="0" xr:uid="{0737CAAC-036A-4DDE-8D4E-44A731A3A8A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V68" authorId="0" shapeId="0" xr:uid="{273108ED-C4A1-4CCB-9777-ED5F99F130F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W68" authorId="0" shapeId="0" xr:uid="{63D308E4-7BB3-4982-A469-104AE3B9BB1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X68" authorId="0" shapeId="0" xr:uid="{42003DB7-88E5-4393-9124-E11F23FCD28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Y68" authorId="0" shapeId="0" xr:uid="{CAE9890E-E8A8-4074-9E89-7F11C311910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Z68" authorId="0" shapeId="0" xr:uid="{26ADF88B-7B5F-475F-8B81-6B30FAAEC05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AA68" authorId="0" shapeId="0" xr:uid="{9EA0465E-C741-4CC8-9EEC-C372F21DC11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69" authorId="0" shapeId="0" xr:uid="{BF57E329-0951-400C-9359-B89116F3A33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69" authorId="0" shapeId="0" xr:uid="{85ED7CAC-1D1B-4F25-AF80-74F7C3D7564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69" authorId="0" shapeId="0" xr:uid="{6BC1DE83-C7F9-4993-BBF1-7F3290F04B1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69" authorId="0" shapeId="0" xr:uid="{2AED517E-326A-4772-A97A-FE67A7236EE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69" authorId="0" shapeId="0" xr:uid="{2DE4EC21-A967-4CAD-BD0B-D163E38CCDD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69" authorId="0" shapeId="0" xr:uid="{FA8A34AB-4F10-4261-9EB0-1F09BF79E95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H69" authorId="0" shapeId="0" xr:uid="{B20AEBF7-4F58-4A3B-8C4C-99E46D83150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I69" authorId="0" shapeId="0" xr:uid="{60FC09AE-40AD-4D3E-A685-9977AA065BB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J69" authorId="0" shapeId="0" xr:uid="{8BC4AF24-6076-409B-9C3A-AAC0806288F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K69" authorId="0" shapeId="0" xr:uid="{37F8ED67-97D1-4408-BCE0-9583FAB3C09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L69" authorId="0" shapeId="0" xr:uid="{AA30FA1F-0209-4E61-BC15-945EF8EA810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M69" authorId="0" shapeId="0" xr:uid="{7878CDF5-E6EF-414E-AD46-CA69AE2B6E6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N69" authorId="0" shapeId="0" xr:uid="{5BD6571E-7810-4CAC-A376-D6AFA6AEC23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O69" authorId="0" shapeId="0" xr:uid="{522E70AD-E1D1-4CBF-A7B4-FF8B196A739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P69" authorId="0" shapeId="0" xr:uid="{67EBE664-24FF-47D5-82B9-84ADA742900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Q69" authorId="0" shapeId="0" xr:uid="{A7CAFD74-0F36-4AED-8DA5-C2DE45A81B6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R69" authorId="0" shapeId="0" xr:uid="{C18E0719-FD3C-4819-B407-F128536B128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S69" authorId="0" shapeId="0" xr:uid="{C79BD806-AD9D-41AE-A320-2663E7FB422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T69" authorId="0" shapeId="0" xr:uid="{0666955F-CC13-4623-BB60-993C2CB681C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U69" authorId="0" shapeId="0" xr:uid="{12E92A81-3E48-4D83-9880-70A9EBF6EDB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V69" authorId="0" shapeId="0" xr:uid="{5294DF8B-5F88-4229-A9AE-D7E5446A656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W69" authorId="0" shapeId="0" xr:uid="{6F95A701-E6EE-4F02-8A8B-B1C097F6C1F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X69" authorId="0" shapeId="0" xr:uid="{95E5490B-701C-4F4E-9677-195A2DDB297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Y69" authorId="0" shapeId="0" xr:uid="{FD63AC2C-101A-44F9-A017-8A78D0D2B5B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Z69" authorId="0" shapeId="0" xr:uid="{D4E308F7-68BE-4515-B0E8-4EFF3AEA8BA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AA69" authorId="0" shapeId="0" xr:uid="{4F325159-DCAB-43FE-A4F2-0A38A83B6C1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70" authorId="0" shapeId="0" xr:uid="{F7BBD3D1-4F2F-419F-8651-827179251B3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70" authorId="0" shapeId="0" xr:uid="{71EB91BC-DFB2-4049-BFEC-C183413D472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70" authorId="0" shapeId="0" xr:uid="{58D13881-ABBF-4565-B1C1-3B3C9DE91F7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70" authorId="0" shapeId="0" xr:uid="{46B009C3-A210-42C9-B332-888608DD820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70" authorId="0" shapeId="0" xr:uid="{9A328637-C72A-4CE6-A7AA-BBF810A6A09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70" authorId="0" shapeId="0" xr:uid="{FDB32F69-E31D-4B09-8C69-AD085321126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H70" authorId="0" shapeId="0" xr:uid="{0D781770-2351-49B0-BC5A-809B486211A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I70" authorId="0" shapeId="0" xr:uid="{0DB9ADA2-6BC4-4B2E-9D84-BD923F43A0C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J70" authorId="0" shapeId="0" xr:uid="{47EDD265-D13D-4967-8B13-606096D4AF6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K70" authorId="0" shapeId="0" xr:uid="{82DE4754-2F34-43D2-894E-3524DD3C30A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L70" authorId="0" shapeId="0" xr:uid="{EEB79719-6B95-44BF-BCF5-2999C8EED2D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M70" authorId="0" shapeId="0" xr:uid="{0F6E3157-E70B-494D-A288-283CB373CE2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N70" authorId="0" shapeId="0" xr:uid="{3491DB59-6B04-4BB9-98F7-C9904AB7F30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O70" authorId="0" shapeId="0" xr:uid="{D93C0548-A150-4ACA-B5FC-48496C5603B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P70" authorId="0" shapeId="0" xr:uid="{E5D87696-1B84-409E-A332-465EA0DF9B7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Q70" authorId="0" shapeId="0" xr:uid="{9E76D670-E279-45A0-86BE-4C22E2D489F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R70" authorId="0" shapeId="0" xr:uid="{583B0785-F2B8-4A81-BB61-94618A7AB76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S70" authorId="0" shapeId="0" xr:uid="{9811FA3F-B6F3-45FA-B768-308A3D3B26A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T70" authorId="0" shapeId="0" xr:uid="{8A96F449-581F-47D1-96C7-CB604F94535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U70" authorId="0" shapeId="0" xr:uid="{BBBD8944-0FCB-42C2-A8BF-D08DD24D3EC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V70" authorId="0" shapeId="0" xr:uid="{EAD8FBCD-7E33-4D16-9EC2-689DEF3BA33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W70" authorId="0" shapeId="0" xr:uid="{64E320F6-218F-49D8-A6DC-3598938CAEB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X70" authorId="0" shapeId="0" xr:uid="{2B693C51-339C-4FE0-8991-337D8A48708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Y70" authorId="0" shapeId="0" xr:uid="{128FF06E-E208-4037-8D7F-76B134A7AB6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Z70" authorId="0" shapeId="0" xr:uid="{C3D6443E-C56B-41C4-89CE-F95D094D377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AA70" authorId="0" shapeId="0" xr:uid="{D91FF1A0-1E08-457C-B132-00FC1CFFCFD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71" authorId="0" shapeId="0" xr:uid="{2C10ACA1-E54E-41A8-8FA1-01FEC47309E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71" authorId="0" shapeId="0" xr:uid="{6CA7B3AC-7FBF-4AD6-8315-ACDFD0A66D0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71" authorId="0" shapeId="0" xr:uid="{BB635B80-CB72-4ABE-BAFC-907DBA5BC65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71" authorId="0" shapeId="0" xr:uid="{3826549F-9A9D-4562-89D3-4268A7C5DA7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71" authorId="0" shapeId="0" xr:uid="{E9606239-EB4E-4496-B184-091A3F1EA1D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71" authorId="0" shapeId="0" xr:uid="{E13C166F-B913-446A-91BA-25FACECBE89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H71" authorId="0" shapeId="0" xr:uid="{7D075375-4731-425B-A7BA-1D8FF4DB48C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I71" authorId="0" shapeId="0" xr:uid="{60A7F279-31C3-4CDF-AAAA-1B0BE00595A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J71" authorId="0" shapeId="0" xr:uid="{99459849-557B-49E8-92E9-D8D498338AB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K71" authorId="0" shapeId="0" xr:uid="{635CD2EC-3DC8-477F-BE36-96D98C0F08F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L71" authorId="0" shapeId="0" xr:uid="{E3C31E42-1DD4-4ABD-A438-E43B4F2E2FB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M71" authorId="0" shapeId="0" xr:uid="{CB0BCA77-C9D3-439B-A219-FC21FBD64B7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N71" authorId="0" shapeId="0" xr:uid="{234B3D01-EF6F-4A64-96E7-09C0E1521A9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O71" authorId="0" shapeId="0" xr:uid="{D810D867-A4E5-488A-BBD3-864DDA40D20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P71" authorId="0" shapeId="0" xr:uid="{0F0E6D28-4C48-41FE-AD03-CB73E7493C4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Q71" authorId="0" shapeId="0" xr:uid="{1F9B6698-23D1-4DC7-8FF8-69731007DC4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R71" authorId="0" shapeId="0" xr:uid="{686B11F3-5330-4A84-AA20-D9183FA64C7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S71" authorId="0" shapeId="0" xr:uid="{FAB15C49-688C-418D-9D17-1DFDCA46478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T71" authorId="0" shapeId="0" xr:uid="{D21F14E4-3A5E-4F7E-936F-D66260354A2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U71" authorId="0" shapeId="0" xr:uid="{6D0C8891-47A7-4645-A81D-585C2254B7C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V71" authorId="0" shapeId="0" xr:uid="{776B9B96-C9E4-449D-87F2-50003A117AC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W71" authorId="0" shapeId="0" xr:uid="{6C6A87D2-2055-4B70-9485-EA7D65FA61A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X71" authorId="0" shapeId="0" xr:uid="{77FC47F1-FE38-4E82-8F3C-0FD5BE4BB23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Y71" authorId="0" shapeId="0" xr:uid="{BB9B0A56-AD23-421C-8371-25C5EBD70B6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Z71" authorId="0" shapeId="0" xr:uid="{B19C356E-9A54-467F-AA14-CA1D420F4CF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AA71" authorId="0" shapeId="0" xr:uid="{1A177D06-60DC-472E-9601-68C48E6EB9E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72" authorId="0" shapeId="0" xr:uid="{0F675A00-BC6B-4A25-B63E-391CED2B6B8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72" authorId="0" shapeId="0" xr:uid="{CD6DC118-D03D-45E6-A985-EA2667EF7A3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72" authorId="0" shapeId="0" xr:uid="{AF849010-0A8C-428D-A099-0DE4B56B4CF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72" authorId="0" shapeId="0" xr:uid="{11B2B995-178A-4F95-9567-43C1D0F5963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72" authorId="0" shapeId="0" xr:uid="{B61A6FF9-BD19-48A5-B055-5232CE6F10E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72" authorId="0" shapeId="0" xr:uid="{56202D24-4038-484B-9966-454D4BE0BA3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H72" authorId="0" shapeId="0" xr:uid="{EB4980B0-FB45-48A9-93EB-D0171B22A1E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I72" authorId="0" shapeId="0" xr:uid="{B29FBA66-C605-4220-AFDE-876CCD2E2F0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J72" authorId="0" shapeId="0" xr:uid="{22490FC6-33CB-440C-8761-16B3D7AA2D4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K72" authorId="0" shapeId="0" xr:uid="{ABB89740-048F-4759-A82C-1C32530F171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L72" authorId="0" shapeId="0" xr:uid="{8CC246BC-8FCD-40D2-9592-00A9530AB89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M72" authorId="0" shapeId="0" xr:uid="{3A33D29F-CD49-416B-A001-9D118E651D3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N72" authorId="0" shapeId="0" xr:uid="{A3C6B41C-2D35-4437-8D5A-F49139513E6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O72" authorId="0" shapeId="0" xr:uid="{8F70CE59-9C46-4EC6-A924-F57593D321B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P72" authorId="0" shapeId="0" xr:uid="{D9C24AAF-DACA-435B-B102-A625E3638F3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Q72" authorId="0" shapeId="0" xr:uid="{239AF0DF-792B-496E-AD6A-EB245D942B3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R72" authorId="0" shapeId="0" xr:uid="{8B60F93E-AB8D-4E6F-9989-E21C2C4B81A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S72" authorId="0" shapeId="0" xr:uid="{F48F6090-EDB8-4147-A3E2-0CA3F9876FB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T72" authorId="0" shapeId="0" xr:uid="{A09E5892-C957-4327-A12A-6A995631B0F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U72" authorId="0" shapeId="0" xr:uid="{657A979A-114D-406F-AE20-0D94DD75573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V72" authorId="0" shapeId="0" xr:uid="{600879A1-9030-4749-8BF2-605EAC8BBDF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W72" authorId="0" shapeId="0" xr:uid="{C5EB7423-04DE-4003-890B-1412C6EE424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X72" authorId="0" shapeId="0" xr:uid="{E4AB6409-C10D-40F1-B204-67B305D6617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Y72" authorId="0" shapeId="0" xr:uid="{922B0F1E-947D-490A-8F1D-86ED2B5ACC8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Z72" authorId="0" shapeId="0" xr:uid="{166DF258-BD04-44AD-9D6F-DFF76F453E4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AA72" authorId="0" shapeId="0" xr:uid="{056C8289-AF88-48C5-9737-322DC642596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73" authorId="0" shapeId="0" xr:uid="{DE863FE7-CF21-492E-A6AF-7654BB73913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73" authorId="0" shapeId="0" xr:uid="{D6A90663-5C90-4526-9FCD-E0AD1EF2743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73" authorId="0" shapeId="0" xr:uid="{7C98690E-3649-4246-AB47-931EF8AB7C0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73" authorId="0" shapeId="0" xr:uid="{5F40507D-42B7-4FDF-85E6-406461AE111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73" authorId="0" shapeId="0" xr:uid="{96CB6081-D1E9-45B2-9CED-FD06A5A3AB6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73" authorId="0" shapeId="0" xr:uid="{A6AF9BF1-D33B-404C-B17D-7DFB8B5FF84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H73" authorId="0" shapeId="0" xr:uid="{430AC52F-DC4A-4CE7-B5DB-BB96BBC1B3E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I73" authorId="0" shapeId="0" xr:uid="{530DE5A9-DCE1-4B81-B6A5-D326E0DF3C5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J73" authorId="0" shapeId="0" xr:uid="{F188A3CF-9484-4A55-80AF-43A76C48CEE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K73" authorId="0" shapeId="0" xr:uid="{FD8D1375-3A6B-4E0C-BF38-FE3B470D8FA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L73" authorId="0" shapeId="0" xr:uid="{1C9C6F6E-6539-4530-A7B8-3E3413FC643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M73" authorId="0" shapeId="0" xr:uid="{45188A54-3D62-4C7E-A2EA-7697C6B87C5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N73" authorId="0" shapeId="0" xr:uid="{4C416A27-A1EC-474F-9AAA-E7F5B30DD07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O73" authorId="0" shapeId="0" xr:uid="{109CD8FC-FB3F-4433-AB62-D097E0A2093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P73" authorId="0" shapeId="0" xr:uid="{06607119-8A0A-4571-A694-8BBDDB91FC4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Q73" authorId="0" shapeId="0" xr:uid="{1F7489D0-32E4-4259-BABB-1633AEC060C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R73" authorId="0" shapeId="0" xr:uid="{5682C1E7-8593-4D37-8D8B-39BE7DBB890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S73" authorId="0" shapeId="0" xr:uid="{D2C8BEF7-D14E-4A12-8526-5B98E4D7B5B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T73" authorId="0" shapeId="0" xr:uid="{8A383038-687C-4077-B975-C2F6D58C020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U73" authorId="0" shapeId="0" xr:uid="{C548D1D5-F327-427B-A49C-D6AA34E943B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V73" authorId="0" shapeId="0" xr:uid="{DA8E3E61-FB21-40EF-8315-04507533CC4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W73" authorId="0" shapeId="0" xr:uid="{DA77D115-D9FD-4C3D-A8C6-2204955FFD7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X73" authorId="0" shapeId="0" xr:uid="{BFEC81CE-AC48-4541-B4F3-30DC5FB64D1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Y73" authorId="0" shapeId="0" xr:uid="{58459E16-6786-4C58-AA88-CB4CBCF5BE0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Z73" authorId="0" shapeId="0" xr:uid="{5B8D48C2-ABAA-461C-9214-1CA932A858D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AA73" authorId="0" shapeId="0" xr:uid="{1C925B94-AF7B-4F1E-985D-93699E18D14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74" authorId="0" shapeId="0" xr:uid="{6F99C113-052A-499F-AA51-075CA5016DC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74" authorId="0" shapeId="0" xr:uid="{747D0628-85DE-4412-91C7-0D072C7386D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74" authorId="0" shapeId="0" xr:uid="{A1EA3982-C3C2-4E3F-B066-BB361E303E3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74" authorId="0" shapeId="0" xr:uid="{EF78A556-6548-4073-ABBB-E751C37E15F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74" authorId="0" shapeId="0" xr:uid="{62891372-8D37-4D0E-BAAD-A741EF88314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74" authorId="0" shapeId="0" xr:uid="{CCCE8B78-8F5F-4806-B3DD-93C30BCE80C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H74" authorId="0" shapeId="0" xr:uid="{5EB647DC-9584-41B8-9184-8ACF500FB1D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I74" authorId="0" shapeId="0" xr:uid="{06B4D284-F865-425E-BEFA-6EA1CF53B28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J74" authorId="0" shapeId="0" xr:uid="{0486FD74-4CE4-4131-BDF9-C2213A93BF3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K74" authorId="0" shapeId="0" xr:uid="{1D7809D4-E1AA-4142-A5BB-4DF62FA911F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L74" authorId="0" shapeId="0" xr:uid="{D635C83B-D21B-437D-8EE4-8BA9ED0C218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M74" authorId="0" shapeId="0" xr:uid="{4287B3A3-8454-4B68-BBA9-C2325F4E121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N74" authorId="0" shapeId="0" xr:uid="{ACCA9F18-AEE1-441B-8C6B-7985A29E607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O74" authorId="0" shapeId="0" xr:uid="{680AD20D-9D8F-48CB-9C0C-6304A3145A7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P74" authorId="0" shapeId="0" xr:uid="{52E6A7CF-A88C-431A-A002-9AE44663067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Q74" authorId="0" shapeId="0" xr:uid="{6A291ACC-46DC-4079-87F0-DE61EBBF164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R74" authorId="0" shapeId="0" xr:uid="{2B34259B-2527-421B-A2C5-838014425D4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S74" authorId="0" shapeId="0" xr:uid="{D8046035-A478-4DFF-8FDE-1C824AA09D3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T74" authorId="0" shapeId="0" xr:uid="{C8A30A5A-0D99-4764-BA12-A4A53098F15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U74" authorId="0" shapeId="0" xr:uid="{B41C5A50-9021-41A6-A62A-A9C37FD091E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V74" authorId="0" shapeId="0" xr:uid="{A917A508-134A-4D17-B700-63B1A709382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W74" authorId="0" shapeId="0" xr:uid="{9D37F763-4106-4E03-B79D-44A6C2DD648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X74" authorId="0" shapeId="0" xr:uid="{7FBA0B07-5C14-426E-9DF9-312DF86F063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Y74" authorId="0" shapeId="0" xr:uid="{36CCF987-09FD-4F24-95B6-9EDF55F6A5A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Z74" authorId="0" shapeId="0" xr:uid="{E3EA4B47-F6AA-47DB-91CB-58B18797023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AA74" authorId="0" shapeId="0" xr:uid="{BBED3C11-FEF1-49F0-AADF-E639AC25F12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75" authorId="0" shapeId="0" xr:uid="{375C6536-2FC6-42B4-A25B-ACB9FC6D8E9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75" authorId="0" shapeId="0" xr:uid="{07FE8155-AEC6-44B6-B4AF-11CA3CC0178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75" authorId="0" shapeId="0" xr:uid="{B0003F30-608C-4E4B-88CB-3D1DD396CA5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75" authorId="0" shapeId="0" xr:uid="{F5EF6E93-AECA-49AB-80D4-37FC4CE1126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75" authorId="0" shapeId="0" xr:uid="{52204749-DAE0-4DDA-BC9E-5549C7DEB8D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75" authorId="0" shapeId="0" xr:uid="{C950ACDD-59A7-4FA0-ACEB-F684E9AF527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H75" authorId="0" shapeId="0" xr:uid="{644F95C1-556D-4C75-B7E7-9FF76D369C2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I75" authorId="0" shapeId="0" xr:uid="{859F9B38-C85C-41E2-837C-2B112F0FE08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J75" authorId="0" shapeId="0" xr:uid="{A650188E-4846-484A-A007-175AB67E087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K75" authorId="0" shapeId="0" xr:uid="{5A8E2299-AA16-4009-A986-5A039FA02E2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L75" authorId="0" shapeId="0" xr:uid="{67A1EAF5-7F33-479C-BB54-57FB54887F6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M75" authorId="0" shapeId="0" xr:uid="{5C0768CB-DCF6-4007-9343-D31B6A4FC18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N75" authorId="0" shapeId="0" xr:uid="{BD0F6515-8928-46CF-BFE6-676C0B38CF2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O75" authorId="0" shapeId="0" xr:uid="{01CF34D3-C40A-495C-94DD-997B05014AC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P75" authorId="0" shapeId="0" xr:uid="{52D3D68B-CC38-41FA-91EF-303495B06CF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Q75" authorId="0" shapeId="0" xr:uid="{10D72553-CBE7-47A6-8749-781898D7867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R75" authorId="0" shapeId="0" xr:uid="{F9C11DCD-7E09-41D4-9B2F-7E043F2C3CD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S75" authorId="0" shapeId="0" xr:uid="{64943F91-51DD-4FFD-B2C2-B5B1EE7EFC0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T75" authorId="0" shapeId="0" xr:uid="{28EE28E5-2ADA-4F48-BA20-92CB4476F76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U75" authorId="0" shapeId="0" xr:uid="{1D4FE738-C5D5-4AB1-832E-4944C713C68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V75" authorId="0" shapeId="0" xr:uid="{6BFEDBD1-1D90-4FB6-9659-871EC395E2F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W75" authorId="0" shapeId="0" xr:uid="{E3322405-33E9-4629-AC74-E08AB7B19DC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X75" authorId="0" shapeId="0" xr:uid="{9A205422-9976-4734-B119-97057596446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Y75" authorId="0" shapeId="0" xr:uid="{7E1CF81D-9A52-4C6F-AFC1-01350F9E5A4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Z75" authorId="0" shapeId="0" xr:uid="{B40FAEED-2BA2-40C8-ABC4-51532EE056C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AA75" authorId="0" shapeId="0" xr:uid="{5B530586-1059-4656-B85A-BBC8DFAB261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76" authorId="0" shapeId="0" xr:uid="{6CA0CCC6-7EB1-4BE1-9D9F-699E0A23E27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76" authorId="0" shapeId="0" xr:uid="{8741E2AF-474A-40F9-A2DC-23357266536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76" authorId="0" shapeId="0" xr:uid="{C361798B-518C-4C62-B93A-F718AD38D3C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76" authorId="0" shapeId="0" xr:uid="{9A33728F-543E-4967-A5AF-0F84C19D0A0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76" authorId="0" shapeId="0" xr:uid="{E31D2A20-E845-4E1B-986B-B56041D0CD8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76" authorId="0" shapeId="0" xr:uid="{C07C2FF0-BA37-4BBF-91B2-3B35B9232AC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H76" authorId="0" shapeId="0" xr:uid="{0A2A691C-AEDF-4459-8B40-7A016DC250B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I76" authorId="0" shapeId="0" xr:uid="{6EB39866-6CA7-46AB-A888-05C53E5E718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J76" authorId="0" shapeId="0" xr:uid="{7DCEB10C-14B8-4A1C-A797-80796A23786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K76" authorId="0" shapeId="0" xr:uid="{0FE19116-A8DE-4A1E-8491-C88D8207865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L76" authorId="0" shapeId="0" xr:uid="{6B0B6AA0-20F1-4838-93DF-7A84DE8D3BA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M76" authorId="0" shapeId="0" xr:uid="{D5DE9C74-8AA4-4AF8-898B-1EF12486D2C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N76" authorId="0" shapeId="0" xr:uid="{C074B214-7388-4788-8D3F-C5099F01588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O76" authorId="0" shapeId="0" xr:uid="{AEC9FFC5-22B9-4350-90BC-74A1BBE5486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P76" authorId="0" shapeId="0" xr:uid="{E1EDDCF2-D4FF-4BEA-849C-CE1AB9F5F5D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Q76" authorId="0" shapeId="0" xr:uid="{892A89F5-594A-4A58-998E-C40EBB2AA76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R76" authorId="0" shapeId="0" xr:uid="{52A59FD1-1029-4292-B19E-A02B16F435A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S76" authorId="0" shapeId="0" xr:uid="{FDECA906-B70F-4BFA-80E8-3C255761950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T76" authorId="0" shapeId="0" xr:uid="{D4C95724-9767-4393-8F94-B4068A5926A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U76" authorId="0" shapeId="0" xr:uid="{6D4FA223-0F64-4B64-9C84-8FFDC134E33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V76" authorId="0" shapeId="0" xr:uid="{E75AC7F6-8794-423D-B896-0B35381C9C8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W76" authorId="0" shapeId="0" xr:uid="{B1535332-3366-4BA2-B65C-48C6FA9AEA8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X76" authorId="0" shapeId="0" xr:uid="{192BFCCB-F505-4A03-955C-4A002B0D233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Y76" authorId="0" shapeId="0" xr:uid="{277333E4-611A-40AF-ABE4-1F9547FFDB8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Z76" authorId="0" shapeId="0" xr:uid="{10495926-B871-4998-8CEC-8AE5F00BEFE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AA76" authorId="0" shapeId="0" xr:uid="{810C4900-5948-4CE7-B452-E68AD7391F1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77" authorId="0" shapeId="0" xr:uid="{1FC857FC-54CA-4DCB-893A-86404FA80DA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77" authorId="0" shapeId="0" xr:uid="{E0DE842F-6F5B-4431-A284-6E459696D83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77" authorId="0" shapeId="0" xr:uid="{D5C1D30F-8551-4A6B-AE8A-41CB7BCF07E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77" authorId="0" shapeId="0" xr:uid="{725DA58B-B31A-444A-B191-68F261C2548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77" authorId="0" shapeId="0" xr:uid="{0B2C8962-86EB-4737-A391-CF94BDD6517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77" authorId="0" shapeId="0" xr:uid="{7F84FE65-0886-4721-B0CE-655236A5D51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H77" authorId="0" shapeId="0" xr:uid="{5A3A86ED-25EB-48BD-ADBF-B7F4509C229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I77" authorId="0" shapeId="0" xr:uid="{C4F0F190-24C1-42BC-A8EF-9A65EA5B418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J77" authorId="0" shapeId="0" xr:uid="{7FBC9F8C-7654-4752-BE0F-13732442C14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K77" authorId="0" shapeId="0" xr:uid="{20163768-CE3B-4B44-B97E-8B45346FB60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L77" authorId="0" shapeId="0" xr:uid="{AAEBD631-A454-4BC7-B358-713B1E15210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M77" authorId="0" shapeId="0" xr:uid="{B122B8B9-F2E0-47EF-A580-8ABAEB0108F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N77" authorId="0" shapeId="0" xr:uid="{EF7E05E7-A503-4487-91AC-53A89D891A6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O77" authorId="0" shapeId="0" xr:uid="{1B814253-4465-4649-8AC6-679973E4B8C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P77" authorId="0" shapeId="0" xr:uid="{729971D8-A578-455A-811C-25ED376D6F8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Q77" authorId="0" shapeId="0" xr:uid="{381ABD2D-316B-4CCE-B5C1-81A59A8735E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R77" authorId="0" shapeId="0" xr:uid="{FA1E207E-19C6-469C-A11A-CA07DEB2D73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S77" authorId="0" shapeId="0" xr:uid="{F3E1ABB0-7C25-4A33-8096-66AA0F95E35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T77" authorId="0" shapeId="0" xr:uid="{558CDDD3-D254-41CF-B3F4-566FB12AA5E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U77" authorId="0" shapeId="0" xr:uid="{C529A9BB-CAC8-4C14-8484-9CF461787EA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V77" authorId="0" shapeId="0" xr:uid="{5670BD7A-E960-43C5-A1B1-76BDD6C9462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W77" authorId="0" shapeId="0" xr:uid="{2CB394E5-121A-4007-A967-F37815B7CA9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X77" authorId="0" shapeId="0" xr:uid="{D90F8385-11C4-4633-9BD1-5036A179689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Y77" authorId="0" shapeId="0" xr:uid="{5C24B679-6664-4D34-A5FE-ECB7622840D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Z77" authorId="0" shapeId="0" xr:uid="{188F9062-756C-485D-AC98-4B43C8149E0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AA77" authorId="0" shapeId="0" xr:uid="{2CD503AB-3088-4C3F-BF50-B32D784E980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78" authorId="0" shapeId="0" xr:uid="{55E0246F-50BF-49F0-A937-A0DB6D6C8F8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78" authorId="0" shapeId="0" xr:uid="{CC9AD126-5AC9-4BE1-82B2-E899675C2B8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78" authorId="0" shapeId="0" xr:uid="{7C013A0F-2541-4470-A130-C12DC87AA87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78" authorId="0" shapeId="0" xr:uid="{9984C629-46AC-4C1C-BDB8-39501CF0D48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78" authorId="0" shapeId="0" xr:uid="{87E5E5D4-739D-4104-B97F-870AC1F4D6B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78" authorId="0" shapeId="0" xr:uid="{EE28628A-10D1-4DE1-9015-737E846A207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H78" authorId="0" shapeId="0" xr:uid="{2E748B5A-2A62-4609-A5DD-96B189F2436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I78" authorId="0" shapeId="0" xr:uid="{58B81268-DD6B-4300-8875-2105E1E9537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J78" authorId="0" shapeId="0" xr:uid="{ED327B5A-ABA7-4715-946E-C2C5EAAC787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K78" authorId="0" shapeId="0" xr:uid="{D0C10259-83D4-4DE0-A776-770A3B9DFFD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L78" authorId="0" shapeId="0" xr:uid="{0CF11471-C192-451F-B2B3-2FA81324DF1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M78" authorId="0" shapeId="0" xr:uid="{BEBCA203-96AE-4F55-B119-1A82A05EBDE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N78" authorId="0" shapeId="0" xr:uid="{47E7E632-954A-42A7-9F37-4315AB8F60A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O78" authorId="0" shapeId="0" xr:uid="{DA1395BE-3BC0-4951-B789-0D5F30CFA37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P78" authorId="0" shapeId="0" xr:uid="{34645E8E-D26C-46D7-9700-1DC14B104CF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Q78" authorId="0" shapeId="0" xr:uid="{CC057299-7F9A-4954-89F5-84422E71CDA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R78" authorId="0" shapeId="0" xr:uid="{477D9399-9A21-4BAF-811A-75761344E86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S78" authorId="0" shapeId="0" xr:uid="{EF9BD2F6-E69A-47D9-86E8-BCFE374BD14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T78" authorId="0" shapeId="0" xr:uid="{09557078-3ECC-4E03-9F56-766FC4AFC42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U78" authorId="0" shapeId="0" xr:uid="{667E7C99-2201-4D42-A85A-7CF6957AA98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V78" authorId="0" shapeId="0" xr:uid="{D31954D7-62C8-4E43-9D7B-29262FAFE6D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W78" authorId="0" shapeId="0" xr:uid="{6FE257EB-2B15-46C5-8466-9E3C5897A11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X78" authorId="0" shapeId="0" xr:uid="{6DC54AD9-5288-4CB1-BFC1-6551D7E9609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Y78" authorId="0" shapeId="0" xr:uid="{FE6B73CC-5B4B-4BBD-A1AA-E4CE4E7D726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Z78" authorId="0" shapeId="0" xr:uid="{194E8285-C0F1-4181-A34C-DBA1D1154CD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AA78" authorId="0" shapeId="0" xr:uid="{FA08735D-3935-44DA-86D8-E189747F854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79" authorId="0" shapeId="0" xr:uid="{DB55BE1F-EA5E-4D48-A339-48A567F2B06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79" authorId="0" shapeId="0" xr:uid="{2FD0BAA2-A801-4D19-BAF5-23C8FEAD3C2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79" authorId="0" shapeId="0" xr:uid="{EE94B9D6-4866-4159-8EB9-446ABC3C20E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79" authorId="0" shapeId="0" xr:uid="{889962E8-0BDE-4853-BE0B-C95E6C8E7C4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79" authorId="0" shapeId="0" xr:uid="{D314C996-F861-493B-9C4B-CEA5C3E3F0F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79" authorId="0" shapeId="0" xr:uid="{BDA9B060-F08F-46E3-8475-5A6626487C3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H79" authorId="0" shapeId="0" xr:uid="{A419FB50-4F67-4108-8D5B-5ABFB758DAB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I79" authorId="0" shapeId="0" xr:uid="{7DFBE045-6E06-44BB-A2E4-D9082BFD122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J79" authorId="0" shapeId="0" xr:uid="{889FFDF5-00FD-4797-B29E-39E4C267C87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K79" authorId="0" shapeId="0" xr:uid="{CEBB1E0B-E437-4D71-B3E2-5E5B94FCFB6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L79" authorId="0" shapeId="0" xr:uid="{F8A8297C-73BB-4DC3-84B1-FDC05411193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M79" authorId="0" shapeId="0" xr:uid="{9803CD50-05F4-4E53-8ECB-F98AEC70A60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N79" authorId="0" shapeId="0" xr:uid="{ECB7FB3D-C9D8-4317-9E36-769F4A61304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O79" authorId="0" shapeId="0" xr:uid="{A38E7420-FF00-4E61-886A-8AB01A6C1C3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P79" authorId="0" shapeId="0" xr:uid="{CEF44970-8CB6-480A-A4AC-3D99D794704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Q79" authorId="0" shapeId="0" xr:uid="{F50F3991-9A5B-4246-ACE3-4C1E46264A7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R79" authorId="0" shapeId="0" xr:uid="{390A51DB-FB67-44D9-842B-70FB0D1DA45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S79" authorId="0" shapeId="0" xr:uid="{5809E0BA-F3AA-425A-BB3C-BBFD941212C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T79" authorId="0" shapeId="0" xr:uid="{8F9571B6-2093-4CBB-8A3B-9F19FD694BD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U79" authorId="0" shapeId="0" xr:uid="{9928F6FF-2230-45FD-9C55-EBC2324A729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V79" authorId="0" shapeId="0" xr:uid="{CA4A7747-AFBB-47D6-8B13-BC7177AE010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W79" authorId="0" shapeId="0" xr:uid="{693E3F1C-88EF-4EFD-B132-172E19CCCC4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X79" authorId="0" shapeId="0" xr:uid="{32240873-0B62-4C73-BA55-F4E75A175F9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Y79" authorId="0" shapeId="0" xr:uid="{0AC41FAD-B50B-43FE-9522-5B763E8A7AE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Z79" authorId="0" shapeId="0" xr:uid="{5288D0D4-7865-4255-BD67-AE497708890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AA79" authorId="0" shapeId="0" xr:uid="{F8484425-0C18-4314-97C6-D7259D73B30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80" authorId="0" shapeId="0" xr:uid="{8DF45E2A-7590-44A9-8EF9-81286AA7E93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80" authorId="0" shapeId="0" xr:uid="{6314B03D-703C-46B6-A03B-90CDBD41E1B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80" authorId="0" shapeId="0" xr:uid="{2FB20A47-C9BC-43BC-AAEE-3174A553020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80" authorId="0" shapeId="0" xr:uid="{2D5CFE80-456A-48D8-BEF5-0234398954D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80" authorId="0" shapeId="0" xr:uid="{23F1BA03-F94A-46F2-9C41-3F3BFEF0D10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80" authorId="0" shapeId="0" xr:uid="{1F186612-45BF-4997-9DA4-108FA9DE375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H80" authorId="0" shapeId="0" xr:uid="{32E8C473-F6EA-4641-98D2-760307165BF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I80" authorId="0" shapeId="0" xr:uid="{E3A7E9BB-6E9B-476A-ACF3-F31219A8315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J80" authorId="0" shapeId="0" xr:uid="{0B9AB719-BEAC-4132-B25E-6154CC62241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K80" authorId="0" shapeId="0" xr:uid="{D1911118-CB9A-4D22-B2E1-25D53DE22BE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L80" authorId="0" shapeId="0" xr:uid="{446FA2EB-B0B5-41FC-854B-4CBD7AB529D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M80" authorId="0" shapeId="0" xr:uid="{CC9226DD-AD85-4929-AA18-DA06A825409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N80" authorId="0" shapeId="0" xr:uid="{D464C0B4-D9F2-4B8A-AA01-C26F1F5A9FB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O80" authorId="0" shapeId="0" xr:uid="{02ACF7DC-110E-4440-B759-0BD0F84106D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P80" authorId="0" shapeId="0" xr:uid="{C192DC33-C3A0-4872-BC7B-29F55911C5B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Q80" authorId="0" shapeId="0" xr:uid="{34A6E94E-3491-4F9F-868B-E7F485E5B88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R80" authorId="0" shapeId="0" xr:uid="{B4D6883D-A260-44B1-90B4-3EC47F8FA9D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S80" authorId="0" shapeId="0" xr:uid="{530CC3C6-C47D-4160-AE1F-6120CCDF150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T80" authorId="0" shapeId="0" xr:uid="{5EAF721E-3DCD-4080-BEA0-54F12C2D063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U80" authorId="0" shapeId="0" xr:uid="{44F269F1-5012-4C9B-9972-5D2587A82D8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V80" authorId="0" shapeId="0" xr:uid="{DF40ED32-AAA7-4097-BE72-78835BA4BC4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W80" authorId="0" shapeId="0" xr:uid="{61B92C80-08DF-4B0D-9B0D-3634EA0BC66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X80" authorId="0" shapeId="0" xr:uid="{352CFDFD-7F5D-470E-8D66-313170995DD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Y80" authorId="0" shapeId="0" xr:uid="{D8A484E9-7EE6-4DF0-B558-29021A1E8B8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Z80" authorId="0" shapeId="0" xr:uid="{6DB53D4D-5F32-452A-BAE6-1BB3B7F1B33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AA80" authorId="0" shapeId="0" xr:uid="{1A632835-D4EC-45FB-BDDA-84DCF56795B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81" authorId="0" shapeId="0" xr:uid="{445AD117-1018-46A9-ADF8-520623246E9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81" authorId="0" shapeId="0" xr:uid="{9E55EC83-A4BE-43A5-9DFC-9013819CAEE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81" authorId="0" shapeId="0" xr:uid="{68D6CF11-AF37-4FE0-9E5B-0F4FD271304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81" authorId="0" shapeId="0" xr:uid="{81F5321B-D563-4484-9F04-0D423E1CD7D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81" authorId="0" shapeId="0" xr:uid="{890454E5-A8D3-4194-B586-0E7A2BC934F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81" authorId="0" shapeId="0" xr:uid="{6F0BB0B3-AEF5-4D71-9DC2-8F78FFC0E72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H81" authorId="0" shapeId="0" xr:uid="{907224C1-406B-4738-9CA3-1734383B6D3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I81" authorId="0" shapeId="0" xr:uid="{230762A9-7554-4B54-9BD0-E0EBB66438B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J81" authorId="0" shapeId="0" xr:uid="{7AA672F5-3F58-4B55-BFEA-BF49CF91E78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K81" authorId="0" shapeId="0" xr:uid="{085AEE02-C0F4-4963-A59B-79EDF7614FB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L81" authorId="0" shapeId="0" xr:uid="{E905C290-BA12-4B38-B9F7-6DBB6A36B83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M81" authorId="0" shapeId="0" xr:uid="{0C35A102-265D-43CE-8AA5-D7B531D751B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N81" authorId="0" shapeId="0" xr:uid="{8796E23E-2A15-42F5-B230-30884E9E463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O81" authorId="0" shapeId="0" xr:uid="{3AD484A3-57A2-4BBC-9F9C-001BC5270DF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P81" authorId="0" shapeId="0" xr:uid="{1CD486ED-0C9C-4AD6-BEE9-B2B25DAB42C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Q81" authorId="0" shapeId="0" xr:uid="{BB6A0BC8-08E8-4E22-A49B-C95BAFCEE06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R81" authorId="0" shapeId="0" xr:uid="{B07C9B96-F2A4-401F-A894-1F29D926A85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S81" authorId="0" shapeId="0" xr:uid="{ADA479B6-FF27-41F6-8AC5-AF961AB6325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T81" authorId="0" shapeId="0" xr:uid="{09FE20E2-F92D-47AB-BB17-7D09417BC0F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U81" authorId="0" shapeId="0" xr:uid="{700F9400-DCF4-4C2C-B779-E2FE3660D08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V81" authorId="0" shapeId="0" xr:uid="{A65CF4F9-2B7C-4501-8452-C3E07A137B0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W81" authorId="0" shapeId="0" xr:uid="{98DBDB92-2BED-4BB4-83C1-C441429804C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X81" authorId="0" shapeId="0" xr:uid="{9F729BB7-F24B-434F-84D4-7E745035AA4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Y81" authorId="0" shapeId="0" xr:uid="{F9C3D9AC-811A-415F-BA71-406C9B8DBE2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Z81" authorId="0" shapeId="0" xr:uid="{5E32712B-EC4D-4B5E-A5E6-71D2AEC6EDB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AA81" authorId="0" shapeId="0" xr:uid="{3B518AAC-EA43-49A3-A038-4B152A7A33F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82" authorId="0" shapeId="0" xr:uid="{FD5F18C0-0B2D-414E-AFCB-FE05C4023F2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82" authorId="0" shapeId="0" xr:uid="{6FABF5D3-6F6F-4ED8-A2AF-9D4E12D5E2D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82" authorId="0" shapeId="0" xr:uid="{AF5EFAFA-4A67-4E94-B330-89671ABE6A6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82" authorId="0" shapeId="0" xr:uid="{742F4E02-3156-4748-B78B-2EEC0329671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82" authorId="0" shapeId="0" xr:uid="{5C02250E-FECA-4D25-855E-32FB2C92DE5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82" authorId="0" shapeId="0" xr:uid="{36141195-0FCB-4D53-8F7E-9A77BAE8978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H82" authorId="0" shapeId="0" xr:uid="{02252A5D-AEBB-48C0-8245-9F6FFB965CD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I82" authorId="0" shapeId="0" xr:uid="{2C1902C4-2D46-49DD-B072-1F5E383B692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J82" authorId="0" shapeId="0" xr:uid="{83753219-380C-4972-8E0F-6E756602425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K82" authorId="0" shapeId="0" xr:uid="{8BB5D6B8-BE6D-402A-AD2C-AE099084218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L82" authorId="0" shapeId="0" xr:uid="{A1CB6498-40A3-4E43-9ADE-11609C6D27A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M82" authorId="0" shapeId="0" xr:uid="{1A04148D-A7E4-4921-B3AA-5DCAE9AD50B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N82" authorId="0" shapeId="0" xr:uid="{014EF625-65E9-4948-B2D5-BE73DB99761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O82" authorId="0" shapeId="0" xr:uid="{6A6EA2D6-0AF6-4306-BA0A-CF9A65168ED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P82" authorId="0" shapeId="0" xr:uid="{24420E09-7341-44F7-8EE3-FC510F5C062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Q82" authorId="0" shapeId="0" xr:uid="{49AD16B2-ECBD-4514-9DF2-A093C32966B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R82" authorId="0" shapeId="0" xr:uid="{260CC7DD-62FE-4C69-AF6F-AEF1DAA0273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S82" authorId="0" shapeId="0" xr:uid="{755B3722-2B13-45E5-86FD-9185B842BF6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T82" authorId="0" shapeId="0" xr:uid="{E01AB549-0E0C-4286-92A8-A782380FBEB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U82" authorId="0" shapeId="0" xr:uid="{4F34D639-7108-40EC-8EE7-F545F12A6F8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V82" authorId="0" shapeId="0" xr:uid="{EDD03590-D45D-4DA2-B63F-9A93D5F335A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W82" authorId="0" shapeId="0" xr:uid="{C5B93F36-73F0-4983-80C3-21BB8815B27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X82" authorId="0" shapeId="0" xr:uid="{C59F6579-BF49-4E11-8FC9-6FE33059B62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Y82" authorId="0" shapeId="0" xr:uid="{238AAEC4-67D1-4621-8C18-AD48891C2A9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Z82" authorId="0" shapeId="0" xr:uid="{1B18AED1-79CD-4655-B457-8A1DE4676A0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AA82" authorId="0" shapeId="0" xr:uid="{61115E4B-2417-4650-8843-A212C418188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83" authorId="0" shapeId="0" xr:uid="{C7EAE514-ECAB-4A96-B150-33FE02D8BEB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83" authorId="0" shapeId="0" xr:uid="{63C0E2F9-8A9B-4413-9162-BD810036239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83" authorId="0" shapeId="0" xr:uid="{4CFD1F4B-4036-4CF9-9844-3C1160018F1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83" authorId="0" shapeId="0" xr:uid="{71106ECD-FA3E-427C-AE82-B632951D7AE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83" authorId="0" shapeId="0" xr:uid="{0A7B4AEC-19D0-4564-BC4A-68E323C4CA9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83" authorId="0" shapeId="0" xr:uid="{96F86D02-CE06-4162-955D-B602AAA2B44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H83" authorId="0" shapeId="0" xr:uid="{3EB2F242-B304-4498-82F5-3040F92AC8F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I83" authorId="0" shapeId="0" xr:uid="{67F3CF10-9434-492D-B10A-64AB623BCAF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J83" authorId="0" shapeId="0" xr:uid="{8A7F592F-4E69-4A92-B169-D3BF56EB252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K83" authorId="0" shapeId="0" xr:uid="{CC37A92C-C3BA-4E87-B606-1BCBCDC6576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L83" authorId="0" shapeId="0" xr:uid="{C5937F88-C12C-4542-9662-3EAC6115B0D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M83" authorId="0" shapeId="0" xr:uid="{48D6BBE1-E61A-4F60-8205-9841A6B7CBE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N83" authorId="0" shapeId="0" xr:uid="{CEC1960E-D002-49A8-A890-7252EF65566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O83" authorId="0" shapeId="0" xr:uid="{CD8CB52F-C412-4BBB-B11F-723C3198693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P83" authorId="0" shapeId="0" xr:uid="{C392E749-4CCC-4523-89ED-5D9D90E6C1C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Q83" authorId="0" shapeId="0" xr:uid="{0EE47C0F-A153-490F-A2A9-AB54A136041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R83" authorId="0" shapeId="0" xr:uid="{60279588-CE8C-4280-BD25-AA6D3AF974E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S83" authorId="0" shapeId="0" xr:uid="{F15EABE2-6446-4F08-8D1E-E8612C18595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T83" authorId="0" shapeId="0" xr:uid="{23CFFF23-886D-4DD4-9F9C-46CF63CA3D5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U83" authorId="0" shapeId="0" xr:uid="{B0EBD897-1497-4E4F-ABF2-5D01C39AFAE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V83" authorId="0" shapeId="0" xr:uid="{FFABCE93-B3EB-4967-88A1-3D4C9302615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W83" authorId="0" shapeId="0" xr:uid="{E0E755D8-25F9-4FBB-90B7-3688C524C01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X83" authorId="0" shapeId="0" xr:uid="{CFB9DC1B-3253-420B-9B4F-6D91AB69FAC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Y83" authorId="0" shapeId="0" xr:uid="{1DE0BD27-6DFE-4A71-8B12-2FF3EA20580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Z83" authorId="0" shapeId="0" xr:uid="{43FA5AD9-5BBA-4E9C-9492-B5A10F02343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AA83" authorId="0" shapeId="0" xr:uid="{9189A245-7BE3-4012-8FFA-838B2D9873C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84" authorId="0" shapeId="0" xr:uid="{BBE0F379-C7FD-4347-90A2-C88AE528876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84" authorId="0" shapeId="0" xr:uid="{93152593-F106-41E2-9384-496526B6E53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84" authorId="0" shapeId="0" xr:uid="{A275E7C1-13E7-495E-AA44-59F33B5442F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84" authorId="0" shapeId="0" xr:uid="{AF7E9AC2-D21D-4E18-A3E4-95A9EE5A210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84" authorId="0" shapeId="0" xr:uid="{87F26AF8-0B6B-4638-8C0E-07D5B76139E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84" authorId="0" shapeId="0" xr:uid="{04F2E3A4-0CCD-4317-89EE-E7F79749794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H84" authorId="0" shapeId="0" xr:uid="{C16AD18C-2ED3-4A78-ACF8-B7CD73C773C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I84" authorId="0" shapeId="0" xr:uid="{C3E3EA16-59E0-417E-B3C1-59E1450D336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J84" authorId="0" shapeId="0" xr:uid="{27CB19F4-3684-4300-A971-564B0E632B3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K84" authorId="0" shapeId="0" xr:uid="{1E1F57B7-51F5-4E6A-BC8A-4B14DA51DCC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L84" authorId="0" shapeId="0" xr:uid="{0A245C23-17AF-4027-883F-AB3152A8931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M84" authorId="0" shapeId="0" xr:uid="{B1C28D7C-E3DB-4A7F-B178-50173B35704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N84" authorId="0" shapeId="0" xr:uid="{8F2DF019-01B1-4450-BE18-FEF429065E8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O84" authorId="0" shapeId="0" xr:uid="{A59ECA62-E3EE-4CCF-B2FD-5A5C1160EA7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P84" authorId="0" shapeId="0" xr:uid="{3264E83C-12D2-42A7-A55D-E747D6E5EB3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Q84" authorId="0" shapeId="0" xr:uid="{8C6A7CB1-C296-41CC-9DC5-15478EB54A9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R84" authorId="0" shapeId="0" xr:uid="{3A14294E-D7C0-412B-9EF6-C561B782974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S84" authorId="0" shapeId="0" xr:uid="{41AA9E09-45DD-457D-A4C2-CF86A8A47A0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T84" authorId="0" shapeId="0" xr:uid="{4DD4DCEF-A102-47F9-8B95-BA9DBC68E07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U84" authorId="0" shapeId="0" xr:uid="{693F2DC4-DD7E-41DD-B8A8-1742DEFD81A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V84" authorId="0" shapeId="0" xr:uid="{149F4869-FA70-4E80-B19A-C9D52AA192D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W84" authorId="0" shapeId="0" xr:uid="{2FDCB626-D9D0-4E5D-BE11-93604287F46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X84" authorId="0" shapeId="0" xr:uid="{1DABF205-C078-4D1D-A2B9-46C2E18086F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Y84" authorId="0" shapeId="0" xr:uid="{C76B63F8-443B-4759-BE97-CFEBEC04632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Z84" authorId="0" shapeId="0" xr:uid="{618D388F-53AB-4354-994E-7FAB816E012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AA84" authorId="0" shapeId="0" xr:uid="{40F9C9BF-D618-44DF-9DA5-32EA04089A7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85" authorId="0" shapeId="0" xr:uid="{E89799B1-A508-4D75-B8EB-E00FD3A9862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85" authorId="0" shapeId="0" xr:uid="{50FB4776-9B93-423D-96FD-8077B10DE8D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85" authorId="0" shapeId="0" xr:uid="{6D62AB87-0514-4290-8D01-DA4050E6B70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85" authorId="0" shapeId="0" xr:uid="{A8726ECB-BF13-464B-8CF6-4A57B7AF0D0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85" authorId="0" shapeId="0" xr:uid="{05E6715D-8738-4079-86C6-F71B5A65717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85" authorId="0" shapeId="0" xr:uid="{09A59273-2BB5-4469-A1B1-5F634945BA7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H85" authorId="0" shapeId="0" xr:uid="{9D256C65-9862-4A3A-A421-C62708419C3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I85" authorId="0" shapeId="0" xr:uid="{0E2BD0DB-F06A-457C-83EC-8DABA7A1330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J85" authorId="0" shapeId="0" xr:uid="{82BA05F8-AE36-4A76-A0C2-C29CFE5DEEB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K85" authorId="0" shapeId="0" xr:uid="{11DA5D77-F374-458E-8658-FFB4911423A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L85" authorId="0" shapeId="0" xr:uid="{379EBB5B-913E-481E-9250-B66A94B5F71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M85" authorId="0" shapeId="0" xr:uid="{5BFAAF14-1CD1-4DAE-A88F-A60C0CE2BEE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N85" authorId="0" shapeId="0" xr:uid="{3A5EE7FD-6942-433D-9FB6-96AA881A226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O85" authorId="0" shapeId="0" xr:uid="{4784F3FA-C53D-4C33-AFCE-49A580B9675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P85" authorId="0" shapeId="0" xr:uid="{D0FCFE96-B837-4527-A8A0-2567162B779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Q85" authorId="0" shapeId="0" xr:uid="{5A4C800A-E409-42D1-8509-52A183EA0D2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R85" authorId="0" shapeId="0" xr:uid="{4C2C5D94-A5E3-4652-B90E-CB689404CBF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S85" authorId="0" shapeId="0" xr:uid="{4A0FA27F-7CBB-450E-AE71-75623BC2006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T85" authorId="0" shapeId="0" xr:uid="{DA1629EC-F13B-4AF7-920A-605C53CE687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U85" authorId="0" shapeId="0" xr:uid="{0179B16A-D8F9-4648-BE8F-06EEF75FBC0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V85" authorId="0" shapeId="0" xr:uid="{0B464AD5-4194-49C3-9E84-CDCEC974FF6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W85" authorId="0" shapeId="0" xr:uid="{E6A542D8-F727-46A6-AC5D-CB00F5962F4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X85" authorId="0" shapeId="0" xr:uid="{D2975034-9614-497E-8C16-C15732DEDC6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Y85" authorId="0" shapeId="0" xr:uid="{96F80DBB-8157-4E73-AAFA-302A8BA40F9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Z85" authorId="0" shapeId="0" xr:uid="{C351551A-7881-445B-84B3-9D404B12876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AA85" authorId="0" shapeId="0" xr:uid="{11B4824B-51B7-4FDB-9A72-7AE0701651A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86" authorId="0" shapeId="0" xr:uid="{CB7DB032-8866-4C52-85E8-F07D22A1A59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86" authorId="0" shapeId="0" xr:uid="{A005C22C-FAE0-4C59-B096-54328BA8B32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86" authorId="0" shapeId="0" xr:uid="{5375EE37-9140-4033-B539-02DD24287CA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86" authorId="0" shapeId="0" xr:uid="{136FD3CC-DF34-4963-8056-26A4AEF8584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86" authorId="0" shapeId="0" xr:uid="{15B1C5E5-A58C-4FD2-8A53-B09CF356A52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86" authorId="0" shapeId="0" xr:uid="{1B54753B-B6C2-4E58-B23B-7BE5970D70A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H86" authorId="0" shapeId="0" xr:uid="{8EB8BA6A-8FA2-4095-B656-BE0B2B3A011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I86" authorId="0" shapeId="0" xr:uid="{5073AED6-CFFB-48F4-ACFB-AF90F8A4D2E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J86" authorId="0" shapeId="0" xr:uid="{D9438432-FA81-43C5-BD57-9F7A50649B2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K86" authorId="0" shapeId="0" xr:uid="{4F30F53C-845E-4F86-98B6-AD1FC802925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L86" authorId="0" shapeId="0" xr:uid="{30F25FDD-8D8E-4F50-B976-27309B1A282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M86" authorId="0" shapeId="0" xr:uid="{05192EB7-E049-4317-BAC1-FF6990CD81B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N86" authorId="0" shapeId="0" xr:uid="{237CFA84-4D23-4D1E-951C-0927D4B389D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O86" authorId="0" shapeId="0" xr:uid="{0F7EBD24-7191-404A-9BF3-C31658A9A71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P86" authorId="0" shapeId="0" xr:uid="{448385B7-8997-4EDA-848B-C6C97D71275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Q86" authorId="0" shapeId="0" xr:uid="{BC2A8F57-06DA-4BE1-9713-0365A2A7CF3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R86" authorId="0" shapeId="0" xr:uid="{515DF870-F29F-4EE4-82DA-B9D8AA4D104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S86" authorId="0" shapeId="0" xr:uid="{A5B66A31-3FA6-4894-9E67-14832A5F4CC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T86" authorId="0" shapeId="0" xr:uid="{0D02DED3-3846-4FAD-AD46-A4AE38D4667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U86" authorId="0" shapeId="0" xr:uid="{02DE1020-3D77-40F6-BE27-187973FC1E8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V86" authorId="0" shapeId="0" xr:uid="{FAFB8030-B503-4CCA-AB51-94D9ECCB5A2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W86" authorId="0" shapeId="0" xr:uid="{7444C731-D93B-4980-A0AE-C65AE64480F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X86" authorId="0" shapeId="0" xr:uid="{69BAF269-1878-4113-8F24-AF97E2C218F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Y86" authorId="0" shapeId="0" xr:uid="{2542BFD8-BE29-4155-B04F-8EEEFF6D3A2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Z86" authorId="0" shapeId="0" xr:uid="{1A75329B-75D4-4994-85D7-9A198BA0072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AA86" authorId="0" shapeId="0" xr:uid="{24EEB163-384F-4F44-BA13-F6ED5AF6F78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89" authorId="0" shapeId="0" xr:uid="{A72FB299-3210-4F53-84EA-73D1EEF3A74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89" authorId="0" shapeId="0" xr:uid="{65BE5487-BCFA-44B1-845D-6E889E94157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D89" authorId="0" shapeId="0" xr:uid="{1ECFE047-FDAB-4EC0-8FCE-CCFD61B66F7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89" authorId="0" shapeId="0" xr:uid="{AE0D0D1F-B864-497A-862C-1298DDA8149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89" authorId="0" shapeId="0" xr:uid="{73CCF1A6-63A5-4BE5-9990-913EA2A4050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89" authorId="0" shapeId="0" xr:uid="{FF127740-0BAB-45E8-A480-B60C42FDFDF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H89" authorId="0" shapeId="0" xr:uid="{FE7020A1-F020-47DE-9ADC-2D3733D7F67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I89" authorId="0" shapeId="0" xr:uid="{DAAFBBEF-D081-4A9B-A09E-82EA066FCF4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J89" authorId="0" shapeId="0" xr:uid="{01496CD9-98B6-4DAA-A4E1-ED0A10443BE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K89" authorId="0" shapeId="0" xr:uid="{46173174-8103-4DE1-9DE8-B4908BA47DC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L89" authorId="0" shapeId="0" xr:uid="{48A3A9D4-6F11-4B2E-B300-B5FAE9CD817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M89" authorId="0" shapeId="0" xr:uid="{BE98323D-0371-4420-AB8C-7280608DB4C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N89" authorId="0" shapeId="0" xr:uid="{0C1E997F-A0D9-43E1-BAB6-3E0B78F5B30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O89" authorId="0" shapeId="0" xr:uid="{5F2B7C35-0977-4C5E-ACC8-B049FDFFFEC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P89" authorId="0" shapeId="0" xr:uid="{DC070CC3-D674-4220-AFF7-4F94BF03F85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Q89" authorId="0" shapeId="0" xr:uid="{D5057214-B267-44C7-8B96-20015A2FAEC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R89" authorId="0" shapeId="0" xr:uid="{8D82194F-CFFB-4CC9-8C1F-7531680735D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S89" authorId="0" shapeId="0" xr:uid="{E98A115C-A9AA-4342-8800-AC046BFC696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T89" authorId="0" shapeId="0" xr:uid="{AC790C83-0D15-47F1-A5A9-3A5F3C31AD1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U89" authorId="0" shapeId="0" xr:uid="{6E824BD2-3252-41A4-9E32-551A1E655CC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V89" authorId="0" shapeId="0" xr:uid="{4CA3641E-CE8B-4725-A468-A85D69030DA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W89" authorId="0" shapeId="0" xr:uid="{D6FEC7C2-E4CB-4465-9A81-38861212465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X89" authorId="0" shapeId="0" xr:uid="{045379D3-5DEC-4E4A-A2D6-343410748A8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Y89" authorId="0" shapeId="0" xr:uid="{187CD564-9745-4475-AEEA-71705986A51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Z89" authorId="0" shapeId="0" xr:uid="{53382491-D91A-482B-91CD-95722BCA602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AA89" authorId="0" shapeId="0" xr:uid="{36528D72-854C-4D3C-807B-7F81E6AFEE7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90" authorId="0" shapeId="0" xr:uid="{D23DCDFE-8DCD-4E73-A13C-C4A7B19CA7E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90" authorId="0" shapeId="0" xr:uid="{C454E8BE-57B6-4700-A2BB-74B7D0DB0A4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D90" authorId="0" shapeId="0" xr:uid="{47E8F48D-06B4-4263-8E66-21222238B23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90" authorId="0" shapeId="0" xr:uid="{16191EF9-4B45-4D61-B6BD-9E8C0625B52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90" authorId="0" shapeId="0" xr:uid="{E4577BE2-D1EE-41B1-8C12-4D2F8E8CC02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90" authorId="0" shapeId="0" xr:uid="{68E30E03-ADBC-44B4-9360-BC8057904A2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H90" authorId="0" shapeId="0" xr:uid="{AC98183E-43E7-4D24-981E-6BF7DFEAB01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90" authorId="0" shapeId="0" xr:uid="{3679BEA1-2F17-4210-9F51-C202E3E8003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90" authorId="0" shapeId="0" xr:uid="{36F93540-D756-48EF-8139-7D67DAC8096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K90" authorId="0" shapeId="0" xr:uid="{CC76CDB7-F131-4AC2-9107-7498336EC14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L90" authorId="0" shapeId="0" xr:uid="{720A0446-958B-4CD5-87E2-724A6718AB4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M90" authorId="0" shapeId="0" xr:uid="{C8EB06DD-A4CB-44DC-A395-6F772E8B105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N90" authorId="0" shapeId="0" xr:uid="{D52CF36F-4362-4FE1-A006-864C0E1AF8D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O90" authorId="0" shapeId="0" xr:uid="{A8DC7B60-C123-4E99-AC00-707791343DD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P90" authorId="0" shapeId="0" xr:uid="{07D704FF-C431-4C8E-B389-160D23EDE37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Q90" authorId="0" shapeId="0" xr:uid="{44CD986F-E464-4D4C-9B01-5F06F469D04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R90" authorId="0" shapeId="0" xr:uid="{CBDE3C09-869D-45F9-810A-44F835D77EE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S90" authorId="0" shapeId="0" xr:uid="{F0314870-CBDD-4202-ABDC-455EF6F0ED4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T90" authorId="0" shapeId="0" xr:uid="{05A6CBF1-B25E-4F31-88B0-418E12C3A7D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U90" authorId="0" shapeId="0" xr:uid="{13966AFF-1280-4BD0-A573-63D01BBB8AF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V90" authorId="0" shapeId="0" xr:uid="{5A0257AE-BD25-445D-AA29-4ED3D0BD24E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W90" authorId="0" shapeId="0" xr:uid="{90404240-F392-416E-BD08-C928256FC40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X90" authorId="0" shapeId="0" xr:uid="{72C3583B-8441-400E-A41F-551317E10AD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Y90" authorId="0" shapeId="0" xr:uid="{4F0A3FEA-8908-46A2-B5D2-2971E5BC6C4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Z90" authorId="0" shapeId="0" xr:uid="{F458998C-C712-4DD8-884D-C7593C58D59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AA90" authorId="0" shapeId="0" xr:uid="{26562993-C6BE-4469-8E0D-FCAC4798DED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91" authorId="0" shapeId="0" xr:uid="{758379BE-F660-44A7-B381-3587E1E950A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91" authorId="0" shapeId="0" xr:uid="{55FFECAF-D12E-4798-A4CB-D3E0014F47F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91" authorId="0" shapeId="0" xr:uid="{D08E4FA5-159C-4509-AF4E-A97B1DADD43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91" authorId="0" shapeId="0" xr:uid="{21A00A60-5B9F-4E9C-97A8-1155F14B231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91" authorId="0" shapeId="0" xr:uid="{0083CC18-884C-49B6-8153-D820E1AEA0D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91" authorId="0" shapeId="0" xr:uid="{C1D409E6-FEB4-439B-A2AD-55BB6DBC69A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H91" authorId="0" shapeId="0" xr:uid="{BD41CAD2-A041-4022-9670-74BE5B0EB7C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I91" authorId="0" shapeId="0" xr:uid="{F69C9C52-F943-4285-9099-0ABF8610C5E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J91" authorId="0" shapeId="0" xr:uid="{ECCDAF87-48D4-4A8A-98B5-A6A9508FEC2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K91" authorId="0" shapeId="0" xr:uid="{976D5E3F-4682-443C-B136-173E1458304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L91" authorId="0" shapeId="0" xr:uid="{96E16089-B4AE-46C6-A0CB-F7E39A41570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M91" authorId="0" shapeId="0" xr:uid="{45E51FF0-F951-4AB8-9272-F24BF69E904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N91" authorId="0" shapeId="0" xr:uid="{C039AD46-CCCB-4567-8AF6-95FE5774A63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O91" authorId="0" shapeId="0" xr:uid="{5F1DBD26-6956-4AEB-A9C7-884CF4DD091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P91" authorId="0" shapeId="0" xr:uid="{0B98026E-EA60-43C6-A54E-EE9AA5A7C00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Q91" authorId="0" shapeId="0" xr:uid="{42290BE4-E467-4E15-8C77-C0B24342589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R91" authorId="0" shapeId="0" xr:uid="{B438DA68-024A-4C51-AD5B-48108700383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S91" authorId="0" shapeId="0" xr:uid="{74D845B0-24C3-43C2-B5D6-2DA6814DDED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T91" authorId="0" shapeId="0" xr:uid="{2A3BA729-0D45-4B54-8775-44DFFF6CC51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U91" authorId="0" shapeId="0" xr:uid="{FBBDA323-8761-4687-BF0C-0F120080B40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V91" authorId="0" shapeId="0" xr:uid="{78F6442C-7A02-45BA-9AA5-CBF3DE887F5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W91" authorId="0" shapeId="0" xr:uid="{9C5FC7B5-0894-458E-BBE5-15D03376504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X91" authorId="0" shapeId="0" xr:uid="{EBC65696-3236-4F5B-938F-FEC1326A305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Y91" authorId="0" shapeId="0" xr:uid="{B1F6192E-23E8-428F-BB71-2932D1BFCB4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Z91" authorId="0" shapeId="0" xr:uid="{A2E1DBB9-0D00-4341-B031-ABD8E0AAF34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AA91" authorId="0" shapeId="0" xr:uid="{0D9FF414-8885-4A44-B223-7B407E93718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92" authorId="0" shapeId="0" xr:uid="{B6DC767E-8D39-4E53-B6FD-4A85FD66789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92" authorId="0" shapeId="0" xr:uid="{F77E8A86-1A19-4E6A-8BF0-BA8EB9CD84F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92" authorId="0" shapeId="0" xr:uid="{E88FCE33-3D9B-4F75-BE62-367A8C83004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92" authorId="0" shapeId="0" xr:uid="{6EFF9541-1B3A-4A12-9421-A0CD168DBAA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92" authorId="0" shapeId="0" xr:uid="{F8FD1068-0BE2-46A6-92D1-D3CC01B8917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92" authorId="0" shapeId="0" xr:uid="{D91A10F3-3A7B-4445-BF25-F2B69EEDF75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H92" authorId="0" shapeId="0" xr:uid="{D45E6818-A95A-45CE-85FA-AFE1CCEF93E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I92" authorId="0" shapeId="0" xr:uid="{C71A61A6-13FF-478D-A668-660623776E7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J92" authorId="0" shapeId="0" xr:uid="{DFD0473C-B446-4E88-96A3-C3A8FAB2339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K92" authorId="0" shapeId="0" xr:uid="{11E5C427-FFA8-4130-B53C-48332B4B96D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L92" authorId="0" shapeId="0" xr:uid="{F76975F3-953D-46CE-AAF7-DEF71D48E31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M92" authorId="0" shapeId="0" xr:uid="{39993EA8-4427-40E9-9ACD-EAA3B05F3FF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N92" authorId="0" shapeId="0" xr:uid="{6E552643-3B29-403D-B800-97865BFD818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O92" authorId="0" shapeId="0" xr:uid="{A08C1A99-1689-4C94-84B8-E82F9556C25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P92" authorId="0" shapeId="0" xr:uid="{B92B63EF-3861-4348-935D-E502405DDAD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Q92" authorId="0" shapeId="0" xr:uid="{706F8C79-42B6-49DA-A3F7-D584C11DC65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R92" authorId="0" shapeId="0" xr:uid="{3D85EA23-4815-4227-A367-B306E26734F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S92" authorId="0" shapeId="0" xr:uid="{35604EF0-F8A5-4872-96BF-4333333CBF4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T92" authorId="0" shapeId="0" xr:uid="{77C463EF-8E83-4631-B2CC-B7685E931B4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U92" authorId="0" shapeId="0" xr:uid="{CC034B44-D47A-4EBE-9772-482B65E729E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V92" authorId="0" shapeId="0" xr:uid="{0A3A9934-269C-49A6-B463-F88137DEF61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W92" authorId="0" shapeId="0" xr:uid="{CD66AE34-F48A-4B25-9AA1-AFDB3C51264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X92" authorId="0" shapeId="0" xr:uid="{E23FDFF7-A99E-4E33-AC27-44F0B81A8BA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Y92" authorId="0" shapeId="0" xr:uid="{6F72114C-11E3-41CC-A983-96DDCF4ED9B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Z92" authorId="0" shapeId="0" xr:uid="{0C3EC25E-FD7D-4452-950C-105E773FEAF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AA92" authorId="0" shapeId="0" xr:uid="{0FD78935-17C4-47B7-B85D-E492AE00CDE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93" authorId="0" shapeId="0" xr:uid="{F2E5A0B5-4904-411A-8324-F84C1C7F0CB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93" authorId="0" shapeId="0" xr:uid="{D122F520-810F-491C-966A-58C5C044A1E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93" authorId="0" shapeId="0" xr:uid="{568F02E1-223B-4CFB-BFDA-74E1F4C9686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93" authorId="0" shapeId="0" xr:uid="{0CBF4CA4-0C6A-4DAB-94D1-7117C5DE181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93" authorId="0" shapeId="0" xr:uid="{8ED6A877-BC7D-4EFE-A385-5F13C2F7806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93" authorId="0" shapeId="0" xr:uid="{9D0BECA5-566C-4468-BD6F-48FDFAB1ABD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H93" authorId="0" shapeId="0" xr:uid="{E0D4F72C-D393-4564-89D6-268E9DF0696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I93" authorId="0" shapeId="0" xr:uid="{3644EE5D-144A-4409-ADBC-E50E6971400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J93" authorId="0" shapeId="0" xr:uid="{DC93FB65-2543-4E8A-8E40-4592076A783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K93" authorId="0" shapeId="0" xr:uid="{980B8747-6ACC-47D7-AF76-8BC05BBDD18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L93" authorId="0" shapeId="0" xr:uid="{AECF81B7-B9C7-427F-9811-0C96BEEFF75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M93" authorId="0" shapeId="0" xr:uid="{C2F2DEB7-56A6-4544-A0C2-FEAF702A80A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N93" authorId="0" shapeId="0" xr:uid="{0A0BF6F9-2811-442C-9FCC-65EC5685587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O93" authorId="0" shapeId="0" xr:uid="{02F6EA0E-D6A7-4D9F-BD5A-5F21CD409E1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P93" authorId="0" shapeId="0" xr:uid="{A926587A-6931-4E7B-BE54-4B26DBF2802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Q93" authorId="0" shapeId="0" xr:uid="{34D7CD59-6357-4C3E-AB0F-1B1364A27F7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R93" authorId="0" shapeId="0" xr:uid="{B1EE6043-0D86-4BFB-9B99-B039802A926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S93" authorId="0" shapeId="0" xr:uid="{95F98114-79A1-45F3-AC6A-3012EB220B2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T93" authorId="0" shapeId="0" xr:uid="{4AA83591-F0C9-4B75-ADDA-371C7AF2ABA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U93" authorId="0" shapeId="0" xr:uid="{CEA279C3-0E55-4DEB-B82C-4ABA9E3AC36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V93" authorId="0" shapeId="0" xr:uid="{75FB5608-3FEE-4C5D-AB79-D1C490EB397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W93" authorId="0" shapeId="0" xr:uid="{0E1ED8BD-5F5B-4B3F-9D8E-449CC3F8627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X93" authorId="0" shapeId="0" xr:uid="{C6757933-3BE5-49AF-B7EE-4C6D368D775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Y93" authorId="0" shapeId="0" xr:uid="{08B2FA14-6D7F-4ECD-A300-E18F977B9E9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Z93" authorId="0" shapeId="0" xr:uid="{EC422F48-BF45-45B3-B33D-7F69780219E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AA93" authorId="0" shapeId="0" xr:uid="{5EB6FA9A-AACC-4D7A-A729-A4090048C7B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94" authorId="0" shapeId="0" xr:uid="{DBFEDB47-02E0-4F7C-B0B8-E2E9D636DA3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94" authorId="0" shapeId="0" xr:uid="{4BF7591F-C157-4E6D-85F2-835D05AE2AE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94" authorId="0" shapeId="0" xr:uid="{09DD5FDD-389B-4176-AB0A-52C800DA248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94" authorId="0" shapeId="0" xr:uid="{78B9FAFC-6B6B-4B10-9C2C-ED995B0E937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94" authorId="0" shapeId="0" xr:uid="{1DD2A182-B351-4213-AAE8-B9E1B279C5F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94" authorId="0" shapeId="0" xr:uid="{53C81741-8F72-4BDE-B8B5-326B0DC9EE0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H94" authorId="0" shapeId="0" xr:uid="{A4491060-959B-42B8-90A4-E62D911E5A0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I94" authorId="0" shapeId="0" xr:uid="{36ED77AF-B1DB-40A6-8DF0-1E5BE3B9123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J94" authorId="0" shapeId="0" xr:uid="{C5B935A5-45F5-4435-B279-F165D37C6B7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K94" authorId="0" shapeId="0" xr:uid="{F182A24A-AAA8-4A40-B501-E9FB8170B53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L94" authorId="0" shapeId="0" xr:uid="{301A9DFE-9DC3-49DE-BB07-E67B0FB09A7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M94" authorId="0" shapeId="0" xr:uid="{0DD8D311-CACB-49F5-BC9F-4A59D99C479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N94" authorId="0" shapeId="0" xr:uid="{53C34E53-0174-4D10-942A-3AE12F2E3A3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O94" authorId="0" shapeId="0" xr:uid="{FA9F2D37-A3CA-4CA1-BFD6-75E35B77BE6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P94" authorId="0" shapeId="0" xr:uid="{19B38B9C-0D30-4159-9A03-C88E4EB68E4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Q94" authorId="0" shapeId="0" xr:uid="{62445105-B923-4087-9B49-5C0D75B7E81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R94" authorId="0" shapeId="0" xr:uid="{ABA640EF-AE65-436D-B54B-860D10C50C8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S94" authorId="0" shapeId="0" xr:uid="{17929484-E494-4E1E-8BDA-C511C491A5F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T94" authorId="0" shapeId="0" xr:uid="{E5894C7E-6CDD-4DCF-9275-253E09A4B87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U94" authorId="0" shapeId="0" xr:uid="{02197BC1-C118-4184-BFC8-5853AB5043C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V94" authorId="0" shapeId="0" xr:uid="{617269C3-0AA6-41D8-B0B9-E1B7B61AB83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W94" authorId="0" shapeId="0" xr:uid="{2E022EBC-9798-4FE6-9352-4DC46C18C67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X94" authorId="0" shapeId="0" xr:uid="{1CFC9CB1-AE7F-4BC0-9629-CA6759AE538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Y94" authorId="0" shapeId="0" xr:uid="{65DBA257-3414-498C-B464-E23FB998618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Z94" authorId="0" shapeId="0" xr:uid="{9FEFC2E7-F23C-4335-BFDB-BD55A635375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AA94" authorId="0" shapeId="0" xr:uid="{45AA49C8-BF14-4D21-99FB-123C24E58BC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95" authorId="0" shapeId="0" xr:uid="{A1C9B2C2-C581-4ACF-B189-2E3F34DE6E7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95" authorId="0" shapeId="0" xr:uid="{3E320952-1211-4CC1-BE79-4A84828FE75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95" authorId="0" shapeId="0" xr:uid="{11B89F43-C764-41E6-B101-896B4B13F77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95" authorId="0" shapeId="0" xr:uid="{F629E2DD-7E87-40A8-956F-4FB2B1AB4B9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95" authorId="0" shapeId="0" xr:uid="{3B71523F-FDC1-436E-8CB0-1BCFF299FE8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95" authorId="0" shapeId="0" xr:uid="{EED5BBAA-F57D-4BDA-901C-FDCE3871DB5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H95" authorId="0" shapeId="0" xr:uid="{13D961CE-B315-499C-87F6-C0882220C43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I95" authorId="0" shapeId="0" xr:uid="{2E142743-0770-444C-9F8E-7523E5CE8E7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J95" authorId="0" shapeId="0" xr:uid="{DE9BB331-734C-4EBD-B52A-69253EAAC95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K95" authorId="0" shapeId="0" xr:uid="{773D28C4-6F98-4F93-8153-B888EC17EFD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L95" authorId="0" shapeId="0" xr:uid="{B2885EFC-CBA2-485A-B6B4-0409738F813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M95" authorId="0" shapeId="0" xr:uid="{F4504751-CB3C-4135-BA7E-5F2E6381A4E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N95" authorId="0" shapeId="0" xr:uid="{E5E77A6A-7577-4DAC-AC35-361E9D67B92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O95" authorId="0" shapeId="0" xr:uid="{FCB76CB7-AE80-4BAA-8782-2E38CB605E8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P95" authorId="0" shapeId="0" xr:uid="{338222B7-F476-43FE-9F62-6A5602D7FAF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Q95" authorId="0" shapeId="0" xr:uid="{85144B06-9BA2-44AD-9801-3E5393C75D4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R95" authorId="0" shapeId="0" xr:uid="{A00EDCB3-086B-4974-9DF1-3978A6B3BD6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S95" authorId="0" shapeId="0" xr:uid="{D0EE31A6-7976-4424-8D0D-653D8690153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T95" authorId="0" shapeId="0" xr:uid="{DCB82F77-D761-45B8-B8E1-7315249AF4C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U95" authorId="0" shapeId="0" xr:uid="{C37A0682-1A45-42D5-A08D-7B4C570D9AB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V95" authorId="0" shapeId="0" xr:uid="{DA51ED82-B46A-4BC5-81F7-2E3F7391ED4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W95" authorId="0" shapeId="0" xr:uid="{D394E546-EA0A-4F7A-9266-8153260A8BB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X95" authorId="0" shapeId="0" xr:uid="{AFDBFC06-8C13-4912-B57E-3D4C3654AD5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Y95" authorId="0" shapeId="0" xr:uid="{AB8478DD-048B-4EB6-B998-AE83CA6FCDA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Z95" authorId="0" shapeId="0" xr:uid="{8B2CDFB0-EB61-41FC-8442-82816493D49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AA95" authorId="0" shapeId="0" xr:uid="{C8004C7F-39FE-47B9-BDE4-0FFF259204C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96" authorId="0" shapeId="0" xr:uid="{B5375871-58CC-4CBE-A7B7-EFEAF3D9635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96" authorId="0" shapeId="0" xr:uid="{35F20FAB-5E76-401D-A543-FC5A172EA43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96" authorId="0" shapeId="0" xr:uid="{7EF9CFEE-4EBC-40D7-8968-2B72F0B2754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96" authorId="0" shapeId="0" xr:uid="{4BE80BFB-B774-4003-8EEB-BC9C7ABA5F6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96" authorId="0" shapeId="0" xr:uid="{8776756F-1EC8-4EA8-90BC-33FE5D72440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96" authorId="0" shapeId="0" xr:uid="{787F99EF-C437-4E97-A23C-5E7E217E19B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H96" authorId="0" shapeId="0" xr:uid="{A253CCAA-6736-4AD1-96B6-32EFF1D61F9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I96" authorId="0" shapeId="0" xr:uid="{26A67FDC-8491-4E5A-8513-2EE15861899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J96" authorId="0" shapeId="0" xr:uid="{65EB8A24-3E4A-43CF-9CDE-880D68BE507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K96" authorId="0" shapeId="0" xr:uid="{7FE38E23-CB61-49D8-87AC-54E4F658996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L96" authorId="0" shapeId="0" xr:uid="{69031E49-4CDD-48E6-9D43-8C7E31F480F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M96" authorId="0" shapeId="0" xr:uid="{BC516C84-1B4C-4FA0-A9FE-E3AB370D516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N96" authorId="0" shapeId="0" xr:uid="{EBD59F4F-EA8B-4060-9F8D-772E211162F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O96" authorId="0" shapeId="0" xr:uid="{7A0C3A10-B980-4681-B32B-723C322900B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P96" authorId="0" shapeId="0" xr:uid="{298A3200-0EA7-46BB-889D-E44C4425488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Q96" authorId="0" shapeId="0" xr:uid="{D040FFA3-B9D3-4D17-ADCC-D22530201EA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R96" authorId="0" shapeId="0" xr:uid="{8EA96F86-B9E5-495B-AD1E-1261729AE29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S96" authorId="0" shapeId="0" xr:uid="{812BF3A1-C421-450D-B2B5-666D1828C18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T96" authorId="0" shapeId="0" xr:uid="{71EA8158-4E1E-4C3F-95E7-8AD019F28A7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U96" authorId="0" shapeId="0" xr:uid="{FC457C6E-5C45-4148-A425-A808590367C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V96" authorId="0" shapeId="0" xr:uid="{B828937F-0451-45BA-B6D8-CA427FDEF0F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W96" authorId="0" shapeId="0" xr:uid="{5B279074-87B1-4305-B5F9-63245C64E15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X96" authorId="0" shapeId="0" xr:uid="{BF789CF6-D211-4C2D-B49E-3C2BE78BB53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Y96" authorId="0" shapeId="0" xr:uid="{1BA56E2D-21E9-42E0-91C5-4994450A717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Z96" authorId="0" shapeId="0" xr:uid="{981CEBA2-D66E-4551-A005-18D846F7423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AA96" authorId="0" shapeId="0" xr:uid="{4A724CDD-CF58-4E47-9297-6037A25C088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97" authorId="0" shapeId="0" xr:uid="{D1E73EB9-90A8-4B80-A78E-01BDF4B46E1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97" authorId="0" shapeId="0" xr:uid="{B073B6B5-FBBD-4265-BEA0-2D102F35B83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97" authorId="0" shapeId="0" xr:uid="{AD1C52BB-F474-4DAD-BB92-8DE2E1E9AAB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97" authorId="0" shapeId="0" xr:uid="{42D4D572-8669-4353-ACD5-C462D23CE38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97" authorId="0" shapeId="0" xr:uid="{E3E024A6-BB84-4EFB-A299-DB69834597F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97" authorId="0" shapeId="0" xr:uid="{6CF25F8A-0182-4483-8826-9FCC63AC5E9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H97" authorId="0" shapeId="0" xr:uid="{A1EEC860-C9EA-435D-A447-EC08583B6D1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I97" authorId="0" shapeId="0" xr:uid="{EFE0E361-9D4D-4021-97F7-1FA600C9DFE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J97" authorId="0" shapeId="0" xr:uid="{D1FE334E-B5BE-487B-9E52-35219A8FC35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K97" authorId="0" shapeId="0" xr:uid="{E20D3B6E-8E7F-4958-A50D-27215242282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L97" authorId="0" shapeId="0" xr:uid="{8AA39E3D-B20B-44CC-84A3-A70E7AC88BE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M97" authorId="0" shapeId="0" xr:uid="{08BFFD13-6C9D-4497-894F-6EDECEB96E2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N97" authorId="0" shapeId="0" xr:uid="{DE09F056-B887-4334-96D4-A03E292FBB8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O97" authorId="0" shapeId="0" xr:uid="{28864CDA-6AC8-4471-91FA-2F6C9A6D2A7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P97" authorId="0" shapeId="0" xr:uid="{7E27FA29-DF5D-42ED-8460-F7FF86BC743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Q97" authorId="0" shapeId="0" xr:uid="{FA7CD9C4-9550-491A-89D4-1319BC9CB12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R97" authorId="0" shapeId="0" xr:uid="{8B5F78D7-1758-466F-BA76-B0475797E27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S97" authorId="0" shapeId="0" xr:uid="{14A8775C-0D09-454F-A92D-6666D12E356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T97" authorId="0" shapeId="0" xr:uid="{5A5B0668-7CBB-4BDD-BE6B-3B727CA58D2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U97" authorId="0" shapeId="0" xr:uid="{BD7F381D-F397-43D4-8AFC-4D3132B667C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V97" authorId="0" shapeId="0" xr:uid="{984CD1BB-618F-422F-BBCF-37B0912E004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W97" authorId="0" shapeId="0" xr:uid="{10F0EF46-43FD-416B-814E-C8EF2800375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X97" authorId="0" shapeId="0" xr:uid="{2659BF99-6DB2-4896-8788-E5BF4C7BB02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Y97" authorId="0" shapeId="0" xr:uid="{FC82AF3B-6868-4A3F-B0AB-548A0E9DD2A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Z97" authorId="0" shapeId="0" xr:uid="{BFA15DD0-DF5A-49BA-A8A9-C9107257D35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AA97" authorId="0" shapeId="0" xr:uid="{0EDD4C24-6BA4-4161-AE5B-0E72E61DF07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98" authorId="0" shapeId="0" xr:uid="{CC42316F-1833-4DA6-B15F-257FF55857F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98" authorId="0" shapeId="0" xr:uid="{0B4BDD4F-27C2-4CF7-BABF-92A9E6035A0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98" authorId="0" shapeId="0" xr:uid="{26A9E61C-029F-4CBB-A4B0-AB131444F78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98" authorId="0" shapeId="0" xr:uid="{0DC9FCF4-D9D3-462A-8B08-FCF6FB52863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98" authorId="0" shapeId="0" xr:uid="{02B9AA80-4713-44FC-A97A-486DDAD8B55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98" authorId="0" shapeId="0" xr:uid="{D424944A-1A92-49B0-82AE-27ABE8E45C7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H98" authorId="0" shapeId="0" xr:uid="{A983AE8B-FAFF-4723-B0DF-A007B75B718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I98" authorId="0" shapeId="0" xr:uid="{75AF6F29-85DE-4109-BE58-D0FCF1A355B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J98" authorId="0" shapeId="0" xr:uid="{50DDFE4D-9053-4228-9E66-24D6753816E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K98" authorId="0" shapeId="0" xr:uid="{58EB0D14-04A2-415D-B410-5EC41BB6D8D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L98" authorId="0" shapeId="0" xr:uid="{D15F478E-62F8-4E30-A815-25B4C7EB075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M98" authorId="0" shapeId="0" xr:uid="{F90C7A05-D5C5-40BE-9044-BCE5E88B66C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N98" authorId="0" shapeId="0" xr:uid="{CF76E8AD-37C9-4920-98C9-5EC4BE1C654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O98" authorId="0" shapeId="0" xr:uid="{D5D7B136-67FA-4CFB-B173-0532A446BE9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P98" authorId="0" shapeId="0" xr:uid="{77912961-F2FE-470C-A2C3-E99EDE92620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Q98" authorId="0" shapeId="0" xr:uid="{A13B6311-48E7-4026-A57A-102715DDE98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R98" authorId="0" shapeId="0" xr:uid="{D678CEBF-3932-4253-B8A4-3CA27A7D377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S98" authorId="0" shapeId="0" xr:uid="{9FEE503B-C476-40D5-AC96-45C06261278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T98" authorId="0" shapeId="0" xr:uid="{A4B36D74-9CB5-4E22-9E24-A8D9439C329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U98" authorId="0" shapeId="0" xr:uid="{D82A68B1-487D-44C5-813D-7DAB0A414C3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V98" authorId="0" shapeId="0" xr:uid="{4A4D59C0-99AF-4036-B9AF-D0E245FCE0C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W98" authorId="0" shapeId="0" xr:uid="{ACBEA5B6-8553-4EE8-A35E-7D0E746F2DB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X98" authorId="0" shapeId="0" xr:uid="{49DCDE90-3D10-4967-AB51-F1B0BA67A19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Y98" authorId="0" shapeId="0" xr:uid="{69E62DF7-D88A-468A-8DEF-C974A26501B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Z98" authorId="0" shapeId="0" xr:uid="{BAB7102C-D39F-4FB6-BF7A-98148A6D083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AA98" authorId="0" shapeId="0" xr:uid="{E1B54E35-45E4-4E23-BABC-E5DC4C5AD1F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99" authorId="0" shapeId="0" xr:uid="{54E2082D-CF0A-40EF-9E2A-48A7A75BDEC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99" authorId="0" shapeId="0" xr:uid="{FC1B4B7A-8175-4A26-9BA2-747854B36D4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99" authorId="0" shapeId="0" xr:uid="{E74AD8D1-7FFF-4AB3-8A4A-8961FE7EE3C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99" authorId="0" shapeId="0" xr:uid="{105E0ED6-A99B-4A66-8453-753CE911F84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99" authorId="0" shapeId="0" xr:uid="{E4F79F8D-EA43-4835-B7D1-7EF6B7232DC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99" authorId="0" shapeId="0" xr:uid="{95898613-D5C9-49C5-944E-0F0E3E0B629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H99" authorId="0" shapeId="0" xr:uid="{59FDCB5F-3F89-46BC-8040-5943884F47C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I99" authorId="0" shapeId="0" xr:uid="{17B0A071-E0C1-4FDE-AE80-03AC308C1C0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J99" authorId="0" shapeId="0" xr:uid="{2F9943D9-C6BD-4412-AF9E-F73AF24AB30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K99" authorId="0" shapeId="0" xr:uid="{0B8B6773-0388-4DD3-8DC0-5199D5C83FE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L99" authorId="0" shapeId="0" xr:uid="{3337512D-07AB-41F0-88E0-34F922B114D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M99" authorId="0" shapeId="0" xr:uid="{0BA4B72E-43FE-4D4A-AA4B-04F493A93A0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N99" authorId="0" shapeId="0" xr:uid="{4B82AEB3-496B-4AD2-BA10-68AF00D6B97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O99" authorId="0" shapeId="0" xr:uid="{2270F18F-7798-4CA1-A96E-D82121D5F23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P99" authorId="0" shapeId="0" xr:uid="{795DA12C-CB52-4F4E-B12F-6FB9740008F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Q99" authorId="0" shapeId="0" xr:uid="{21E16333-3479-4ADE-B42C-C39F73C7C9D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R99" authorId="0" shapeId="0" xr:uid="{188F2258-433E-4F63-8B24-FED3BA2246B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S99" authorId="0" shapeId="0" xr:uid="{5ED36826-4F0A-4A3A-80D4-2B334DAF10D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T99" authorId="0" shapeId="0" xr:uid="{8B53BF61-25DD-4611-9292-AC1D0F8EC01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U99" authorId="0" shapeId="0" xr:uid="{F267ABBF-D930-4FC1-9F11-742E1839CE0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V99" authorId="0" shapeId="0" xr:uid="{9B02EDD2-94E6-4FAE-A598-5CBB23AD39F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W99" authorId="0" shapeId="0" xr:uid="{91E956F6-13B7-4A4E-B69B-6ED25A3975A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X99" authorId="0" shapeId="0" xr:uid="{47C1C633-DC84-4690-9109-C4D681209E6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Y99" authorId="0" shapeId="0" xr:uid="{0AD5ADFD-4472-442D-9894-6DC633D408C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Z99" authorId="0" shapeId="0" xr:uid="{8DB88B9D-21F8-448E-AB46-13D6F545678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AA99" authorId="0" shapeId="0" xr:uid="{D0729274-DD17-4634-99E9-EB2A08F45D9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00" authorId="0" shapeId="0" xr:uid="{F4E5A892-9F63-4ED8-B057-850EAB1DB63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100" authorId="0" shapeId="0" xr:uid="{47C08A66-22A8-464D-AE4F-895ECFFF371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100" authorId="0" shapeId="0" xr:uid="{AF461C54-CDAA-46D5-AA2C-F48104E06CE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100" authorId="0" shapeId="0" xr:uid="{BC85F70A-0983-4E4C-BB12-B0A2B69FCAC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100" authorId="0" shapeId="0" xr:uid="{9E5F757D-8478-415C-837F-9711D8426A3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100" authorId="0" shapeId="0" xr:uid="{758F2D4E-A595-4869-98F3-B0FEB841658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H100" authorId="0" shapeId="0" xr:uid="{C16CC692-0A9C-47BB-95EC-22EEC870E91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I100" authorId="0" shapeId="0" xr:uid="{B5FC040E-6899-4F0D-B1AE-448049A8CF7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J100" authorId="0" shapeId="0" xr:uid="{1F75BFF1-1C06-4E4B-8389-553C2AF417E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K100" authorId="0" shapeId="0" xr:uid="{1C37A533-5379-403F-93E4-2E8BC502FB1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L100" authorId="0" shapeId="0" xr:uid="{E8AF4A50-60D8-4BA5-85F8-9460EC23324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M100" authorId="0" shapeId="0" xr:uid="{7B6C9E0E-75EE-40FB-AF32-54AD880EDA0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N100" authorId="0" shapeId="0" xr:uid="{F9C64696-D29A-4E4B-9257-2426B7EEE74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O100" authorId="0" shapeId="0" xr:uid="{38B2861C-552E-466C-BDEB-30F0D526503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P100" authorId="0" shapeId="0" xr:uid="{DC055790-1DE8-4D51-A93A-5B7BF660CDD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Q100" authorId="0" shapeId="0" xr:uid="{088F9668-1DBC-4FF8-94E9-7F26926F439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R100" authorId="0" shapeId="0" xr:uid="{A8AD4A71-6C07-43D1-9253-F73AE531C48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S100" authorId="0" shapeId="0" xr:uid="{42C21A13-FCAF-4B85-8B7E-A726B43D2C8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T100" authorId="0" shapeId="0" xr:uid="{AE8A2A0E-5235-4CCA-9A4A-11A88DB1400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U100" authorId="0" shapeId="0" xr:uid="{81053004-954E-424F-8F04-3E620AD17EE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V100" authorId="0" shapeId="0" xr:uid="{49233B5E-9603-4310-98AF-DCCF11B5F09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W100" authorId="0" shapeId="0" xr:uid="{F786969B-4ABD-4C38-A068-EA8ABE9CA34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X100" authorId="0" shapeId="0" xr:uid="{7CE8D598-4ACD-4EA3-8498-893E37C6783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Y100" authorId="0" shapeId="0" xr:uid="{8519B2D3-9141-4E3F-A867-9E5733127E3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Z100" authorId="0" shapeId="0" xr:uid="{7F23170E-6BD1-4B55-8356-9F771C61E4D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AA100" authorId="0" shapeId="0" xr:uid="{1A8DFFDB-DD51-4D0F-B40B-665CCB721CA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01" authorId="0" shapeId="0" xr:uid="{EDA6AEBB-65C4-4A31-90A1-991AEC0E604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101" authorId="0" shapeId="0" xr:uid="{6A21E4D5-C520-4499-B83B-7E348566A09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101" authorId="0" shapeId="0" xr:uid="{2B6747F2-33EF-4BE7-8F5F-0D470DA97D0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101" authorId="0" shapeId="0" xr:uid="{0668AD6C-1B21-44C8-8878-7445A3FC729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101" authorId="0" shapeId="0" xr:uid="{0049E181-849E-4A14-A4DA-00D8869801C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101" authorId="0" shapeId="0" xr:uid="{09131D16-FA76-4132-BC03-0D7A1B2DE7B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H101" authorId="0" shapeId="0" xr:uid="{57A3F1FC-F86A-4E2C-8428-8BB13B2C6FB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I101" authorId="0" shapeId="0" xr:uid="{69E4DCA4-3049-4990-9801-303141EE0D5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J101" authorId="0" shapeId="0" xr:uid="{14C19311-4DC2-42A4-9F92-27777992093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K101" authorId="0" shapeId="0" xr:uid="{F0A6D3F6-154A-421A-9417-3A885B5DFEC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L101" authorId="0" shapeId="0" xr:uid="{6772A743-31A3-404F-8FE9-7FE88B1DE4B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M101" authorId="0" shapeId="0" xr:uid="{1A805D81-C35E-4FBC-AFE6-CC36410F2F3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N101" authorId="0" shapeId="0" xr:uid="{EA5E26A6-656C-4B9F-A4ED-B55D2E47DDD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O101" authorId="0" shapeId="0" xr:uid="{8092112B-4DAF-4865-A767-48A179C040B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P101" authorId="0" shapeId="0" xr:uid="{A2A0C63C-B498-443C-A188-A515247A651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Q101" authorId="0" shapeId="0" xr:uid="{D832C5C5-075D-46EC-BCAA-00DA4B440C1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R101" authorId="0" shapeId="0" xr:uid="{12A289B2-82AA-479B-968B-32E3835386C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S101" authorId="0" shapeId="0" xr:uid="{784D9A71-3F67-4EBF-BFE6-7FBAF5F5E7B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T101" authorId="0" shapeId="0" xr:uid="{ED39A1AC-F39E-4E54-83AE-0FC4CD18585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U101" authorId="0" shapeId="0" xr:uid="{CAB8B048-0FAF-43F9-91DA-6821ED0BE5D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V101" authorId="0" shapeId="0" xr:uid="{04B0602C-7C9D-4E9E-90E7-6CA21D5E8D4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W101" authorId="0" shapeId="0" xr:uid="{31020C5E-1FE0-43E8-9696-5F73B1AF864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X101" authorId="0" shapeId="0" xr:uid="{801755B0-8506-46EA-A27D-5DC2242B914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Y101" authorId="0" shapeId="0" xr:uid="{1CD0ADCC-84A6-4FA7-A036-5FA0F5BF2D8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Z101" authorId="0" shapeId="0" xr:uid="{CA8A6C89-FCCB-40CB-9723-020AF84F755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AA101" authorId="0" shapeId="0" xr:uid="{0445156D-7810-465F-8B58-B0E28DB4281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02" authorId="0" shapeId="0" xr:uid="{A45CF1B3-F013-4227-93D4-5D98F05C8B6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102" authorId="0" shapeId="0" xr:uid="{1BD3236F-AE9F-44DE-8ADD-2620CF3AC6D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102" authorId="0" shapeId="0" xr:uid="{03C1552D-B288-4C30-B46D-62BB2FAFFD3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102" authorId="0" shapeId="0" xr:uid="{9EDB93AB-5675-466F-98BB-BFC9FF7C87D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102" authorId="0" shapeId="0" xr:uid="{696DA23D-434D-4458-870D-5DEF2DA93AC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102" authorId="0" shapeId="0" xr:uid="{E34D5C83-581E-4B89-A55E-8E99E40E6D8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H102" authorId="0" shapeId="0" xr:uid="{8A081325-451A-4F52-8E75-BD6FEA5F3DA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I102" authorId="0" shapeId="0" xr:uid="{B05987B6-35B1-4945-AE64-26592DAC6B0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J102" authorId="0" shapeId="0" xr:uid="{507D8C90-A42B-44A7-B90B-A543811F151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K102" authorId="0" shapeId="0" xr:uid="{4EA4EC68-049C-4446-900E-2EB47606573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L102" authorId="0" shapeId="0" xr:uid="{5E96A7AB-C825-4839-B65E-E35529DB859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M102" authorId="0" shapeId="0" xr:uid="{37DA0520-8B61-4C81-A984-110DEC2E3FB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N102" authorId="0" shapeId="0" xr:uid="{6151344B-53A4-4E59-966B-8B010D96D40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O102" authorId="0" shapeId="0" xr:uid="{AAD5C50D-BC97-4E6F-9035-BB9E2B4EAB1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P102" authorId="0" shapeId="0" xr:uid="{80E10371-0B3D-4B6C-9592-A95A84AC8D8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Q102" authorId="0" shapeId="0" xr:uid="{E8182E98-425E-433F-859B-E27AF683090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R102" authorId="0" shapeId="0" xr:uid="{59EB51BD-263F-45F2-AE40-173A74309AB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S102" authorId="0" shapeId="0" xr:uid="{7BD4F0D1-4B3E-445F-B020-4902E0BEC48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T102" authorId="0" shapeId="0" xr:uid="{0CE39B7C-DC5B-4E2D-9FCC-6BCED0C8BAE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U102" authorId="0" shapeId="0" xr:uid="{98F7CEEB-F2A5-4E95-AE66-7650BFBB54B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V102" authorId="0" shapeId="0" xr:uid="{19E9E033-D688-4846-8F11-E7C90BE6A06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W102" authorId="0" shapeId="0" xr:uid="{FE1DCA23-893B-4272-88AE-8163BADC89E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X102" authorId="0" shapeId="0" xr:uid="{1A8E8148-1EA6-4341-BA7F-4D985BC1670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Y102" authorId="0" shapeId="0" xr:uid="{DD26D6DF-8DB0-47C3-8B9B-A5CE5DDE1E1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Z102" authorId="0" shapeId="0" xr:uid="{F067E349-B423-4B48-A32B-B9BD9A57CA2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AA102" authorId="0" shapeId="0" xr:uid="{B1AD07AB-EE45-41A9-AE37-B2F615756AF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03" authorId="0" shapeId="0" xr:uid="{22C7EBC7-F161-40A1-BE78-AF625E77CB9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103" authorId="0" shapeId="0" xr:uid="{959CC921-BB36-4CA3-88F1-AE9710A85D7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103" authorId="0" shapeId="0" xr:uid="{0EE98A55-4870-457A-A2DE-5842AE4545C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103" authorId="0" shapeId="0" xr:uid="{8633F333-913E-40AA-B1DE-3D70D27456A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103" authorId="0" shapeId="0" xr:uid="{C7D56B53-3CB2-4439-9800-F07677E0BEF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103" authorId="0" shapeId="0" xr:uid="{91425537-7A73-477A-8C09-69E04500D6E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H103" authorId="0" shapeId="0" xr:uid="{FE71F1B9-A1C9-4D91-B19E-375DF5B1716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I103" authorId="0" shapeId="0" xr:uid="{7F5C4BA5-B445-4B7D-9CD1-354E1230A20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J103" authorId="0" shapeId="0" xr:uid="{66586B8C-3784-4CA7-B0BA-0C7F41CAC3E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K103" authorId="0" shapeId="0" xr:uid="{D3A81923-F16F-4A66-BC35-DFB894636B2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L103" authorId="0" shapeId="0" xr:uid="{B6A282A3-EFDA-4CDC-AC92-4C18784584A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M103" authorId="0" shapeId="0" xr:uid="{B3805CD6-6D32-48BD-9CBE-47FB54CDA20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N103" authorId="0" shapeId="0" xr:uid="{F4A79251-1189-43FE-88D4-53D377EC48E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O103" authorId="0" shapeId="0" xr:uid="{45140710-64DB-4846-BB97-4C2505BE1E3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P103" authorId="0" shapeId="0" xr:uid="{82F6DBD6-F904-41DE-9C30-0E2733CDB3C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Q103" authorId="0" shapeId="0" xr:uid="{5D94B73A-D5C0-430F-82A8-B4277F76368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R103" authorId="0" shapeId="0" xr:uid="{E15E8584-D07A-418C-96FE-C4726985EF5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S103" authorId="0" shapeId="0" xr:uid="{4B43FDCA-6F3C-4B70-891A-2C88F125C6F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T103" authorId="0" shapeId="0" xr:uid="{A9E6949E-5A0E-44B5-8022-8C0F9F85CCC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U103" authorId="0" shapeId="0" xr:uid="{07DC4709-EDD5-4696-B754-5DA5A78C0F5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V103" authorId="0" shapeId="0" xr:uid="{C5751317-6697-4DA5-A41E-EB10BD2AF10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W103" authorId="0" shapeId="0" xr:uid="{352D11A1-0231-4CAC-AB88-C5FDED907AD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X103" authorId="0" shapeId="0" xr:uid="{63B25284-25CC-4B26-B262-60C6B723659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Y103" authorId="0" shapeId="0" xr:uid="{8285D3D9-B1C8-4A28-B90E-78271BDDADA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Z103" authorId="0" shapeId="0" xr:uid="{2D931B36-E5BB-4E0E-8C02-6CA9EEE843F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AA103" authorId="0" shapeId="0" xr:uid="{1B4A76F1-4C14-4C08-BC52-F260CF618B8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04" authorId="0" shapeId="0" xr:uid="{689BB820-6167-4092-9997-0EF549A0A7D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104" authorId="0" shapeId="0" xr:uid="{7360E70C-8A70-4D38-BAB4-2B6B6DB71C0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104" authorId="0" shapeId="0" xr:uid="{E7D18855-AF56-43F6-8733-95B4717B062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104" authorId="0" shapeId="0" xr:uid="{F6416342-E998-42DB-8696-D05B0BA25EB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104" authorId="0" shapeId="0" xr:uid="{09071667-38BC-491A-B8C0-87180553E88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104" authorId="0" shapeId="0" xr:uid="{57D002F8-4152-4BE3-A255-AE542B7FCDE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H104" authorId="0" shapeId="0" xr:uid="{C992606A-4F8F-45B2-8DD8-302D313AFB6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I104" authorId="0" shapeId="0" xr:uid="{C78ED4B3-4FB9-4239-AA98-77A1DB4FA9F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J104" authorId="0" shapeId="0" xr:uid="{8E9522AD-C52D-46A4-9C69-1A43DA22377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K104" authorId="0" shapeId="0" xr:uid="{01372FCE-7661-42D4-A865-4820589BDFA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L104" authorId="0" shapeId="0" xr:uid="{3BB7E279-C46D-4BE7-B344-97012B2490E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M104" authorId="0" shapeId="0" xr:uid="{3E74225F-1E6E-4FAA-B29B-83056A3491C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N104" authorId="0" shapeId="0" xr:uid="{557BA358-099A-4399-9608-D70EA69F1E9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O104" authorId="0" shapeId="0" xr:uid="{B0AE3F13-219A-4B72-AA2D-922045B0AEA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P104" authorId="0" shapeId="0" xr:uid="{C5B1F623-724A-4502-A243-69F4C8A4EEE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Q104" authorId="0" shapeId="0" xr:uid="{B7A31728-2CE2-472C-9E6C-587AAF067A1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R104" authorId="0" shapeId="0" xr:uid="{C67625EC-9FA7-48D5-8480-F82019838A9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S104" authorId="0" shapeId="0" xr:uid="{91B8E5C7-50C6-45B6-88FA-C6DBC486128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T104" authorId="0" shapeId="0" xr:uid="{2C903916-86AF-47DA-9B70-D4C9A30D2F8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U104" authorId="0" shapeId="0" xr:uid="{23B5A2A7-8B8F-467B-9159-9B2FA75B06E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V104" authorId="0" shapeId="0" xr:uid="{FC19C133-0EC5-480E-BFD4-DACF8F9AEC0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W104" authorId="0" shapeId="0" xr:uid="{028E714C-BEF0-4498-9559-A8F7364621E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X104" authorId="0" shapeId="0" xr:uid="{B3C12934-B331-4E59-9F9D-842821AABD0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Y104" authorId="0" shapeId="0" xr:uid="{74FF1F59-4753-4C44-983D-CB68E648B28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Z104" authorId="0" shapeId="0" xr:uid="{28A8DC98-6917-4285-8A0B-AD5310F23DD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AA104" authorId="0" shapeId="0" xr:uid="{D4A7529F-5AAE-4ED3-B84D-C2DD130ECFA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05" authorId="0" shapeId="0" xr:uid="{D3E3CDC6-BB2F-454E-8D3C-619FBC9341F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105" authorId="0" shapeId="0" xr:uid="{B5084DF3-89F1-4A7D-99C9-ABFBFB7DF82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105" authorId="0" shapeId="0" xr:uid="{822617BF-204C-429C-89E1-934D41511AA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105" authorId="0" shapeId="0" xr:uid="{5053D695-7DB6-442C-BA26-264E8878383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105" authorId="0" shapeId="0" xr:uid="{593722EE-7106-41B1-B9F5-07475D9AB0B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105" authorId="0" shapeId="0" xr:uid="{9E9F11EB-3981-45F9-9D3B-A474E8B7D82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H105" authorId="0" shapeId="0" xr:uid="{1B858949-B970-4D12-9ED1-E1898E3CD85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I105" authorId="0" shapeId="0" xr:uid="{DDBE8A05-A2F0-4150-A09D-B7F492F31C7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J105" authorId="0" shapeId="0" xr:uid="{7BD72736-BB2C-4958-B503-5D0661EB2B2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K105" authorId="0" shapeId="0" xr:uid="{4ADC27C5-E53C-4B86-91C4-860C5316ECB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L105" authorId="0" shapeId="0" xr:uid="{A0B9FCD0-8D29-4781-9C12-26CB4A54548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M105" authorId="0" shapeId="0" xr:uid="{6BA3AF8E-1B43-4013-BCA3-4F253133709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N105" authorId="0" shapeId="0" xr:uid="{F37CB47F-7AA0-4A8F-AC87-ED96B31FC28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O105" authorId="0" shapeId="0" xr:uid="{DC88E7B3-C533-4371-AB1C-8DDF92F029B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P105" authorId="0" shapeId="0" xr:uid="{43A23E0C-6E99-4EA4-9B7F-42FFFEE1F0F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Q105" authorId="0" shapeId="0" xr:uid="{4D12051A-DDCE-4704-8FB6-14588507384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R105" authorId="0" shapeId="0" xr:uid="{6269DEDE-8BC4-4D64-807E-256B7B22DD9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S105" authorId="0" shapeId="0" xr:uid="{9F098974-9086-463C-9C93-525D79BBFB6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T105" authorId="0" shapeId="0" xr:uid="{E1FABB98-BC04-4F45-96E9-5C5348DD6BB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U105" authorId="0" shapeId="0" xr:uid="{B7E74527-4500-46FB-83F4-B7046B08F11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V105" authorId="0" shapeId="0" xr:uid="{022C1ADD-290A-48C0-B01D-6B34712A7CE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W105" authorId="0" shapeId="0" xr:uid="{7F041396-E3E6-40C7-8B2B-A3AFD596DCB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X105" authorId="0" shapeId="0" xr:uid="{FDAF22BB-1EBA-475E-88D3-A25A8956E6B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Y105" authorId="0" shapeId="0" xr:uid="{A063E8B2-1767-49DB-9399-0B42CD6EF4A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Z105" authorId="0" shapeId="0" xr:uid="{4A9A5F63-0E8E-4D36-9DE6-34D866FD96A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AA105" authorId="0" shapeId="0" xr:uid="{E3703A32-E74F-4D12-8E2E-C96A64BA97C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06" authorId="0" shapeId="0" xr:uid="{BD527BE6-EAC8-4726-B2AD-FE053B39076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106" authorId="0" shapeId="0" xr:uid="{FDC11471-0E56-4067-A055-C60B3AC0355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106" authorId="0" shapeId="0" xr:uid="{963A6CAB-7354-425B-93FE-8128328058C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106" authorId="0" shapeId="0" xr:uid="{7658BEF3-D487-442C-B8B0-91A42892B32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106" authorId="0" shapeId="0" xr:uid="{194B8D9E-92D5-4448-88C3-850CD21B232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106" authorId="0" shapeId="0" xr:uid="{62A26750-21F5-4923-8EB5-90B355C2D12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H106" authorId="0" shapeId="0" xr:uid="{60FD6543-D16A-41C3-B7EE-93CAD6A7DFD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I106" authorId="0" shapeId="0" xr:uid="{C7837085-6510-494F-AE58-774F7523628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J106" authorId="0" shapeId="0" xr:uid="{DB3E0AD4-9FAE-490E-B2F5-CCDB0CB81F0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K106" authorId="0" shapeId="0" xr:uid="{EC908B66-96F1-40D3-9CE5-1D63925DEF0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L106" authorId="0" shapeId="0" xr:uid="{DA15E091-DE90-4728-B77A-68A8F4A7987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M106" authorId="0" shapeId="0" xr:uid="{7AC2E64D-0182-42D4-8D0F-EBAB6A288A0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N106" authorId="0" shapeId="0" xr:uid="{A2ACBA36-FB0F-4F55-8461-812D2CE5F1C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O106" authorId="0" shapeId="0" xr:uid="{14D3255F-E863-4ABB-8B14-EBD438D83A1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P106" authorId="0" shapeId="0" xr:uid="{56A7CBDA-0F7C-4640-9BFA-F7F21DC539B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Q106" authorId="0" shapeId="0" xr:uid="{17282A2B-2520-4A15-9DDB-58A05AE1D54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R106" authorId="0" shapeId="0" xr:uid="{C893B8BF-5E05-4A79-979D-ADA7654F28A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S106" authorId="0" shapeId="0" xr:uid="{8D502A2C-2E6A-4AE2-B118-93FF7381493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T106" authorId="0" shapeId="0" xr:uid="{BF110CA5-F7BD-42BF-A606-14F710B6662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U106" authorId="0" shapeId="0" xr:uid="{ABA584D5-AE20-40CF-837D-85C01F9FF6E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V106" authorId="0" shapeId="0" xr:uid="{22E27C99-B465-4282-94EC-60437295BE2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W106" authorId="0" shapeId="0" xr:uid="{AF7EAA4E-E861-4CE1-8161-DE4AD78C1A4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X106" authorId="0" shapeId="0" xr:uid="{9C92DCB3-F631-4E48-9616-6CAAD0CAC09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Y106" authorId="0" shapeId="0" xr:uid="{B19767E9-7C2F-4750-A9C4-8E57EC1D82B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Z106" authorId="0" shapeId="0" xr:uid="{57256C40-10BE-452B-BA50-9C81DC550AA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AA106" authorId="0" shapeId="0" xr:uid="{7CFA08AE-A946-4D00-B20D-3D770D3D34C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07" authorId="0" shapeId="0" xr:uid="{A9B3DAE1-9B6B-4E6F-BF97-F9F1EE86AD1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107" authorId="0" shapeId="0" xr:uid="{9841A264-2690-4E92-81B5-F91F24004C6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107" authorId="0" shapeId="0" xr:uid="{6F478EF2-61D1-471C-9257-8CC8E2BBE10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107" authorId="0" shapeId="0" xr:uid="{A5B406D3-9C4E-4A22-BEAD-F3FB5658792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107" authorId="0" shapeId="0" xr:uid="{549479AD-4C24-41D2-B8B4-1A91169DE42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107" authorId="0" shapeId="0" xr:uid="{3FF87565-F69D-45BA-A543-62D68A0A914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H107" authorId="0" shapeId="0" xr:uid="{B6B105BF-63D6-4496-8764-203209E40BC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I107" authorId="0" shapeId="0" xr:uid="{89843AEC-8574-426C-9893-EDF5BAEA0E5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J107" authorId="0" shapeId="0" xr:uid="{3ABFF0EE-4E41-4C4F-8718-046B576A63B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K107" authorId="0" shapeId="0" xr:uid="{EC5D7AB8-48DD-495F-A239-5E11195E0E8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L107" authorId="0" shapeId="0" xr:uid="{3DF960D7-ADBA-4890-A226-C615C4E7C3C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M107" authorId="0" shapeId="0" xr:uid="{277B351B-0140-4755-9C1B-C96091C3398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N107" authorId="0" shapeId="0" xr:uid="{4188AB00-E401-4BBA-A10F-525A1DA357A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O107" authorId="0" shapeId="0" xr:uid="{6D0CA0D5-C238-429F-80FE-D581B5EB4A8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P107" authorId="0" shapeId="0" xr:uid="{A2D1C5BE-D221-4651-9879-72051F92F41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Q107" authorId="0" shapeId="0" xr:uid="{EBEB5001-43CD-43C9-9D0B-D1B28631C45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R107" authorId="0" shapeId="0" xr:uid="{9596928F-27AC-44AC-98A0-3705E2D8A0E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S107" authorId="0" shapeId="0" xr:uid="{4F80D3DE-A8BF-4F8C-BFA4-BA7A1B8B29E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T107" authorId="0" shapeId="0" xr:uid="{CDE84940-26DC-4FBA-A12E-2869458644A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U107" authorId="0" shapeId="0" xr:uid="{26D59CD2-C33A-463E-A01C-D55602A4F01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V107" authorId="0" shapeId="0" xr:uid="{F1EC9F8D-F078-48B8-93F3-C563DACF346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W107" authorId="0" shapeId="0" xr:uid="{5D5C11DF-9C45-4348-94CD-72C887B865E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X107" authorId="0" shapeId="0" xr:uid="{3AFE3EEF-03EF-40F5-863B-F0781DB9ADA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Y107" authorId="0" shapeId="0" xr:uid="{3479FCE7-FECD-493F-85BF-0B4F7EA2198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Z107" authorId="0" shapeId="0" xr:uid="{780ED65B-7FB1-4112-BA79-1AED03F29A9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AA107" authorId="0" shapeId="0" xr:uid="{D5439079-B4D2-428F-A73F-464DD6DF230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08" authorId="0" shapeId="0" xr:uid="{CE7BBB6A-8CB2-4301-BCD5-1BE451A8FD8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108" authorId="0" shapeId="0" xr:uid="{35F8C49F-3A18-471E-BF01-4A5A978F637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108" authorId="0" shapeId="0" xr:uid="{5F2C2097-DA70-43CC-B16E-8B3341C99D9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108" authorId="0" shapeId="0" xr:uid="{9F9801C6-9892-4D8B-8A84-DB691076977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108" authorId="0" shapeId="0" xr:uid="{892388E9-0519-41E6-A753-5D9C7A39E26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108" authorId="0" shapeId="0" xr:uid="{FABA347F-D29B-4D90-9F24-B5EA139121A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H108" authorId="0" shapeId="0" xr:uid="{76097685-0CD7-4141-AD27-381841C5859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I108" authorId="0" shapeId="0" xr:uid="{06284587-7179-4DC9-9E2A-95A31BA1860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J108" authorId="0" shapeId="0" xr:uid="{D13BC2F1-4CAB-40AA-9B39-0E0CF483DF8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K108" authorId="0" shapeId="0" xr:uid="{A1ABBC36-F2D8-45AE-8DF5-F6418DFB013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L108" authorId="0" shapeId="0" xr:uid="{9AEB7C7E-2732-47F1-864E-6105C26132B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M108" authorId="0" shapeId="0" xr:uid="{F947454F-D581-4126-AF2D-185C00DC145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N108" authorId="0" shapeId="0" xr:uid="{EC9445B1-2827-4EC2-A37E-9E591F13F6B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O108" authorId="0" shapeId="0" xr:uid="{9901A037-7925-4E61-B371-E411C57C470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P108" authorId="0" shapeId="0" xr:uid="{DAF4CF5B-4E79-402B-BA73-26E2A5A608C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Q108" authorId="0" shapeId="0" xr:uid="{2A509EC9-6BBC-4295-8B47-EBFA20CDC1E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R108" authorId="0" shapeId="0" xr:uid="{980761A2-C8E4-496D-A07F-5E7121E80A9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S108" authorId="0" shapeId="0" xr:uid="{5FD35C83-B46F-4030-B790-9862508C9B1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T108" authorId="0" shapeId="0" xr:uid="{DCA8A3D4-8A9B-44BB-A20E-434192CBB6C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U108" authorId="0" shapeId="0" xr:uid="{A3A76DB0-BA58-46C5-BAF1-020E985FD9F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V108" authorId="0" shapeId="0" xr:uid="{2A3B2411-90BD-4A6C-8561-5042E905652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W108" authorId="0" shapeId="0" xr:uid="{8B2B19BA-860A-4666-9F3C-872650AC93F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X108" authorId="0" shapeId="0" xr:uid="{E350F754-75E9-4978-8B03-5A8A0A31328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Y108" authorId="0" shapeId="0" xr:uid="{117CAB16-5947-4A43-95F5-C159DC5B201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Z108" authorId="0" shapeId="0" xr:uid="{42DF063B-215A-474C-889A-126F674EBB7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AA108" authorId="0" shapeId="0" xr:uid="{A60889F5-2C76-4CE3-8991-3F34CD2387C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09" authorId="0" shapeId="0" xr:uid="{CD7D71EF-4863-4173-8D9D-D0754A9D2F7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109" authorId="0" shapeId="0" xr:uid="{4A0784A9-6A11-4A99-9318-22FABA00CFE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109" authorId="0" shapeId="0" xr:uid="{95EB8E7A-7ABA-4B16-BC98-CF8342A37A1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109" authorId="0" shapeId="0" xr:uid="{F09C8193-5193-4BE6-8AD2-390159200F3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109" authorId="0" shapeId="0" xr:uid="{E46204EA-4326-469D-8119-063BE9BE9AD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109" authorId="0" shapeId="0" xr:uid="{CAA92E9D-66B5-4E0B-AF69-40851FB2E17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H109" authorId="0" shapeId="0" xr:uid="{62A4CD42-B102-49DD-A002-94B1D42ABAA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I109" authorId="0" shapeId="0" xr:uid="{F1F304C0-DB13-4E7F-B8E6-A08D915FAB8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J109" authorId="0" shapeId="0" xr:uid="{ED7E8C84-FC70-4180-A2EC-09ADED6F203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K109" authorId="0" shapeId="0" xr:uid="{E3C5E73A-F960-403F-B344-46CE523BC53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L109" authorId="0" shapeId="0" xr:uid="{7A65598B-39E1-4C73-BB42-3BECFF7377F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M109" authorId="0" shapeId="0" xr:uid="{B77E162C-5DC2-4EA3-A80B-C11D638AC2B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N109" authorId="0" shapeId="0" xr:uid="{898B9D7B-0AD2-4545-B9A2-01884103A8C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O109" authorId="0" shapeId="0" xr:uid="{D4039055-C29D-4B07-92B2-060CE58DF85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P109" authorId="0" shapeId="0" xr:uid="{68DB4212-F63F-4275-A7D7-5177D15CD70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Q109" authorId="0" shapeId="0" xr:uid="{E0EDDFBB-64F8-4F49-81F5-CFF04BDC093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R109" authorId="0" shapeId="0" xr:uid="{FD78B85F-4CF0-426E-9C9A-DAA5151AF21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S109" authorId="0" shapeId="0" xr:uid="{8D050573-431F-4B58-9510-E27111E6517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T109" authorId="0" shapeId="0" xr:uid="{7255FF8B-580E-4F2B-81E8-2BF168428D6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U109" authorId="0" shapeId="0" xr:uid="{17C778C0-2A97-422F-BB29-E4D0B3CF34E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V109" authorId="0" shapeId="0" xr:uid="{B48E5511-C814-4BA9-9E8C-635C05D8E1C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W109" authorId="0" shapeId="0" xr:uid="{2CB03F38-2685-400E-AE1D-3128F005041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X109" authorId="0" shapeId="0" xr:uid="{92600329-DC89-4B53-B52A-6CE3DEB060F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Y109" authorId="0" shapeId="0" xr:uid="{12DA27AC-D92A-420F-96FA-6C08173FC4D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Z109" authorId="0" shapeId="0" xr:uid="{3204B2BC-7A89-470C-BB93-70BA2F401EA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AA109" authorId="0" shapeId="0" xr:uid="{85817159-C5E7-4A38-908C-E3AC4B8A99F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10" authorId="0" shapeId="0" xr:uid="{D437C727-29FA-435A-AF85-65118AC81A7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110" authorId="0" shapeId="0" xr:uid="{AE21D88C-2234-4DFC-869F-7000783C820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110" authorId="0" shapeId="0" xr:uid="{85E6B9EC-7922-46BD-B51C-203260555EF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110" authorId="0" shapeId="0" xr:uid="{409F65E7-1C2D-4865-8E9B-0E1C72621E1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110" authorId="0" shapeId="0" xr:uid="{4844C5B0-B00C-41A7-8434-6AEE086C601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110" authorId="0" shapeId="0" xr:uid="{52C3A4A4-78FA-4582-9214-4F6CD929D1B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H110" authorId="0" shapeId="0" xr:uid="{73603355-87A1-4BCA-BA6B-BD98B5BB43A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I110" authorId="0" shapeId="0" xr:uid="{6A9AF231-3A49-4BCD-A517-2DA54175597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J110" authorId="0" shapeId="0" xr:uid="{69B8A202-FA41-40A0-A1C5-9A6D2A424DF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K110" authorId="0" shapeId="0" xr:uid="{E070DCBE-FF28-4A95-8D1C-528303779D8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L110" authorId="0" shapeId="0" xr:uid="{3C1F1ABE-8952-43EB-9C2A-72CC8F9CDB5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M110" authorId="0" shapeId="0" xr:uid="{5F7EB40F-0BCE-4F2C-A96C-7F08501D1B8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N110" authorId="0" shapeId="0" xr:uid="{D5BB0C67-A44A-40F6-94AC-34F56170C36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O110" authorId="0" shapeId="0" xr:uid="{7288EB88-4741-40BF-A022-755DC4E2F49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P110" authorId="0" shapeId="0" xr:uid="{3E3E7BF1-BE3E-4F4E-BBE4-BB362A3CA3F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Q110" authorId="0" shapeId="0" xr:uid="{22BB454E-8FDB-4207-ADF9-A4667718A72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R110" authorId="0" shapeId="0" xr:uid="{6135B22C-907E-41E6-A9D6-156356E2D8E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S110" authorId="0" shapeId="0" xr:uid="{475A9AE4-726A-493C-835C-9400566354B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T110" authorId="0" shapeId="0" xr:uid="{E7F4F225-C528-4ADF-90F7-E9AB23B141B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U110" authorId="0" shapeId="0" xr:uid="{32658AF0-F432-4B65-A676-7292F1016D5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V110" authorId="0" shapeId="0" xr:uid="{CC2EAF5A-22EE-4710-A815-9F50F18D613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W110" authorId="0" shapeId="0" xr:uid="{BE691D4D-D248-4215-BD15-224DB2442DA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X110" authorId="0" shapeId="0" xr:uid="{FFC95749-FC52-47D9-BA85-FC4F5F1664B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Y110" authorId="0" shapeId="0" xr:uid="{05C5B4E8-93B2-49C8-B704-35243B772E7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Z110" authorId="0" shapeId="0" xr:uid="{A2C28B40-4928-47DC-8086-6BE8DA5FB36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AA110" authorId="0" shapeId="0" xr:uid="{53CB0F0B-5EE3-46F1-B559-BF3A5FF1C50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11" authorId="0" shapeId="0" xr:uid="{9BB6C30C-7F8D-472F-9A32-7D392435800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111" authorId="0" shapeId="0" xr:uid="{4627FA60-2BED-42C3-8F39-DA5F753026B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111" authorId="0" shapeId="0" xr:uid="{56181B14-5C86-4714-8FB9-304C0466D9A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111" authorId="0" shapeId="0" xr:uid="{CA12357E-7FD6-4EA9-AA66-FE23CB06666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111" authorId="0" shapeId="0" xr:uid="{DD47A2A2-C186-44C3-BE0D-D26A63EB578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111" authorId="0" shapeId="0" xr:uid="{5B4B1206-F5B9-4822-AC56-145F5A66AB3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H111" authorId="0" shapeId="0" xr:uid="{DF4BD34B-3A99-49BD-8D58-EE0988E1EC7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I111" authorId="0" shapeId="0" xr:uid="{336C9BD3-C506-4427-A76D-4B0F8D421C7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J111" authorId="0" shapeId="0" xr:uid="{60E47A0D-4DD8-4A82-AD26-4AE7543FF3E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K111" authorId="0" shapeId="0" xr:uid="{675FB9F3-ACB5-479B-A596-56DC9B6F823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L111" authorId="0" shapeId="0" xr:uid="{821B8F40-0E51-4765-A2E4-02D68AE0688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M111" authorId="0" shapeId="0" xr:uid="{91C89D2D-0A29-4F73-9628-B69765F6FA5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N111" authorId="0" shapeId="0" xr:uid="{9BD47D86-BA48-4217-B1F3-D6935F2F378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O111" authorId="0" shapeId="0" xr:uid="{22F08BF1-E9E7-40F2-B4E3-9E186F76F5A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P111" authorId="0" shapeId="0" xr:uid="{76C4DED1-A7A7-4975-B3C0-BDFB4F8D761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Q111" authorId="0" shapeId="0" xr:uid="{C15E1E4E-C55A-494F-9CC8-21A82F24512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R111" authorId="0" shapeId="0" xr:uid="{ED6C628C-82C6-4AA6-810E-EB7A88EF00C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S111" authorId="0" shapeId="0" xr:uid="{4C463DE6-EE18-448C-A26A-F9E5D7438E5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T111" authorId="0" shapeId="0" xr:uid="{B7AEFE34-C27F-4EAB-9BF5-76B73A7B384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U111" authorId="0" shapeId="0" xr:uid="{DFF701F8-D741-4F35-AFBF-96A62DEF191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V111" authorId="0" shapeId="0" xr:uid="{8CC1B918-90FD-4968-9FEE-F4E5E652175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W111" authorId="0" shapeId="0" xr:uid="{9C1535A8-B4CC-43EA-A63A-2D9DAFDA333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X111" authorId="0" shapeId="0" xr:uid="{74B97933-D632-4973-9111-9C206DDDE39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Y111" authorId="0" shapeId="0" xr:uid="{65BA4E7A-3DA7-4424-B514-311C93A8295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Z111" authorId="0" shapeId="0" xr:uid="{47EDDD0E-705C-430C-87C3-8A8E70D1436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AA111" authorId="0" shapeId="0" xr:uid="{70186ABB-C281-42B9-9BA7-8ED54B6EB8D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12" authorId="0" shapeId="0" xr:uid="{28F427FD-C2A4-42B4-B0BC-BA1C7169F6E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112" authorId="0" shapeId="0" xr:uid="{85A7BA00-3BAF-4F13-86A3-ABC5851615C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112" authorId="0" shapeId="0" xr:uid="{E41FC7CF-8C4F-445C-846D-279C3D11FA7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112" authorId="0" shapeId="0" xr:uid="{CC8FF4C4-DEBE-437F-8245-DAB4C88F9B3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112" authorId="0" shapeId="0" xr:uid="{BF9D9218-4D0E-4CE6-BFCA-58F3C2451E8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112" authorId="0" shapeId="0" xr:uid="{6085FBE0-2ECF-49EE-93D4-197FB76752A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H112" authorId="0" shapeId="0" xr:uid="{45DB41ED-4516-41B7-923E-D6926BDDE9E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I112" authorId="0" shapeId="0" xr:uid="{C991C573-12A7-4C99-925E-125914372D2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J112" authorId="0" shapeId="0" xr:uid="{2DD91F2A-AC0E-473C-B7DE-E814E7770C3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K112" authorId="0" shapeId="0" xr:uid="{7DCDAB75-7201-47F0-9472-117204F501B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L112" authorId="0" shapeId="0" xr:uid="{3EFBFF23-0119-4F55-A663-CEF4CA41A96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M112" authorId="0" shapeId="0" xr:uid="{81EB4439-9981-46BA-A19C-FCD7A3924FB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N112" authorId="0" shapeId="0" xr:uid="{B7ED61B6-7191-4EAF-A1E3-FB74E68DB28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O112" authorId="0" shapeId="0" xr:uid="{4E983318-0CC6-4BF0-832F-6E3524990C5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P112" authorId="0" shapeId="0" xr:uid="{7DB49D9E-AE52-416A-BDFC-8B540CA38E7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Q112" authorId="0" shapeId="0" xr:uid="{73DCF472-BFBD-4991-8C68-7BBB3FAE574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R112" authorId="0" shapeId="0" xr:uid="{A2373B09-4734-471D-BFDC-537DB08978A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S112" authorId="0" shapeId="0" xr:uid="{0471AC18-A968-4F7B-A354-E40A80489E0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T112" authorId="0" shapeId="0" xr:uid="{7DB6E09E-C1F4-47DD-9EC5-6787EC9A5DA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U112" authorId="0" shapeId="0" xr:uid="{635BEF04-4444-4CA5-BB4C-7B07626BD12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V112" authorId="0" shapeId="0" xr:uid="{8428FFC4-99C7-466B-8B4D-863318A6FB7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W112" authorId="0" shapeId="0" xr:uid="{9396D250-BDCA-40B4-AE5D-71926E6F26F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X112" authorId="0" shapeId="0" xr:uid="{A3F81804-567E-4D0C-B0F3-E1DF2294D7E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Y112" authorId="0" shapeId="0" xr:uid="{85950000-C383-4F79-9214-9A829795E54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Z112" authorId="0" shapeId="0" xr:uid="{42EC4EA4-0FC1-48ED-BEE2-11F7F86A8E0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AA112" authorId="0" shapeId="0" xr:uid="{C3C42309-E13D-4904-9B28-627D6885C1C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13" authorId="0" shapeId="0" xr:uid="{7ED9DA33-C37F-4ACD-8C58-8FEB70CE6E2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113" authorId="0" shapeId="0" xr:uid="{C4297AEF-D1B5-4287-A094-D83254A936B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113" authorId="0" shapeId="0" xr:uid="{ABDE556D-9821-4391-BB8B-BFEF77C6CFC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113" authorId="0" shapeId="0" xr:uid="{1C060FF6-FF84-4FEF-B8C6-E86A85D2077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113" authorId="0" shapeId="0" xr:uid="{33D2C8CA-F18D-4540-BA73-27BB67C3FF0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113" authorId="0" shapeId="0" xr:uid="{0F8755FE-76F3-4872-BB77-E10F7B1FAAA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H113" authorId="0" shapeId="0" xr:uid="{E003414B-8AC0-4E7E-84CA-B884BF37131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I113" authorId="0" shapeId="0" xr:uid="{8A4FF627-1193-4D77-A656-2CA95689FCA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J113" authorId="0" shapeId="0" xr:uid="{612E4D48-9EBB-4A4B-9D6D-CDABA55EEC7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K113" authorId="0" shapeId="0" xr:uid="{8F206E2D-B495-47F8-992B-38CB3551C9A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L113" authorId="0" shapeId="0" xr:uid="{5D3E5B3A-3098-4D1E-A9C6-440BC22A116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M113" authorId="0" shapeId="0" xr:uid="{3D4C5C19-DCB5-40E4-86DC-CD5C3C12A36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N113" authorId="0" shapeId="0" xr:uid="{863818F6-8134-46D6-80C5-96100D081CD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O113" authorId="0" shapeId="0" xr:uid="{EFE576DB-6D06-4890-93FA-C1D152AA8BF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P113" authorId="0" shapeId="0" xr:uid="{306B917A-7B38-4737-890E-8C2D25F9100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Q113" authorId="0" shapeId="0" xr:uid="{DFE48456-0374-4B44-A6C2-3EF29D26B58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R113" authorId="0" shapeId="0" xr:uid="{ACDC1735-85BD-47A6-AC8E-F3E23BD12B2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S113" authorId="0" shapeId="0" xr:uid="{760134CA-B370-4B16-8FDB-0A6B05CD5EC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T113" authorId="0" shapeId="0" xr:uid="{4397AFE7-6632-47CC-B0E3-BDB122135BC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U113" authorId="0" shapeId="0" xr:uid="{A5CDE3F3-A6DB-4294-85B2-EB3A19AFF89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V113" authorId="0" shapeId="0" xr:uid="{FF4185F7-3B9E-4B26-8511-1F2146072DB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W113" authorId="0" shapeId="0" xr:uid="{54CFD93A-E5AE-46C9-9272-1D70EE7F3D2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X113" authorId="0" shapeId="0" xr:uid="{416A8F49-5899-4809-BA7B-D38A514E341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Y113" authorId="0" shapeId="0" xr:uid="{C844F421-1F1D-48BA-9A9C-E6119A4A481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Z113" authorId="0" shapeId="0" xr:uid="{CEA7336B-1E4A-4A46-98A0-A2144939634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AA113" authorId="0" shapeId="0" xr:uid="{A46E8F6F-81E2-4371-980F-AD842FD2827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14" authorId="0" shapeId="0" xr:uid="{AE8793B0-6E27-4DB5-B879-AA92D1ADD74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114" authorId="0" shapeId="0" xr:uid="{2B261EEF-FD01-403D-9D91-A3A91388F97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114" authorId="0" shapeId="0" xr:uid="{BF619D41-294D-4F92-A02C-2C2DDB4E454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114" authorId="0" shapeId="0" xr:uid="{F567CEBA-66FE-4C4E-B83B-0DEAF73737F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114" authorId="0" shapeId="0" xr:uid="{053930B7-E48C-4CC8-9CEA-96362797053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114" authorId="0" shapeId="0" xr:uid="{D672F746-C183-4E50-A7C9-1C07B0F21AC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H114" authorId="0" shapeId="0" xr:uid="{8B905CCB-96E6-4B52-9080-C2086CB19C2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I114" authorId="0" shapeId="0" xr:uid="{75E21F04-99CC-4327-868E-0D1DB62539A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J114" authorId="0" shapeId="0" xr:uid="{B19946EB-6295-4810-947E-C48372B9128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K114" authorId="0" shapeId="0" xr:uid="{D311B94C-1277-4A39-B69E-3AD974708BC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L114" authorId="0" shapeId="0" xr:uid="{9713AF6E-3BF6-49E4-8844-B82D8CA24CC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M114" authorId="0" shapeId="0" xr:uid="{D4BD47C3-7FF6-430C-B86F-A018EFCF304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N114" authorId="0" shapeId="0" xr:uid="{29FCC8B4-4EC3-4E58-811F-BB3061606ED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O114" authorId="0" shapeId="0" xr:uid="{D7862443-57CD-4647-87F5-D516A297684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P114" authorId="0" shapeId="0" xr:uid="{8747ECD3-B6D4-46B1-B0A1-D8179F54948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Q114" authorId="0" shapeId="0" xr:uid="{772CFFA5-9545-4DAC-927A-5F30E9529A4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R114" authorId="0" shapeId="0" xr:uid="{A2C9338D-74B7-4F44-8693-5EAD029C76C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S114" authorId="0" shapeId="0" xr:uid="{491B0EB4-3A75-4082-BE67-02A04C1F519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T114" authorId="0" shapeId="0" xr:uid="{4E409D1C-607D-4A15-AECD-10D71AC5B4A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U114" authorId="0" shapeId="0" xr:uid="{42BF7E64-5E00-4D25-81F2-788A0DC19A6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V114" authorId="0" shapeId="0" xr:uid="{605A3BCB-A836-4764-981C-D232FF5DC50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W114" authorId="0" shapeId="0" xr:uid="{CB332974-D53D-417B-B956-3AAFA0066FC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X114" authorId="0" shapeId="0" xr:uid="{BB58C4FB-B30C-4952-9836-D76D2554A9F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Y114" authorId="0" shapeId="0" xr:uid="{887E8B89-B1A3-4509-A117-23D52EE1DA7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Z114" authorId="0" shapeId="0" xr:uid="{5BCFF044-1E8B-470E-A718-BCCCCE392F8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AA114" authorId="0" shapeId="0" xr:uid="{40CD5303-FEE0-4CA6-BB47-B450CE0120C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17" authorId="0" shapeId="0" xr:uid="{C1B5032E-B507-45C0-A6F8-90A08281EB9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117" authorId="0" shapeId="0" xr:uid="{FC5A8603-A893-4E09-AA8D-DE30A2F9F4F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D117" authorId="0" shapeId="0" xr:uid="{17589871-C1EC-4F4E-AE16-FB5871B7609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117" authorId="0" shapeId="0" xr:uid="{C0FAF7E1-98EE-4BE4-B04B-0F300634E43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117" authorId="0" shapeId="0" xr:uid="{65245494-89D3-4EA3-83E7-E49957F402F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117" authorId="0" shapeId="0" xr:uid="{CD7B615D-281F-4590-A4E0-43F5D6DE57B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H117" authorId="0" shapeId="0" xr:uid="{80A8B06C-A20D-4DCE-8FFF-0E07D74233A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I117" authorId="0" shapeId="0" xr:uid="{5E4C9667-7FC0-4E9C-80A7-BF05C755D8B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J117" authorId="0" shapeId="0" xr:uid="{F80C846D-319B-4250-BF92-ECBB6C264A8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K117" authorId="0" shapeId="0" xr:uid="{14FC5995-B513-4896-B4D8-9991EED555A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L117" authorId="0" shapeId="0" xr:uid="{1515017A-F24D-4B94-8862-C189065D8CD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M117" authorId="0" shapeId="0" xr:uid="{44448A34-B8F7-45F5-BAFC-DD03C6D9508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N117" authorId="0" shapeId="0" xr:uid="{1B7396B7-11E8-43A0-9D12-5DB12FDDE13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O117" authorId="0" shapeId="0" xr:uid="{52F41AF6-9511-4CA0-B42C-AFAFD617046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P117" authorId="0" shapeId="0" xr:uid="{1F591743-B2D9-4563-B574-EEE490A4CF6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Q117" authorId="0" shapeId="0" xr:uid="{23238CE6-75C0-4049-88C9-40DE018E978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R117" authorId="0" shapeId="0" xr:uid="{5ECC3D6C-A789-485A-AB15-F5EE176201A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S117" authorId="0" shapeId="0" xr:uid="{A8F2CB1F-DEC8-4677-9B27-7AADFA75F03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T117" authorId="0" shapeId="0" xr:uid="{527879B3-D10E-4391-8698-824ED889510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U117" authorId="0" shapeId="0" xr:uid="{CF504C89-8CE4-45AD-BBCF-D2B16CDBD06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V117" authorId="0" shapeId="0" xr:uid="{A096FB39-CEC9-40DB-9AF8-4A4CE87739D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W117" authorId="0" shapeId="0" xr:uid="{BAACAE59-50BD-446D-A75E-6CA80AC1F11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X117" authorId="0" shapeId="0" xr:uid="{55CD2A67-BC4F-4E33-8941-7EBC16FCAEE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Y117" authorId="0" shapeId="0" xr:uid="{CFE1E90C-F801-43E0-ADFD-7A090780EE9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Z117" authorId="0" shapeId="0" xr:uid="{29AB8AFF-5743-4216-86F3-684F7501BBA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AA117" authorId="0" shapeId="0" xr:uid="{57FC38FE-79CC-4B24-A694-7A3CBCC11FF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118" authorId="0" shapeId="0" xr:uid="{1F010905-DE3D-488F-A5C5-05950CB7073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118" authorId="0" shapeId="0" xr:uid="{49F80474-8B89-42B8-860D-4E64882ABF8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D118" authorId="0" shapeId="0" xr:uid="{AD4F2588-CDA1-44F2-8E78-385C941BE90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118" authorId="0" shapeId="0" xr:uid="{4EA872DC-C0DA-4DFF-A826-47D8E9720BB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118" authorId="0" shapeId="0" xr:uid="{03CA1E91-FD65-489D-9640-819A4992D72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118" authorId="0" shapeId="0" xr:uid="{139D8FFD-7396-40F4-94CC-174C355F933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H118" authorId="0" shapeId="0" xr:uid="{7A23F738-DF9F-4AA4-9DAC-A5768B4CA5C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118" authorId="0" shapeId="0" xr:uid="{34221FD2-04B9-4166-96FD-626DABD8F3B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118" authorId="0" shapeId="0" xr:uid="{7E3CB482-479A-4B8E-9386-08F1F7C3447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K118" authorId="0" shapeId="0" xr:uid="{DC94AB09-1B2D-40C3-840A-78332AC5C5A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L118" authorId="0" shapeId="0" xr:uid="{60080E2C-31D7-4738-BFBC-F20C7DFFD2C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M118" authorId="0" shapeId="0" xr:uid="{B7B284AD-881B-4EE7-8444-110841B3D8A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N118" authorId="0" shapeId="0" xr:uid="{848DB1D5-9A17-490C-8A32-415AAF2BAA7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O118" authorId="0" shapeId="0" xr:uid="{B0A1C672-B9DA-4FC5-9E93-E0717E5E2AA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P118" authorId="0" shapeId="0" xr:uid="{A43D1E72-16C7-4E6E-AA13-8C1B7C4692F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Q118" authorId="0" shapeId="0" xr:uid="{68269CB9-BC1F-4F98-B782-6DEFDEA64E9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R118" authorId="0" shapeId="0" xr:uid="{59B7674D-625D-47A9-97E2-25FB914CFA8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S118" authorId="0" shapeId="0" xr:uid="{F42BB074-09BE-4D38-B5BA-BDF77AA5C53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T118" authorId="0" shapeId="0" xr:uid="{34B907C0-D44B-454E-B161-672062807C4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U118" authorId="0" shapeId="0" xr:uid="{043D10AD-51E7-46F3-AD5D-53FB89ADB48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V118" authorId="0" shapeId="0" xr:uid="{8262A7CE-E845-49AB-B5AA-0468AC3BDA6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W118" authorId="0" shapeId="0" xr:uid="{FA53040A-5988-4078-A6FA-6C2B6C3CF0C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X118" authorId="0" shapeId="0" xr:uid="{1EAF563D-2C34-491F-B24A-23EF0F72FE2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Y118" authorId="0" shapeId="0" xr:uid="{1F46C88D-BB2D-4C42-852F-8CF90B31432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Z118" authorId="0" shapeId="0" xr:uid="{CDE68FF5-574E-4461-AF74-DD16C43E36B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AA118" authorId="0" shapeId="0" xr:uid="{B62C123C-21A8-4765-93FF-0C9B2ECA603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19" authorId="0" shapeId="0" xr:uid="{25CD2428-9EE0-4CFD-A7CC-654289D52A4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119" authorId="0" shapeId="0" xr:uid="{B121F9FC-2331-4F75-BA9B-A4516996D12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119" authorId="0" shapeId="0" xr:uid="{EF2DCD29-47E7-4C15-B4D2-CE83A1076B6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119" authorId="0" shapeId="0" xr:uid="{3561AAC9-86E4-44DC-95C8-84FA128E5F1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119" authorId="0" shapeId="0" xr:uid="{25AF4B45-236A-4DEA-852E-7F3786D6391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119" authorId="0" shapeId="0" xr:uid="{9ECE5B68-80BD-4EBC-999A-F895FAD9DCE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H119" authorId="0" shapeId="0" xr:uid="{5E6E5521-ADCB-485F-9B85-97A6111E6DF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I119" authorId="0" shapeId="0" xr:uid="{5342E2F2-4B05-48A3-BF04-7988B451D01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J119" authorId="0" shapeId="0" xr:uid="{A03852F6-80B6-4110-93E5-F0DFCB49EB3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K119" authorId="0" shapeId="0" xr:uid="{573766EB-6E67-4A6F-9B5B-9E506F68B00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L119" authorId="0" shapeId="0" xr:uid="{4BBFC7CB-5118-413E-AEFD-948ECBDC87F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M119" authorId="0" shapeId="0" xr:uid="{4F371960-4B94-44ED-9389-7D12DEC8162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N119" authorId="0" shapeId="0" xr:uid="{9C6355A6-BB05-41D1-9FDF-3641E70DD1D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O119" authorId="0" shapeId="0" xr:uid="{C2B64E3C-4507-4783-96A7-289AE8482E3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P119" authorId="0" shapeId="0" xr:uid="{3573C42E-122E-447F-94CD-19531B56DEF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Q119" authorId="0" shapeId="0" xr:uid="{D79AFA0F-14F4-4527-B448-9C46C10EDAF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R119" authorId="0" shapeId="0" xr:uid="{0CD2FEAB-28D2-4BF7-9FC3-7064FF51584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S119" authorId="0" shapeId="0" xr:uid="{01FC91FB-F07C-4C0D-93C1-3C86EFDB203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T119" authorId="0" shapeId="0" xr:uid="{8E63D377-108A-43C0-8FAE-85EBFE66D09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U119" authorId="0" shapeId="0" xr:uid="{95AB54F1-B38E-4177-A2EA-0A6854C71D1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V119" authorId="0" shapeId="0" xr:uid="{85D3AA13-14F6-487F-AA18-79D773CF6AF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W119" authorId="0" shapeId="0" xr:uid="{8D03FC62-0902-4CCB-B16C-56DEFB1FE06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X119" authorId="0" shapeId="0" xr:uid="{2AA8139F-77A2-4593-B1F3-1F547D025BC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Y119" authorId="0" shapeId="0" xr:uid="{D2E4B51B-0CF5-453C-B45E-41C11EE3090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Z119" authorId="0" shapeId="0" xr:uid="{1CAEF4A0-6535-400D-966E-C624BF7D42A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AA119" authorId="0" shapeId="0" xr:uid="{8DB2C234-422E-4826-96D9-3AF7B975E91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120" authorId="0" shapeId="0" xr:uid="{06BEB4E1-CAF5-4070-8EE1-1915DE650D7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120" authorId="0" shapeId="0" xr:uid="{B3BCFBF5-BB6A-4B66-96D0-0AC02433CD4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120" authorId="0" shapeId="0" xr:uid="{C24C44F6-4B3B-4BD6-A704-9F70DFCF605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120" authorId="0" shapeId="0" xr:uid="{F4657B63-C0C1-4AC9-80D7-906D41A309F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120" authorId="0" shapeId="0" xr:uid="{D630D845-7DD6-452C-B38A-5CE7B181E16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120" authorId="0" shapeId="0" xr:uid="{8A6E890F-D729-4951-B938-E4939510436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H120" authorId="0" shapeId="0" xr:uid="{BAEC56CD-4AF4-4FE1-B650-53B92A02525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I120" authorId="0" shapeId="0" xr:uid="{D165461E-48AF-4C39-B1D6-0BAD28F2740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J120" authorId="0" shapeId="0" xr:uid="{D3959DF4-8C4D-48F2-9AA0-1232F2E211E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K120" authorId="0" shapeId="0" xr:uid="{EA610D00-3177-4AEE-A63C-93AB5384D22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L120" authorId="0" shapeId="0" xr:uid="{87DA722C-A6EB-4B70-8E45-6D8441BB605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M120" authorId="0" shapeId="0" xr:uid="{F8ADCE4C-E946-4D6F-A34D-57BA9C0A004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N120" authorId="0" shapeId="0" xr:uid="{2BB8054D-FB44-41A8-9164-403F083479E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O120" authorId="0" shapeId="0" xr:uid="{CE936BDA-951F-48BE-A407-7CBC62D0C37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P120" authorId="0" shapeId="0" xr:uid="{E05C44AF-1EF6-4B9F-9B94-8433C1471DA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Q120" authorId="0" shapeId="0" xr:uid="{0B0DE625-7B8F-41CC-A360-74819EB9144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R120" authorId="0" shapeId="0" xr:uid="{3F9D242D-AF74-4EFE-8E28-E02169946D6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S120" authorId="0" shapeId="0" xr:uid="{FAC0662C-1913-4368-B36D-B3283EF42C4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T120" authorId="0" shapeId="0" xr:uid="{EFCED54D-11C2-4AF1-8054-0A1A708B340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U120" authorId="0" shapeId="0" xr:uid="{4DECC7B9-4F03-4746-B7AB-B943D0F2A16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V120" authorId="0" shapeId="0" xr:uid="{71C4F701-667C-4D9A-AE7C-CB0A79127AF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W120" authorId="0" shapeId="0" xr:uid="{AE8D2239-D244-4B80-A824-97F1BB8CF7D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X120" authorId="0" shapeId="0" xr:uid="{1AB2A711-DB80-4942-B755-257B5078929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Y120" authorId="0" shapeId="0" xr:uid="{F895773B-2678-4EE5-98C3-67744D20FE0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Z120" authorId="0" shapeId="0" xr:uid="{05B3A7B3-D79A-4690-AAE4-853BA407B0D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AA120" authorId="0" shapeId="0" xr:uid="{C2976BA1-D915-442F-B67B-C59BF84B191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121" authorId="0" shapeId="0" xr:uid="{1DBACB83-CE7D-4AEA-B024-13F527E4621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121" authorId="0" shapeId="0" xr:uid="{C361611D-4307-476D-93CE-DD97677CB20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121" authorId="0" shapeId="0" xr:uid="{7BCF88BA-8E4F-407F-9EAE-74DF6618E8B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121" authorId="0" shapeId="0" xr:uid="{FEF2ECF9-1B91-47FC-9F21-7BABE0C9FA1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121" authorId="0" shapeId="0" xr:uid="{384EAFD7-8496-47F1-A271-1EB61BAD1CD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121" authorId="0" shapeId="0" xr:uid="{6A0D934F-CE0A-416F-A085-AC180EEF78B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H121" authorId="0" shapeId="0" xr:uid="{6290C5D9-4080-42B8-A752-E383F78B891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I121" authorId="0" shapeId="0" xr:uid="{CA317F88-4FA6-4944-B144-0A0EDD300BD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J121" authorId="0" shapeId="0" xr:uid="{1B2912FE-7468-47ED-88C7-267321C22E2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K121" authorId="0" shapeId="0" xr:uid="{74A343FD-3C6C-4362-9F29-54CB5E7973E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L121" authorId="0" shapeId="0" xr:uid="{DF6B9239-F279-430F-8928-CBB455E42E8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M121" authorId="0" shapeId="0" xr:uid="{510738DF-0ED4-41E3-B5F1-556F52D901B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N121" authorId="0" shapeId="0" xr:uid="{8B617C03-6B4B-45FF-B2D3-ABFCF7E033F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O121" authorId="0" shapeId="0" xr:uid="{0B00253F-4609-4B40-A592-C2C514DD1B6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P121" authorId="0" shapeId="0" xr:uid="{5A7F9009-6785-46FF-A69A-9968D8F28BB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Q121" authorId="0" shapeId="0" xr:uid="{BCC5ECB1-9804-402D-9AAA-B04B027E5F8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R121" authorId="0" shapeId="0" xr:uid="{ACA4A6AC-C6B1-49C9-B37B-D03756AD408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S121" authorId="0" shapeId="0" xr:uid="{81EC2125-EABA-4293-98E1-C46791D5631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T121" authorId="0" shapeId="0" xr:uid="{5FE36E06-DF24-4EBE-B533-4D95F0F9427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U121" authorId="0" shapeId="0" xr:uid="{78CE7E2B-9E0E-4CD2-99C9-A7FDC5A9C52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V121" authorId="0" shapeId="0" xr:uid="{3D50CD3A-3047-40CC-A7EC-33B4AC438F6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W121" authorId="0" shapeId="0" xr:uid="{3CF5199A-6B35-4EB2-B5AD-BA20CD122F0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X121" authorId="0" shapeId="0" xr:uid="{8180FCD8-02CB-4F31-81F4-6529D290270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Y121" authorId="0" shapeId="0" xr:uid="{283BC2FA-CFBA-4153-BCE4-CC61B33A148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Z121" authorId="0" shapeId="0" xr:uid="{677B5E61-EF24-4C68-BD5B-D45499D8A24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AA121" authorId="0" shapeId="0" xr:uid="{62E791C0-25A7-497B-9C69-2BB1804A6F3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122" authorId="0" shapeId="0" xr:uid="{4CF4153B-AE05-4D53-9847-158F20FB765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122" authorId="0" shapeId="0" xr:uid="{107DDF75-B1D1-4C5F-B292-BE7B5F6779E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122" authorId="0" shapeId="0" xr:uid="{8D870542-1102-4EDC-B398-E487497C142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122" authorId="0" shapeId="0" xr:uid="{31327A3A-FCFB-4441-AF91-036D0BE1DAB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122" authorId="0" shapeId="0" xr:uid="{145E5C06-B30A-4538-AFE7-EBA085CE6DC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122" authorId="0" shapeId="0" xr:uid="{C10BE768-EDE8-4D66-A8FC-C66745D6525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H122" authorId="0" shapeId="0" xr:uid="{8F09650E-6C8C-4713-919A-81026FD9607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I122" authorId="0" shapeId="0" xr:uid="{4425FC2F-8EA9-4657-A914-EDEDD3DD9B6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J122" authorId="0" shapeId="0" xr:uid="{2295F636-B78D-48D3-BD84-ED7C9ACA34A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K122" authorId="0" shapeId="0" xr:uid="{94338934-E90A-40C5-9FA2-18B267C0E06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L122" authorId="0" shapeId="0" xr:uid="{DE155B1D-8859-4D64-A89C-7461EAAC0BC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M122" authorId="0" shapeId="0" xr:uid="{31ED40E2-669B-4700-948D-70222BC2DA8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N122" authorId="0" shapeId="0" xr:uid="{41861590-70E7-4ECE-81FB-8C8C80BAC45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O122" authorId="0" shapeId="0" xr:uid="{6B94C2EB-B5F2-4F50-80B9-F14B4A9DAA0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P122" authorId="0" shapeId="0" xr:uid="{F56DD0FE-458E-4665-94BC-64F40271B3E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Q122" authorId="0" shapeId="0" xr:uid="{AE307D4E-175A-4F6A-83AC-DE40BDE8D8F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R122" authorId="0" shapeId="0" xr:uid="{68DFDA8A-AADE-4DC1-B2D6-113954DE43F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S122" authorId="0" shapeId="0" xr:uid="{61F4B6AC-C361-4E2A-8037-529CD8227EF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T122" authorId="0" shapeId="0" xr:uid="{336088E8-4C09-4523-9F74-9779FA4BC94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U122" authorId="0" shapeId="0" xr:uid="{017166DE-F42F-477C-852D-9DCDDE9BBE9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V122" authorId="0" shapeId="0" xr:uid="{34C1E31E-D9E5-43F1-8FF8-32F69E72B0D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W122" authorId="0" shapeId="0" xr:uid="{6FB455B0-52AD-41DA-AD08-28D7FB4B102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X122" authorId="0" shapeId="0" xr:uid="{74E5ECD0-7D07-4391-8B4D-7B255395D9A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Y122" authorId="0" shapeId="0" xr:uid="{F6022543-3E57-4EB1-9DE3-30BECB8341D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Z122" authorId="0" shapeId="0" xr:uid="{EF31590C-83ED-43FB-82D5-2BA3C055992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AA122" authorId="0" shapeId="0" xr:uid="{AE7DA63E-C6D8-433E-9E43-8D5EA69EE48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123" authorId="0" shapeId="0" xr:uid="{B42F020F-1B6E-410C-AEE3-6BDA777A45C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123" authorId="0" shapeId="0" xr:uid="{3BC75EB2-EC60-4FB0-968D-1EA506E14A1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123" authorId="0" shapeId="0" xr:uid="{C97C7C1D-B0A3-422C-826F-E9C535B7F0C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123" authorId="0" shapeId="0" xr:uid="{41631900-1BD1-47D6-87A1-BBC32DD90B7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123" authorId="0" shapeId="0" xr:uid="{28FCDEA1-F7A9-41F5-BEC5-BA3E2ACA5F4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123" authorId="0" shapeId="0" xr:uid="{7682D839-BEA6-4468-AB84-1AC79B22C24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H123" authorId="0" shapeId="0" xr:uid="{AAB845DE-FC81-406A-A557-EC1EAB81A61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I123" authorId="0" shapeId="0" xr:uid="{EEE22A65-9BB1-42D5-8306-FA5B04762AB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J123" authorId="0" shapeId="0" xr:uid="{60B3A877-675F-41F1-AF33-88EEB45E462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K123" authorId="0" shapeId="0" xr:uid="{BFFE4683-D192-40AA-B290-C3FA2604679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L123" authorId="0" shapeId="0" xr:uid="{291B8D97-2D08-403D-A2D5-329642466C8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M123" authorId="0" shapeId="0" xr:uid="{2801C306-D2EE-4311-9268-AF83D5C0594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N123" authorId="0" shapeId="0" xr:uid="{74E1EBA1-5B5B-4FEC-A08F-5D3301E6A88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O123" authorId="0" shapeId="0" xr:uid="{E64081B5-921C-4320-B8ED-012D840060E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P123" authorId="0" shapeId="0" xr:uid="{A02063AA-3A4D-4D32-B509-16441B70AE9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Q123" authorId="0" shapeId="0" xr:uid="{99FBD586-6CA9-43D6-A2C4-A98ADF9F349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R123" authorId="0" shapeId="0" xr:uid="{6F2F225C-2814-4BB1-83A1-0F11B626A12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S123" authorId="0" shapeId="0" xr:uid="{22FFF4AC-D604-4B2F-B87F-AC25DB8A9E5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T123" authorId="0" shapeId="0" xr:uid="{824C8A42-7E9F-4E0F-BAD6-6452DD203A0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U123" authorId="0" shapeId="0" xr:uid="{3666AF1D-622C-49FB-9DFB-8B8A03BE768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V123" authorId="0" shapeId="0" xr:uid="{551F752D-FA97-446D-8068-E5A0773B17F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W123" authorId="0" shapeId="0" xr:uid="{8A0B581B-3859-4E1A-A8AE-081F3B28412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X123" authorId="0" shapeId="0" xr:uid="{301E8C1F-CFF5-4CBF-AC7C-72ED6376BDB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Y123" authorId="0" shapeId="0" xr:uid="{F37A4F2E-37B4-4BAC-A11D-5B6933F0306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Z123" authorId="0" shapeId="0" xr:uid="{78B0A152-3714-4DFB-87D5-9383D2AB4A7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AA123" authorId="0" shapeId="0" xr:uid="{B791D504-4D8F-47EE-A054-C77F1D7D456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24" authorId="0" shapeId="0" xr:uid="{EBAC01DF-E19A-4A31-AC47-05BF620CF20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124" authorId="0" shapeId="0" xr:uid="{E1A8786C-BFC6-4C63-991B-768F50F150F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124" authorId="0" shapeId="0" xr:uid="{2988CFD5-69FA-4255-BB15-9578E337506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124" authorId="0" shapeId="0" xr:uid="{EC8DBAC7-D657-4BD0-8885-189F38E99F5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124" authorId="0" shapeId="0" xr:uid="{38F85D95-7FD8-4F3B-A201-81DD51F5D29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124" authorId="0" shapeId="0" xr:uid="{BDCD1AC3-C001-4089-BBA6-12E84B83533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H124" authorId="0" shapeId="0" xr:uid="{419889B6-E74B-4606-9269-BC098AB7CF4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I124" authorId="0" shapeId="0" xr:uid="{D5665A86-1456-489F-A3FB-4B18D4D2B19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J124" authorId="0" shapeId="0" xr:uid="{B3DAFA6C-D52C-4BC8-913D-7A830E9FFD0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K124" authorId="0" shapeId="0" xr:uid="{164B7D45-1E44-4368-AF70-072FA549232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L124" authorId="0" shapeId="0" xr:uid="{1A2D1DCB-1E7A-4FAF-AFF9-CC8A38B3C09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M124" authorId="0" shapeId="0" xr:uid="{A47AD248-C6D2-42EA-9BDA-1319A21A35E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N124" authorId="0" shapeId="0" xr:uid="{C33175A1-74E7-47E1-8AE8-B5A2FD02774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O124" authorId="0" shapeId="0" xr:uid="{14399EAF-210B-4E68-8254-DA05009A1C1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P124" authorId="0" shapeId="0" xr:uid="{1060F437-592A-46D2-A3ED-DC93759A499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Q124" authorId="0" shapeId="0" xr:uid="{C8B89104-DF26-4283-BE92-806A367FCCD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R124" authorId="0" shapeId="0" xr:uid="{C88DD20F-F29E-48D2-B36C-D4721721203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S124" authorId="0" shapeId="0" xr:uid="{D7399DE6-1C61-4ED1-9B60-8E45F47CDD2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T124" authorId="0" shapeId="0" xr:uid="{1742A488-9F3A-493C-A70A-38633C7960B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U124" authorId="0" shapeId="0" xr:uid="{129CF858-8BDA-4F90-ADF0-2E3274424F5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V124" authorId="0" shapeId="0" xr:uid="{85F03209-FE8E-4EAD-894B-6D66528CED9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W124" authorId="0" shapeId="0" xr:uid="{4CE3BFB4-473B-4F80-8F8A-F9CDD9984CF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X124" authorId="0" shapeId="0" xr:uid="{EEDF815C-4A7D-4C9B-A3DC-24E69D517C7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Y124" authorId="0" shapeId="0" xr:uid="{34E4CF99-5D8B-4D95-8355-CCBF40037FB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Z124" authorId="0" shapeId="0" xr:uid="{8B6080E2-9AE2-43F2-9BF7-471CF2A5274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AA124" authorId="0" shapeId="0" xr:uid="{12F91095-9FAA-4673-A155-FA7E7E1CC54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25" authorId="0" shapeId="0" xr:uid="{382D5710-456D-4440-B9FC-101304771D7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125" authorId="0" shapeId="0" xr:uid="{224CFA0C-FC13-4496-B5E0-83B60DE5211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125" authorId="0" shapeId="0" xr:uid="{A5BA6587-EA3E-4559-8E25-43C07A497E2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125" authorId="0" shapeId="0" xr:uid="{459B4860-E0DE-44DC-A409-3BF8051CFA4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125" authorId="0" shapeId="0" xr:uid="{061A64FB-106D-46E5-BB30-1BCF2042234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125" authorId="0" shapeId="0" xr:uid="{3ED63AD1-9CF3-4F15-94B5-C0C4C793DFB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H125" authorId="0" shapeId="0" xr:uid="{6BD0AAB5-0E98-45E1-B275-FCBCD95F420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I125" authorId="0" shapeId="0" xr:uid="{0737B6D2-0645-4E9C-9304-28D2C7F5BF2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J125" authorId="0" shapeId="0" xr:uid="{9BCF1738-4C74-4EC9-8D62-8A049C7EFD2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K125" authorId="0" shapeId="0" xr:uid="{C7A81DAB-9140-4004-8316-C927D98E288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L125" authorId="0" shapeId="0" xr:uid="{91A7C947-AF42-4DAF-9903-CFD49163369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M125" authorId="0" shapeId="0" xr:uid="{7308045C-BE6D-4DAE-B70B-33BF353FF05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N125" authorId="0" shapeId="0" xr:uid="{BB675B96-7D70-4EB9-8F59-22F9BA45599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O125" authorId="0" shapeId="0" xr:uid="{534B792F-AF8B-4EBE-94F0-233560C9728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P125" authorId="0" shapeId="0" xr:uid="{A783029A-04CA-458E-88CE-BC997F438EB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Q125" authorId="0" shapeId="0" xr:uid="{8CD12555-7835-4D47-83F8-68F839AAC70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R125" authorId="0" shapeId="0" xr:uid="{6B83255D-1FFF-4912-8AB2-9C186AAB26C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S125" authorId="0" shapeId="0" xr:uid="{9F1D5B6E-3AE2-44DD-A625-721D99DCF45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T125" authorId="0" shapeId="0" xr:uid="{38713D07-DC7D-4610-9DF2-5C4FFE8BCA7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U125" authorId="0" shapeId="0" xr:uid="{6BB01B1E-5A9D-4436-88EE-A05B449733C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V125" authorId="0" shapeId="0" xr:uid="{A322E74B-3C23-46F0-960C-59557018BE1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W125" authorId="0" shapeId="0" xr:uid="{D62CED04-C92A-4F0E-A241-AECDA1D8806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X125" authorId="0" shapeId="0" xr:uid="{B75AEB37-E4BB-43D7-9A68-ACF0A4561D0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Y125" authorId="0" shapeId="0" xr:uid="{0257C6D3-9BA2-431B-90E3-AE9E7525323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Z125" authorId="0" shapeId="0" xr:uid="{036988A7-2E04-48DF-AC8F-A8BD87D8A80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AA125" authorId="0" shapeId="0" xr:uid="{C0E308ED-106F-431E-9CD0-AA55049605C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126" authorId="0" shapeId="0" xr:uid="{5833ABCF-6B69-4495-8E5B-D961B6ECA9A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126" authorId="0" shapeId="0" xr:uid="{BC620442-123D-4744-BEF7-E574CF6ACE2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126" authorId="0" shapeId="0" xr:uid="{6AC99B32-4A61-47A0-955F-DE4341DCB31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126" authorId="0" shapeId="0" xr:uid="{C0C7C714-D460-4B5D-B9E7-86516CADD26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126" authorId="0" shapeId="0" xr:uid="{D8F384AB-503A-4D27-A2FF-380DBF7473C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126" authorId="0" shapeId="0" xr:uid="{D46BE8B0-F536-4F7E-90A3-E4BAB8146F9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H126" authorId="0" shapeId="0" xr:uid="{17389FC6-696D-4BB0-A8DF-919B94A0514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I126" authorId="0" shapeId="0" xr:uid="{814FE1FC-AF91-4E8B-8C13-9622EF76BAE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J126" authorId="0" shapeId="0" xr:uid="{A40D0FED-41DF-4946-834E-126B5AAC59C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K126" authorId="0" shapeId="0" xr:uid="{A34BEC09-9FCD-41FC-ABC9-A673C3B1C1F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L126" authorId="0" shapeId="0" xr:uid="{A5E8D6BC-5A4F-4100-8684-1D4AE950050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M126" authorId="0" shapeId="0" xr:uid="{E7AA9C80-B8D3-47B1-9C46-E8DF0F84D4B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N126" authorId="0" shapeId="0" xr:uid="{055BA3DD-0F27-4708-B25F-14C4E5DBE2D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O126" authorId="0" shapeId="0" xr:uid="{E6069E27-C33C-4610-A77A-CCE7F94FE80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P126" authorId="0" shapeId="0" xr:uid="{88D7079B-3292-4FEA-9201-8D2E3EE7F4E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Q126" authorId="0" shapeId="0" xr:uid="{C1E010DB-4AEA-47F3-9183-53CDA1B5CF5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R126" authorId="0" shapeId="0" xr:uid="{A043D609-46FA-4D1B-AACB-F3A5203D844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S126" authorId="0" shapeId="0" xr:uid="{A44EF5F1-4128-4E29-AFEF-9CDB1A7F563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T126" authorId="0" shapeId="0" xr:uid="{62B6ED63-90DB-445C-B4FD-88D66B168D8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U126" authorId="0" shapeId="0" xr:uid="{E3474237-69B1-46ED-B7F2-0C6886A4254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V126" authorId="0" shapeId="0" xr:uid="{921113BB-A262-45D2-AEE7-97E88660090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W126" authorId="0" shapeId="0" xr:uid="{39003992-9C3C-4426-AA98-75BD19F5501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X126" authorId="0" shapeId="0" xr:uid="{7E99EE2F-C72D-4727-837C-88CC115E61E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Y126" authorId="0" shapeId="0" xr:uid="{F2FC012C-71BB-4860-BB3C-6FAEFD835DD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Z126" authorId="0" shapeId="0" xr:uid="{946B3D00-77C2-4B62-BF54-7723AF8C340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AA126" authorId="0" shapeId="0" xr:uid="{8FCAD030-305F-4195-A7FF-C3C398E7305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27" authorId="0" shapeId="0" xr:uid="{EDA51608-7859-4FD7-BFF8-64373BEAEB1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127" authorId="0" shapeId="0" xr:uid="{CF3AC1B1-2F23-44F4-83FF-6EBAB699C09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127" authorId="0" shapeId="0" xr:uid="{3CE8F15D-E4B1-4C56-A420-3F335087290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127" authorId="0" shapeId="0" xr:uid="{2C5A1F2E-F88B-4103-9694-C27FFC0B981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127" authorId="0" shapeId="0" xr:uid="{E210D1F6-E5E7-4C26-8255-2F0076263D6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127" authorId="0" shapeId="0" xr:uid="{978DDE9B-BC15-4177-9D32-F5742FEDFEC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H127" authorId="0" shapeId="0" xr:uid="{0A87E22B-D287-4213-AEF8-1FF58319CCF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I127" authorId="0" shapeId="0" xr:uid="{214D6DBC-38B7-4154-8116-35C3EDCE3FD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J127" authorId="0" shapeId="0" xr:uid="{F74F534D-28F9-4EFD-8633-72A51DB75E6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K127" authorId="0" shapeId="0" xr:uid="{02DF6DCD-1729-4EFC-B67A-FF6CD9D0AC3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L127" authorId="0" shapeId="0" xr:uid="{B8437635-98E5-44F5-B324-71D36A3E4A8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M127" authorId="0" shapeId="0" xr:uid="{0868B657-88C2-4942-8EDB-0AC95309EAA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N127" authorId="0" shapeId="0" xr:uid="{C5318ACA-2CFB-4B17-8E1B-B5C6A74983A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O127" authorId="0" shapeId="0" xr:uid="{524FE3F5-138D-414D-BEAA-49E0A5CAF4F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P127" authorId="0" shapeId="0" xr:uid="{D84B938E-6A82-4285-AAEE-8E7612CBDB1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Q127" authorId="0" shapeId="0" xr:uid="{DAD5F740-88E1-46B2-BD9A-2B58A42CB18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R127" authorId="0" shapeId="0" xr:uid="{FBE26DBA-CE3B-4A19-AE81-6C2D500A2DF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S127" authorId="0" shapeId="0" xr:uid="{6AA67CAB-39B8-418F-960A-5D7C06F55FC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T127" authorId="0" shapeId="0" xr:uid="{E67B21A3-6778-442D-9C94-1FDA22F4FBA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U127" authorId="0" shapeId="0" xr:uid="{042FFAB1-E582-4F74-A3D7-1EBB330C661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V127" authorId="0" shapeId="0" xr:uid="{D3707FCE-9993-4D76-827C-10DC5E0C337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W127" authorId="0" shapeId="0" xr:uid="{C055369F-CD9F-4484-A0F6-409E6B673D5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X127" authorId="0" shapeId="0" xr:uid="{8ADD8A14-B3CD-4859-AAB0-AD2F912FABD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Y127" authorId="0" shapeId="0" xr:uid="{0FEAF295-3DD8-4027-BFE5-BC3C99DD234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Z127" authorId="0" shapeId="0" xr:uid="{CE861A11-590A-4501-987F-69CB5BFB7CB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AA127" authorId="0" shapeId="0" xr:uid="{5ED2B91C-ACD0-4E5C-9A1B-D2AC5265B5B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28" authorId="0" shapeId="0" xr:uid="{8950A9E9-8936-4D70-99EA-6C777DCD11E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128" authorId="0" shapeId="0" xr:uid="{A6EB5F18-44BE-46FA-AE9E-1A5F3868094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128" authorId="0" shapeId="0" xr:uid="{8F8C82AB-6F2F-49CA-AEC1-69258C0E7D1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128" authorId="0" shapeId="0" xr:uid="{F7328563-CEA4-48DF-BFCC-051561E6537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128" authorId="0" shapeId="0" xr:uid="{021D539C-B89A-4F96-990B-B37909811DC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128" authorId="0" shapeId="0" xr:uid="{80420A9F-3012-493A-A078-A76BADC3B25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H128" authorId="0" shapeId="0" xr:uid="{2BA4B3B6-8D25-4870-B5C0-7F2E15FC0F2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I128" authorId="0" shapeId="0" xr:uid="{80C0DB69-3819-4E34-AE53-0EF2E02EEAC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J128" authorId="0" shapeId="0" xr:uid="{6ECC6F60-A39E-4C0F-BD3F-059388F03AB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K128" authorId="0" shapeId="0" xr:uid="{28CB75A9-7C46-4648-BD24-7162FEA4DC7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L128" authorId="0" shapeId="0" xr:uid="{84870259-8FE1-4389-B873-9EA8E05882C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M128" authorId="0" shapeId="0" xr:uid="{29286CD2-E5C7-4430-A20F-64BC775FA8B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N128" authorId="0" shapeId="0" xr:uid="{04BBA321-F6BF-47B8-BBC7-EE2B951B052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O128" authorId="0" shapeId="0" xr:uid="{5DD75583-7AAB-4BBF-941B-27265B4E53F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P128" authorId="0" shapeId="0" xr:uid="{31EBAB66-7D39-4F74-AEF2-AF0868E541E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Q128" authorId="0" shapeId="0" xr:uid="{81613E0F-2145-4437-B311-E9448CA43F7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R128" authorId="0" shapeId="0" xr:uid="{06C965FA-F6C7-4A13-9516-8DAD41E641D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S128" authorId="0" shapeId="0" xr:uid="{A010F87A-03B7-44F3-B660-38D93D281F1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T128" authorId="0" shapeId="0" xr:uid="{150D5951-9176-433C-885A-6ED6542497C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U128" authorId="0" shapeId="0" xr:uid="{F7EA2E5E-E15E-4AE6-9082-FDF88BB6D1A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V128" authorId="0" shapeId="0" xr:uid="{2F4C6F91-8B79-4507-B0C0-D22C060FC0F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W128" authorId="0" shapeId="0" xr:uid="{961B52E7-8F73-4F5F-A1B4-757D09DCDCF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X128" authorId="0" shapeId="0" xr:uid="{0CBAC351-92A3-42BF-BD1E-4E405EE98BC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Y128" authorId="0" shapeId="0" xr:uid="{469E32B6-64B7-474E-ABD1-52821F46B62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Z128" authorId="0" shapeId="0" xr:uid="{87F8D93D-1A39-43F0-969F-3BB7E964C72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AA128" authorId="0" shapeId="0" xr:uid="{81253C8A-B368-44C4-A34C-BB642A0877E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29" authorId="0" shapeId="0" xr:uid="{A8790DC6-0160-44C6-96D5-7EB6F1F4906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129" authorId="0" shapeId="0" xr:uid="{1B53B5D8-BB83-4B63-B4A1-83EAC4FD238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129" authorId="0" shapeId="0" xr:uid="{2EA4A9C0-268A-4BE8-9E45-7800CFAEAE6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129" authorId="0" shapeId="0" xr:uid="{C842231A-B653-4B23-AD3F-44613624F43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129" authorId="0" shapeId="0" xr:uid="{2E19CA89-A576-4BE4-A594-EC43B2EA958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129" authorId="0" shapeId="0" xr:uid="{AA4B35EC-D218-41B8-B787-8B229B3C60B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H129" authorId="0" shapeId="0" xr:uid="{3E652DD9-3981-4298-A972-5F1B8A81C8F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I129" authorId="0" shapeId="0" xr:uid="{AD8B4574-615C-424E-83F2-4F385D00897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J129" authorId="0" shapeId="0" xr:uid="{FC5C6A01-DD4E-4A76-BDEA-0B8682EF559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K129" authorId="0" shapeId="0" xr:uid="{F6123779-670A-4C59-A769-39A85549E86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L129" authorId="0" shapeId="0" xr:uid="{8F444844-4FD7-4C55-BB1B-5C6D27E3C97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M129" authorId="0" shapeId="0" xr:uid="{0D7F96D1-226C-4263-8FFF-2F8C39D2279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N129" authorId="0" shapeId="0" xr:uid="{DE65A143-6BE9-4495-84CC-E7403EDC603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O129" authorId="0" shapeId="0" xr:uid="{42A28636-8EFA-49C2-912D-DBDD35FDA35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P129" authorId="0" shapeId="0" xr:uid="{83A84A7D-06E5-49E9-9274-64C0BEDE4E8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Q129" authorId="0" shapeId="0" xr:uid="{87E5CF35-A390-4445-A05D-F4757B540CA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R129" authorId="0" shapeId="0" xr:uid="{941434A3-5E5D-4A04-9D91-9633D63E130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S129" authorId="0" shapeId="0" xr:uid="{3C8469AD-E1B2-4928-8F39-360E7B8A517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T129" authorId="0" shapeId="0" xr:uid="{08628F16-DC8F-490B-AA5C-7DFCEEB15FE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U129" authorId="0" shapeId="0" xr:uid="{F899EE43-422D-4771-9DB0-CA2E936B37A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V129" authorId="0" shapeId="0" xr:uid="{9EBDE946-78D4-4328-A4C8-A9C43199100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W129" authorId="0" shapeId="0" xr:uid="{3D2D8057-FF8E-44DF-9066-DBBC41C63E7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X129" authorId="0" shapeId="0" xr:uid="{1BCEE836-2DCC-4377-AF60-CBB37C6C5F0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Y129" authorId="0" shapeId="0" xr:uid="{E3AA38BC-7F1B-4B12-9B40-690F8215708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Z129" authorId="0" shapeId="0" xr:uid="{EED27D7A-300B-4613-B9CC-55F1FE2D0A2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AA129" authorId="0" shapeId="0" xr:uid="{7E4F16DA-494D-48A6-8BE9-03AF278D77B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30" authorId="0" shapeId="0" xr:uid="{DD10A72D-1952-4A8C-856A-327B597F32C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130" authorId="0" shapeId="0" xr:uid="{8791FFEE-539D-4425-8796-6F58F961873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130" authorId="0" shapeId="0" xr:uid="{9663107C-66FF-4ADE-8F16-897A5CD14CA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130" authorId="0" shapeId="0" xr:uid="{796B9742-DF38-4B9B-A576-D18C7830865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130" authorId="0" shapeId="0" xr:uid="{4C2BF51C-03B8-467A-96AC-50B0EEEE9D6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130" authorId="0" shapeId="0" xr:uid="{98C5D721-ED7A-4EA3-A208-8092D14BCBA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H130" authorId="0" shapeId="0" xr:uid="{F93A2EF3-73CC-4389-939B-96890018726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I130" authorId="0" shapeId="0" xr:uid="{78BBAD74-2055-483B-9BB5-689F77CC846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J130" authorId="0" shapeId="0" xr:uid="{70813197-F27A-490C-956A-F591D086693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K130" authorId="0" shapeId="0" xr:uid="{EF0211F7-FF1B-4498-873C-1BCB5B51815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L130" authorId="0" shapeId="0" xr:uid="{F8F8AC78-DD1D-48FA-8AE7-D40EC4B1C84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M130" authorId="0" shapeId="0" xr:uid="{7544588C-B808-4F72-BC26-98D4E3FE7E6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N130" authorId="0" shapeId="0" xr:uid="{D3AC79A3-1376-42B7-B28B-3A24E797E09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O130" authorId="0" shapeId="0" xr:uid="{02B540BF-AAE2-47D0-8DE0-BB502A41A49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P130" authorId="0" shapeId="0" xr:uid="{EFD12D83-5B70-4AB6-8B0D-D9E12DCBE68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Q130" authorId="0" shapeId="0" xr:uid="{7BF937CB-1777-47EC-8036-7BCD0C29ECC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R130" authorId="0" shapeId="0" xr:uid="{9FD60A6A-7BAB-42F0-B483-FC20D6BF7C5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S130" authorId="0" shapeId="0" xr:uid="{A5677D4F-4991-4718-91E6-3E47E20FEC4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T130" authorId="0" shapeId="0" xr:uid="{796F61E8-4BB7-495D-8B0A-F0F754C5952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U130" authorId="0" shapeId="0" xr:uid="{34159FFD-8518-4951-AD57-B09053168FA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V130" authorId="0" shapeId="0" xr:uid="{5350ACC7-6F8C-49F0-936A-1DAE2F71393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W130" authorId="0" shapeId="0" xr:uid="{D8D631C0-71C2-4C47-839E-2B390014B72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X130" authorId="0" shapeId="0" xr:uid="{248AD3CD-1322-486A-9276-FAAD0C5E68B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Y130" authorId="0" shapeId="0" xr:uid="{21D8E8E8-F00B-45FB-9A85-FA74A817332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Z130" authorId="0" shapeId="0" xr:uid="{84655345-1FDB-4847-BD3A-B24680D4E41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AA130" authorId="0" shapeId="0" xr:uid="{F43CC554-CBBF-474D-A962-A5C9170223B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31" authorId="0" shapeId="0" xr:uid="{BFB53072-EF02-44D0-BF97-95D23964825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131" authorId="0" shapeId="0" xr:uid="{7144EBF1-DF3C-4FA1-921F-2A6F7AE8230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131" authorId="0" shapeId="0" xr:uid="{BC2DEA41-AD4C-4888-A70B-540C95525AE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131" authorId="0" shapeId="0" xr:uid="{ABD33D2F-6104-4E12-BA2A-23C2FD1A2F3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131" authorId="0" shapeId="0" xr:uid="{02EC3980-41AC-495F-B985-C7170C4C652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131" authorId="0" shapeId="0" xr:uid="{573F28DE-2BCB-4CA1-829B-AE7435034A4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H131" authorId="0" shapeId="0" xr:uid="{8EB2F958-ECF9-4D0A-8F67-6E86D7F2E93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I131" authorId="0" shapeId="0" xr:uid="{EF06E84B-A1F8-4BD3-8FAC-CDC838B2455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J131" authorId="0" shapeId="0" xr:uid="{4A8389BB-DACE-4F9A-83C4-5F95DD2A6F5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K131" authorId="0" shapeId="0" xr:uid="{4D72DDE2-6EB9-47EA-B80D-4F93922B4FF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L131" authorId="0" shapeId="0" xr:uid="{C8CE22A9-34A2-42F1-BD30-3ADDA27E075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M131" authorId="0" shapeId="0" xr:uid="{28BC29B9-8C85-4D0E-81D6-1F38627DD28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N131" authorId="0" shapeId="0" xr:uid="{5320BC92-8262-45D5-837B-F8CAD138127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O131" authorId="0" shapeId="0" xr:uid="{0413DA90-FD04-4FFF-B21C-887887688A5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P131" authorId="0" shapeId="0" xr:uid="{04D8C85A-3628-438E-B90F-CF0E7739396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Q131" authorId="0" shapeId="0" xr:uid="{7DE3EBDC-758B-41C0-9919-228684F06A7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R131" authorId="0" shapeId="0" xr:uid="{DC3D6A0A-C29B-4136-87FA-EC7E6B14BA2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S131" authorId="0" shapeId="0" xr:uid="{E5B2581A-2876-47BD-B52A-C656A028638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T131" authorId="0" shapeId="0" xr:uid="{025ABE5C-C2EA-4F19-86A1-07D15A1EDD3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U131" authorId="0" shapeId="0" xr:uid="{A74F1E18-EE80-404C-8519-EA25356668C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V131" authorId="0" shapeId="0" xr:uid="{E28B864D-EE48-4837-B834-E661D2EBB4A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W131" authorId="0" shapeId="0" xr:uid="{53A78AC5-E1DA-4D42-88A3-3F3B44263CF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X131" authorId="0" shapeId="0" xr:uid="{ED8C5AA0-374A-40F2-B1FE-1726C6289FE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Y131" authorId="0" shapeId="0" xr:uid="{0605616A-9F50-439C-8B28-5DA078276B4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Z131" authorId="0" shapeId="0" xr:uid="{674DD2E4-C79F-4F14-B28D-2FC517B3AD8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AA131" authorId="0" shapeId="0" xr:uid="{0DA35F77-3A16-4704-8C42-3236C00AB55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32" authorId="0" shapeId="0" xr:uid="{40AF2A62-E6D1-4D5A-859A-6DE0CC3A94D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132" authorId="0" shapeId="0" xr:uid="{47698EBC-1613-4484-B313-C4A1FA4E8A1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132" authorId="0" shapeId="0" xr:uid="{DECB91E8-14EB-4CA0-969E-6D910890A2D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132" authorId="0" shapeId="0" xr:uid="{FF7D9889-B67A-41D7-B354-06A69BADC0E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132" authorId="0" shapeId="0" xr:uid="{F470E241-DB87-423D-B702-6A631B703FF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132" authorId="0" shapeId="0" xr:uid="{BB99C375-CF10-4AF1-858C-09DA3019D53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H132" authorId="0" shapeId="0" xr:uid="{12927262-9534-46F5-9A84-0930A1EBEC3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I132" authorId="0" shapeId="0" xr:uid="{F1A872CC-202D-4F7D-8A45-F0D193CA135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J132" authorId="0" shapeId="0" xr:uid="{5FC66B14-F198-4CC7-94ED-59B6528A41C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K132" authorId="0" shapeId="0" xr:uid="{EAB82B4B-BB45-47EE-B4FF-CAB48A9F07C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L132" authorId="0" shapeId="0" xr:uid="{AFDF83D9-E314-4A0A-8B4E-93637B8F9CD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M132" authorId="0" shapeId="0" xr:uid="{769CB70F-8D17-4250-B44B-1AB76D4CC00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N132" authorId="0" shapeId="0" xr:uid="{68F6AC34-6151-475C-A45F-8B91F3EC46C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O132" authorId="0" shapeId="0" xr:uid="{38A355A2-32CB-4B35-AE08-9D4058FC476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P132" authorId="0" shapeId="0" xr:uid="{6552B551-8A36-47AF-BD4B-8C632ABACAD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Q132" authorId="0" shapeId="0" xr:uid="{FE8E5545-CE8F-406E-81F5-74543B941B5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R132" authorId="0" shapeId="0" xr:uid="{08B6F558-8906-49B0-9F81-B46C9332686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S132" authorId="0" shapeId="0" xr:uid="{894ACBD3-4960-4DBB-B3D9-944CA144928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T132" authorId="0" shapeId="0" xr:uid="{4E05892E-CE44-47F5-A51A-263CB26873B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U132" authorId="0" shapeId="0" xr:uid="{6233EB9A-1E8A-4DD5-9EDC-167D4279FF8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V132" authorId="0" shapeId="0" xr:uid="{9FFA524C-00F0-4472-96F0-D4AD4CB6DE8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W132" authorId="0" shapeId="0" xr:uid="{EC20AF62-8F37-499F-B538-22A22439EC7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X132" authorId="0" shapeId="0" xr:uid="{55871FB7-D597-45E7-BD5B-55BB91A9115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Y132" authorId="0" shapeId="0" xr:uid="{F07EB078-4EDD-4F1E-9B5A-D2C571F2B45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Z132" authorId="0" shapeId="0" xr:uid="{1D08A6A7-EAA4-429F-9A8E-FA3103BCE1E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AA132" authorId="0" shapeId="0" xr:uid="{00B1D4AD-5433-44F6-8FEC-5E5099057F8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33" authorId="0" shapeId="0" xr:uid="{760B8776-43AF-440B-AF53-A9AA389B762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133" authorId="0" shapeId="0" xr:uid="{1E03FEFC-5884-41B9-BB06-7170DDCFEBF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133" authorId="0" shapeId="0" xr:uid="{DE02495F-A9F1-4724-972B-C2575121056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133" authorId="0" shapeId="0" xr:uid="{4F06A264-9151-4007-B4C2-1232390855E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133" authorId="0" shapeId="0" xr:uid="{9E3BF54D-5C8B-44CE-9ABB-DC627961945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133" authorId="0" shapeId="0" xr:uid="{1D7E203E-733E-4CFE-B40F-FEBC75E9CA4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H133" authorId="0" shapeId="0" xr:uid="{71176DAF-DB64-4223-820C-F085C626859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I133" authorId="0" shapeId="0" xr:uid="{90E82143-9B7E-4AAA-837E-A41D5301927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J133" authorId="0" shapeId="0" xr:uid="{1A328BE2-E29D-4726-A843-CB44B8F16D8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K133" authorId="0" shapeId="0" xr:uid="{93D82A22-6FAB-4827-8E91-1918C9A3084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L133" authorId="0" shapeId="0" xr:uid="{7A337A0F-6905-4B72-9E27-588C5DFAA4F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M133" authorId="0" shapeId="0" xr:uid="{DA029A25-3288-4A25-AF51-6F7A382BB6B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N133" authorId="0" shapeId="0" xr:uid="{64CD7C3E-8610-4476-95A8-B074144D044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O133" authorId="0" shapeId="0" xr:uid="{B755544E-8566-445F-8469-EC2BA31B9CE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P133" authorId="0" shapeId="0" xr:uid="{E9DAB90A-1CDB-43FB-9312-998A74B142F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Q133" authorId="0" shapeId="0" xr:uid="{EB041DE7-444F-413C-83FD-927EE2B791B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R133" authorId="0" shapeId="0" xr:uid="{4B6E356A-6994-4175-90D4-16682CA6C6A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S133" authorId="0" shapeId="0" xr:uid="{5E3EEB98-790E-419F-A6B7-08CB1B2C581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T133" authorId="0" shapeId="0" xr:uid="{12616986-48A2-47B4-A8A3-1F830A53876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U133" authorId="0" shapeId="0" xr:uid="{2901C68C-E2CE-4925-91F2-F783D840395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V133" authorId="0" shapeId="0" xr:uid="{BBCB1B7F-1A7F-4458-A1D5-FC4CAB84179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W133" authorId="0" shapeId="0" xr:uid="{1724C001-9409-487C-BC30-68AB2000EC3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X133" authorId="0" shapeId="0" xr:uid="{42673843-B0CE-48AB-8154-02BE3B742FD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Y133" authorId="0" shapeId="0" xr:uid="{1695F379-E9AE-4046-BD9B-E03F2966FB9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Z133" authorId="0" shapeId="0" xr:uid="{8A5F02BA-4A6B-4739-9E89-C463D4A19EA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AA133" authorId="0" shapeId="0" xr:uid="{DBB7CF11-F8D2-4DCC-B6DD-B6A6CC6F15A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34" authorId="0" shapeId="0" xr:uid="{A0827579-5607-4880-BD6C-5804D976B9E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134" authorId="0" shapeId="0" xr:uid="{1FD7C633-8757-4202-A03A-AF1E5FFD6D5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134" authorId="0" shapeId="0" xr:uid="{C1A571B3-591C-4F92-9A3E-870CC880EE5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134" authorId="0" shapeId="0" xr:uid="{39845622-6DA6-4548-9321-F64D584D0AD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134" authorId="0" shapeId="0" xr:uid="{BA992046-1FCC-415B-9BF8-6C53FB18407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134" authorId="0" shapeId="0" xr:uid="{9B3FE97C-5D00-4EC1-ABD7-450E31A39E8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H134" authorId="0" shapeId="0" xr:uid="{A37DBD34-466E-42C6-97EC-B98D7E8528A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I134" authorId="0" shapeId="0" xr:uid="{79DD7D2C-EAC9-45B3-BCD9-319C2383E4B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J134" authorId="0" shapeId="0" xr:uid="{CC6E05CD-8F99-4DB7-8E27-04B34885F64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K134" authorId="0" shapeId="0" xr:uid="{B4025573-F8F2-4D28-B6C9-AF602E71A0B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L134" authorId="0" shapeId="0" xr:uid="{B11F9C14-FF11-41FB-B485-7FC53BE28B4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M134" authorId="0" shapeId="0" xr:uid="{D16D02D5-AA78-4A6F-A9C0-11800A30A62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N134" authorId="0" shapeId="0" xr:uid="{7B61238D-D98B-42C7-96FE-76A83BBFD66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O134" authorId="0" shapeId="0" xr:uid="{B2829684-21DA-4F67-80FE-A29B26C1AF0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P134" authorId="0" shapeId="0" xr:uid="{4CC48922-4BAF-422A-B423-36D7A4968FE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Q134" authorId="0" shapeId="0" xr:uid="{C0438BE2-917F-47F2-AD31-EB3FBD8D4F3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R134" authorId="0" shapeId="0" xr:uid="{42FEEC22-A529-4A28-8581-1B6862F94F6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S134" authorId="0" shapeId="0" xr:uid="{47291828-EF4C-4347-8845-474699C88B0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T134" authorId="0" shapeId="0" xr:uid="{974B212C-AD16-4F17-A981-80C44FE3BC3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U134" authorId="0" shapeId="0" xr:uid="{03C9A38F-1A6A-464B-A612-285178ADE38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V134" authorId="0" shapeId="0" xr:uid="{2AAF905F-21BB-47E1-A9A0-4FD352034F8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W134" authorId="0" shapeId="0" xr:uid="{6C9ABDF9-43D8-4749-BF24-96A5F05F2C9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X134" authorId="0" shapeId="0" xr:uid="{708F0B3D-831D-4881-B92E-86C9E72A061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Y134" authorId="0" shapeId="0" xr:uid="{3A09DDDB-2C6B-4820-A7AC-59670780187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Z134" authorId="0" shapeId="0" xr:uid="{C1604491-CA9C-4F8D-A4B9-53370301C8C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AA134" authorId="0" shapeId="0" xr:uid="{13371057-9A1D-4B16-88EE-D806152F17F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35" authorId="0" shapeId="0" xr:uid="{C8A9CF52-9AD7-4518-BC1E-A1C1C9123CD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135" authorId="0" shapeId="0" xr:uid="{85E638C9-EEA5-42DB-98B3-5C46E5485F7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135" authorId="0" shapeId="0" xr:uid="{512B15D2-CE87-479B-8C52-F00BE1DAA4C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135" authorId="0" shapeId="0" xr:uid="{91549562-769B-4CD4-BE85-3A1B529EA98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135" authorId="0" shapeId="0" xr:uid="{73E65A61-BBF9-4DD5-AC58-A3830D7BE40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135" authorId="0" shapeId="0" xr:uid="{0C3DE80A-AB63-4E66-9D9E-226B2F27ECA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H135" authorId="0" shapeId="0" xr:uid="{FFD8A9D2-6B74-4151-84CB-C073C4A2E22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I135" authorId="0" shapeId="0" xr:uid="{18DFB995-9201-4388-8F6C-B7F13D62434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J135" authorId="0" shapeId="0" xr:uid="{496E59AF-24E6-4BFA-9B9A-1D34A8282BD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K135" authorId="0" shapeId="0" xr:uid="{8BDEC78D-88BF-45F3-8D01-C00A5DB831B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L135" authorId="0" shapeId="0" xr:uid="{0345ECE5-7209-415A-BE51-0BBA5B6665C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M135" authorId="0" shapeId="0" xr:uid="{4CB3E49A-CFEF-4122-B799-D1C08CD46C7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N135" authorId="0" shapeId="0" xr:uid="{9577D717-CF1A-4ED8-915B-BE3C1126D64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O135" authorId="0" shapeId="0" xr:uid="{E6FBE60B-9CD0-4FAF-943D-201E9506C4E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P135" authorId="0" shapeId="0" xr:uid="{19ED6DDD-6589-4008-9948-6116DC57DEF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Q135" authorId="0" shapeId="0" xr:uid="{52CBEE9F-BEAC-44BD-9B3A-E2C064CEBCB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R135" authorId="0" shapeId="0" xr:uid="{00BBBD7C-E496-4680-A266-9805FCD95DB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S135" authorId="0" shapeId="0" xr:uid="{8938A4BC-059D-4974-BADD-6E4B9226C8D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T135" authorId="0" shapeId="0" xr:uid="{3F2E55C9-4A7A-410B-A962-082DE3DAF22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U135" authorId="0" shapeId="0" xr:uid="{7580EFB2-2665-49E1-982D-29CEF959C0D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V135" authorId="0" shapeId="0" xr:uid="{8D8EC6BE-F4DC-4B6F-9E4C-83BCC746E7F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W135" authorId="0" shapeId="0" xr:uid="{9934961B-6596-4A0A-A33D-416468D21D2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X135" authorId="0" shapeId="0" xr:uid="{82ACBBF6-1F0A-4AA5-B57B-BCF799C4FF6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Y135" authorId="0" shapeId="0" xr:uid="{6B54CA1D-5DB3-4EB2-AFCE-4DCCA0A930C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Z135" authorId="0" shapeId="0" xr:uid="{6181FD80-8D89-47C9-83DF-DBB5D4809D4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AA135" authorId="0" shapeId="0" xr:uid="{BDBA03C9-224A-451D-97EE-BF01CB36819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36" authorId="0" shapeId="0" xr:uid="{B0E5DE2B-D098-4B3E-9C24-272330246BA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136" authorId="0" shapeId="0" xr:uid="{41FFAE76-D960-4F01-8936-CCBE5BF0AB8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136" authorId="0" shapeId="0" xr:uid="{1F1BBE9E-8BD4-4ED6-9BA4-27974C2A656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136" authorId="0" shapeId="0" xr:uid="{9C630EBE-5C6C-4E72-850A-A2054BDF8D8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136" authorId="0" shapeId="0" xr:uid="{44E24C72-A920-420C-9B43-F41DAD3497C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136" authorId="0" shapeId="0" xr:uid="{BFA691B8-BBE5-448E-B3EA-FEE45CD7D7D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H136" authorId="0" shapeId="0" xr:uid="{0BAEA146-5C7C-4C0C-9A62-D3D24BFF169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I136" authorId="0" shapeId="0" xr:uid="{81891461-E601-470A-B509-E1EBE3BB4B2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J136" authorId="0" shapeId="0" xr:uid="{C07E66BB-619B-4DCC-87CC-AA50EE99AA6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K136" authorId="0" shapeId="0" xr:uid="{4CAA8461-C561-4502-A9FD-F73D120C7B6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L136" authorId="0" shapeId="0" xr:uid="{405C091E-A991-4A8E-9FCA-F33CD778E37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M136" authorId="0" shapeId="0" xr:uid="{DEDE4DEA-B5CE-4617-B57D-834EA06A702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N136" authorId="0" shapeId="0" xr:uid="{5772CA4C-C878-4B46-A72E-7CCFCBC15BA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O136" authorId="0" shapeId="0" xr:uid="{F546F546-FF48-4A9D-9007-0302F217305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P136" authorId="0" shapeId="0" xr:uid="{28D23716-476B-4667-9097-1F1E925B5F9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Q136" authorId="0" shapeId="0" xr:uid="{5A2CF489-D7F1-4D8B-8B50-1BB9313FD86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R136" authorId="0" shapeId="0" xr:uid="{9D04B90A-9429-4212-A053-7ABDB8D2DA6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S136" authorId="0" shapeId="0" xr:uid="{755F9545-B3F2-4C2C-872A-62EA25D3300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T136" authorId="0" shapeId="0" xr:uid="{3A6AAC7B-4AAA-4D4A-9CA2-27A8DFF7A2A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U136" authorId="0" shapeId="0" xr:uid="{EAEE4547-7590-483B-9F6E-CD917E5DEAF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V136" authorId="0" shapeId="0" xr:uid="{39DD717F-2C12-4CB1-BAD2-FAFC6023E37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W136" authorId="0" shapeId="0" xr:uid="{A42FA5A5-0565-463C-8BDF-9D8620D49DC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X136" authorId="0" shapeId="0" xr:uid="{BAE226D9-90D8-4FFB-8CF8-86BFF5701E7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Y136" authorId="0" shapeId="0" xr:uid="{6F1948C4-3719-40B3-92CA-C47E7FA94FD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Z136" authorId="0" shapeId="0" xr:uid="{A63C4489-EE03-4D9D-849E-0F33375D7EB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AA136" authorId="0" shapeId="0" xr:uid="{90B051B6-43C4-40F4-A26E-791C88E1FE3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37" authorId="0" shapeId="0" xr:uid="{BC90E80C-D894-4AD2-B9D9-9C27FBD8A1E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137" authorId="0" shapeId="0" xr:uid="{DFF54FA7-19BF-4BC1-BA4E-373407C37DE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137" authorId="0" shapeId="0" xr:uid="{B2E092D1-905A-4548-A010-BB770737184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137" authorId="0" shapeId="0" xr:uid="{5633E20C-4CC6-41D0-8687-4A0CC139DDD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137" authorId="0" shapeId="0" xr:uid="{9755CE94-6301-4C17-94F6-47BEC07A1C3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137" authorId="0" shapeId="0" xr:uid="{CD9C5020-09C5-4039-83A1-D360D3027CB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H137" authorId="0" shapeId="0" xr:uid="{117C259A-2A7B-4182-91A0-96E023E42DD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I137" authorId="0" shapeId="0" xr:uid="{F7EC93E8-6369-470D-BBB6-D19D9207589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J137" authorId="0" shapeId="0" xr:uid="{97AE11D5-FB2D-48B9-AAC3-C89BFE10465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K137" authorId="0" shapeId="0" xr:uid="{826681A2-1418-4743-BF2A-1EA99EDA9A7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L137" authorId="0" shapeId="0" xr:uid="{E7AE0CBB-66E7-4CC8-8308-9D82DEEA563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M137" authorId="0" shapeId="0" xr:uid="{4208709D-BEDC-457B-870D-9785C39B3FA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N137" authorId="0" shapeId="0" xr:uid="{3C30618A-B0FE-4BD0-8229-C3E1B3F6821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O137" authorId="0" shapeId="0" xr:uid="{1BBA6571-74DF-4E5C-BA71-7D708898214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P137" authorId="0" shapeId="0" xr:uid="{D172F67F-C861-4B63-9D56-557A549A231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Q137" authorId="0" shapeId="0" xr:uid="{7581EBB7-BF52-4DDC-B2A1-E142A830CCC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R137" authorId="0" shapeId="0" xr:uid="{81047041-6C79-446D-97C2-9ACD977B869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S137" authorId="0" shapeId="0" xr:uid="{5ACFC0BA-AEC4-42EE-B86B-2F41FD186A1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T137" authorId="0" shapeId="0" xr:uid="{8814BC21-6EFD-408B-A014-2E2377BC89B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U137" authorId="0" shapeId="0" xr:uid="{0BFDBAC8-9568-41EC-8665-7CA8C0DC5E0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V137" authorId="0" shapeId="0" xr:uid="{725D7698-1D05-4856-8351-6834EECA718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W137" authorId="0" shapeId="0" xr:uid="{0353159E-2528-4027-AF08-06B578494CC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X137" authorId="0" shapeId="0" xr:uid="{2EB534B4-33AC-438A-A593-8DFC67B4C08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Y137" authorId="0" shapeId="0" xr:uid="{3C688D89-0AB4-47CA-BC33-10729AF00D0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Z137" authorId="0" shapeId="0" xr:uid="{1C1EF0AB-23B4-4421-9AC5-3D5A2A81BCE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AA137" authorId="0" shapeId="0" xr:uid="{B5142066-C62F-4102-AC9B-8928B0CDAFA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38" authorId="0" shapeId="0" xr:uid="{9A4C3B95-6B78-4ADF-91E5-B2CD22DCF6A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138" authorId="0" shapeId="0" xr:uid="{32434F53-3381-45A3-846E-7C8CB0EA357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138" authorId="0" shapeId="0" xr:uid="{B437CC07-424E-447B-92F1-8F49348C759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138" authorId="0" shapeId="0" xr:uid="{49C20D31-B5DB-4E8B-AF12-15C01196808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138" authorId="0" shapeId="0" xr:uid="{397DABDF-0954-4D96-B426-594720038F0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138" authorId="0" shapeId="0" xr:uid="{9218C9F4-6751-48BF-A5A2-D32EAA968EF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H138" authorId="0" shapeId="0" xr:uid="{0246FBF0-C72D-4EDB-AAF3-CEF32D19EAA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I138" authorId="0" shapeId="0" xr:uid="{6F260FF7-6D5F-48C9-A52A-09E2D013C3D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J138" authorId="0" shapeId="0" xr:uid="{5A0B4B01-0CC1-43B4-BCF4-DC0A5C96A9C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K138" authorId="0" shapeId="0" xr:uid="{A23FB3EC-DBF1-4FB5-B6D2-F814A51F8ED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L138" authorId="0" shapeId="0" xr:uid="{FB8D09D8-6AA8-493C-AF1F-48135D0DE06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M138" authorId="0" shapeId="0" xr:uid="{D395A209-950A-4979-8D38-7A6898E349B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N138" authorId="0" shapeId="0" xr:uid="{701992E6-C1FD-49B8-8264-D1422B7A43D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O138" authorId="0" shapeId="0" xr:uid="{AAC814A6-6837-4B4D-B408-4FB350EED58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P138" authorId="0" shapeId="0" xr:uid="{248C5A62-E579-498F-8D28-560E43FFAA5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Q138" authorId="0" shapeId="0" xr:uid="{DD1FB532-265A-47F7-AE6E-9CB7F317DE5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R138" authorId="0" shapeId="0" xr:uid="{B4D7F75D-5296-40A9-8A66-0F5C7214C74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S138" authorId="0" shapeId="0" xr:uid="{7FD109B3-5FB4-48D0-AB01-6EA9C9DC5B6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T138" authorId="0" shapeId="0" xr:uid="{5DBBD7B8-99CD-4FAE-BBF1-592DE1E07FF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U138" authorId="0" shapeId="0" xr:uid="{8760274B-E361-4225-B2AD-068D9A247C8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V138" authorId="0" shapeId="0" xr:uid="{B61CF2E4-1BB8-4F40-A870-F4FF9C19607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W138" authorId="0" shapeId="0" xr:uid="{6AC2A23A-4797-4FF9-9D5C-E9C45E628EC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X138" authorId="0" shapeId="0" xr:uid="{0EAE8163-95EC-446B-9C7A-C990B135DB4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Y138" authorId="0" shapeId="0" xr:uid="{ED1985AD-0CCE-483B-864D-137488E27F5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Z138" authorId="0" shapeId="0" xr:uid="{F1986530-E297-46FD-A4D8-B32EC533FEF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AA138" authorId="0" shapeId="0" xr:uid="{9289197E-21EA-4D9D-8779-E19B0E57092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39" authorId="0" shapeId="0" xr:uid="{30FB44FD-9556-49F2-9D40-732C7597748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139" authorId="0" shapeId="0" xr:uid="{CEC20F6F-235B-49F3-90E5-EFA448189F7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139" authorId="0" shapeId="0" xr:uid="{5BE25C15-D0AA-42DA-91AC-48148922EF5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139" authorId="0" shapeId="0" xr:uid="{C6AF8A43-B0A6-478D-BB69-D586359A5E9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139" authorId="0" shapeId="0" xr:uid="{A3E8D7BB-7BBB-4A18-9F79-9A7FFFCC09B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139" authorId="0" shapeId="0" xr:uid="{1AC377F8-F63C-4301-9769-670464E75C9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H139" authorId="0" shapeId="0" xr:uid="{CCC0CDD3-0C63-4FE6-8D16-5ACB303DE62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I139" authorId="0" shapeId="0" xr:uid="{44FC1BDE-EF69-4636-B267-6550B08DBE2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J139" authorId="0" shapeId="0" xr:uid="{5CCB7B8D-A283-439A-9096-5B23D52321B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K139" authorId="0" shapeId="0" xr:uid="{C254170D-0D4B-4F11-A4B5-6E42358384E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L139" authorId="0" shapeId="0" xr:uid="{95F197B7-BF10-4369-B3E8-699BE7C5590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M139" authorId="0" shapeId="0" xr:uid="{072CBDE6-C977-413A-9A78-4A38C6A7B54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N139" authorId="0" shapeId="0" xr:uid="{E8C62974-AFBA-4C9F-8225-C8B0E8B83C8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O139" authorId="0" shapeId="0" xr:uid="{C748ED2D-C781-4C24-9B3C-410871D2380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P139" authorId="0" shapeId="0" xr:uid="{01FAC22F-4227-4BC9-954A-3BE6B72FC28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Q139" authorId="0" shapeId="0" xr:uid="{926D3CA4-D767-4A9B-82F4-CBC7A9D5DCE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R139" authorId="0" shapeId="0" xr:uid="{14F79A47-465F-45BC-8DBE-A061743E275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S139" authorId="0" shapeId="0" xr:uid="{6ABED9F8-A605-466C-8704-97D585144FE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T139" authorId="0" shapeId="0" xr:uid="{967AAE14-E5F9-475C-A65D-5347192295C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U139" authorId="0" shapeId="0" xr:uid="{1FD4E149-9425-4D96-9760-139BB74F090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V139" authorId="0" shapeId="0" xr:uid="{2A2A5506-9D8F-4657-AD7C-41C0C94AA4C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W139" authorId="0" shapeId="0" xr:uid="{8C1E7FFB-7383-4B99-B064-C1773DBE0AA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X139" authorId="0" shapeId="0" xr:uid="{8A4C3D0C-0D38-42E5-B40B-2C1E810A6B2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Y139" authorId="0" shapeId="0" xr:uid="{EA4867EE-C824-45D1-A64C-870E21F6910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Z139" authorId="0" shapeId="0" xr:uid="{D8E53274-5FBB-460C-A4B1-E96A860EA7C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AA139" authorId="0" shapeId="0" xr:uid="{21F8029E-D82C-4730-9428-C04435093E1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40" authorId="0" shapeId="0" xr:uid="{B5D342D2-D4AE-461B-9717-CA061E7097C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140" authorId="0" shapeId="0" xr:uid="{9DEEB0CD-7BD7-43E8-9C75-BBC697AD178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140" authorId="0" shapeId="0" xr:uid="{15A3CB5B-5797-4BE6-A3BA-20F18DF46B3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140" authorId="0" shapeId="0" xr:uid="{263FC7EA-35BA-42C2-BAD6-053E6B8D998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140" authorId="0" shapeId="0" xr:uid="{7EC69B9C-2630-4914-B53F-567135FADA2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140" authorId="0" shapeId="0" xr:uid="{6531971C-DF79-4073-9F16-91EE3B4070C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H140" authorId="0" shapeId="0" xr:uid="{64234A72-9821-4CC7-A4C9-20C899CF5B8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I140" authorId="0" shapeId="0" xr:uid="{0786E060-81CE-40D9-8BAD-FB42FFAED66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J140" authorId="0" shapeId="0" xr:uid="{DA684936-3831-4821-AEB3-40D9EC8E59E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K140" authorId="0" shapeId="0" xr:uid="{E52806BD-BD6B-40E9-ACAB-8294464D3E5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L140" authorId="0" shapeId="0" xr:uid="{5011E30C-F15D-458A-941E-E65235FE481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M140" authorId="0" shapeId="0" xr:uid="{835D33AE-DF0C-4A8B-A6BB-309113C8340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N140" authorId="0" shapeId="0" xr:uid="{06353300-8880-47F1-8CE5-95366D0D8F6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O140" authorId="0" shapeId="0" xr:uid="{1ABA523C-DC33-46C5-BE04-9683E629E9E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P140" authorId="0" shapeId="0" xr:uid="{1AC1711C-1677-48EC-B1DB-25C27A1A93C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Q140" authorId="0" shapeId="0" xr:uid="{F13858A3-E1FD-43AE-9869-4477CF421EF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R140" authorId="0" shapeId="0" xr:uid="{3E16EFEB-F97C-42FD-9BB3-D6017050446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S140" authorId="0" shapeId="0" xr:uid="{B1B61575-B11C-4167-9C6B-49EE98FD507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T140" authorId="0" shapeId="0" xr:uid="{17240352-F2B2-4429-BC1E-7A02185FA7F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U140" authorId="0" shapeId="0" xr:uid="{14259920-76FB-4B5D-A97A-05A598D1DEF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V140" authorId="0" shapeId="0" xr:uid="{6AA46B22-647F-4347-AC07-A78C79ED859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W140" authorId="0" shapeId="0" xr:uid="{DE54E8EF-2C28-4173-9F49-829FD4E3CAE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X140" authorId="0" shapeId="0" xr:uid="{D6ED158E-2C5D-4CBA-98EF-CE459932C27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Y140" authorId="0" shapeId="0" xr:uid="{6509ACA4-19D5-49A1-9349-4BF68AA9942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Z140" authorId="0" shapeId="0" xr:uid="{6088F96A-DC3C-4788-96A0-EEB37A74F7A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AA140" authorId="0" shapeId="0" xr:uid="{D8BABAA4-DE3B-4F13-9BC7-68F514A86C0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41" authorId="0" shapeId="0" xr:uid="{9AFE67C0-4A75-4203-B01D-43A263CC066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141" authorId="0" shapeId="0" xr:uid="{5C1420FF-19EC-4F70-822E-E40674A2D6C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141" authorId="0" shapeId="0" xr:uid="{78E21719-534C-484B-A5C7-DCEFDA6AC3E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141" authorId="0" shapeId="0" xr:uid="{FFBC6174-8E3B-4B9F-A6CB-521E35029BA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141" authorId="0" shapeId="0" xr:uid="{98B9DCA6-1569-4CC9-8731-2F90DFDD956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141" authorId="0" shapeId="0" xr:uid="{CBC39957-4828-4AEF-8F37-A82FD3FA610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H141" authorId="0" shapeId="0" xr:uid="{9D3A96CF-1069-4961-A78C-A39F2D26B96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I141" authorId="0" shapeId="0" xr:uid="{24EB8BB7-3DCA-4C94-8933-DA9A7620118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J141" authorId="0" shapeId="0" xr:uid="{11D63B79-4CAB-47DB-A4C2-C68FE57D877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K141" authorId="0" shapeId="0" xr:uid="{C1E8360E-6827-4D21-AF3E-63FE0AE0025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L141" authorId="0" shapeId="0" xr:uid="{842367A8-C772-49D9-B865-B0F62A1BAC1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M141" authorId="0" shapeId="0" xr:uid="{143D6F99-4104-45C5-8664-9188B46AB91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N141" authorId="0" shapeId="0" xr:uid="{55953180-E2F3-43C8-8B9F-E4C916555A2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O141" authorId="0" shapeId="0" xr:uid="{04FE0053-8350-479D-8498-25DFF175073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P141" authorId="0" shapeId="0" xr:uid="{714BF343-F7AE-4E79-BD67-6CE71B6AE8F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Q141" authorId="0" shapeId="0" xr:uid="{6EA98963-7EF2-43E1-A515-47E680C3C8C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R141" authorId="0" shapeId="0" xr:uid="{E58D5D83-63A9-4A2B-8DD0-DCE21230593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S141" authorId="0" shapeId="0" xr:uid="{42BE0857-1CB5-48BE-8F30-DF96CD4E84F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T141" authorId="0" shapeId="0" xr:uid="{1FEF9B55-6482-4BBA-A5DF-88510EBCB95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U141" authorId="0" shapeId="0" xr:uid="{586A3F2C-D8E2-48CE-97C3-10B54EFEC78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V141" authorId="0" shapeId="0" xr:uid="{59909CC7-C01A-45C8-9DA5-7C43A663ADA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W141" authorId="0" shapeId="0" xr:uid="{E0CE1CB2-341C-42DD-91C7-70B94CBE563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X141" authorId="0" shapeId="0" xr:uid="{6A311752-45CE-4DDE-9197-84AEF4325B8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Y141" authorId="0" shapeId="0" xr:uid="{603967A7-133C-4E80-AAB2-E27F67204A3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Z141" authorId="0" shapeId="0" xr:uid="{1596D9AE-86A7-451A-BF13-B31A5542765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AA141" authorId="0" shapeId="0" xr:uid="{13FB144D-4FD2-4ADE-A55A-952F3F318BF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42" authorId="0" shapeId="0" xr:uid="{7CEC3247-86A4-416E-AFD6-D6C4E7957DA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142" authorId="0" shapeId="0" xr:uid="{9B5CC7B0-72B9-445B-8E19-733B19909EC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142" authorId="0" shapeId="0" xr:uid="{A1D76FD9-7B91-43A4-9DF1-2DAE3D15A4C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142" authorId="0" shapeId="0" xr:uid="{43FE999B-16BA-4BE0-8604-EAAEC4FFB30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142" authorId="0" shapeId="0" xr:uid="{07A76603-19F0-4A6A-ACCD-1DDCE732977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142" authorId="0" shapeId="0" xr:uid="{32048D3B-ECDA-435F-9E05-F2DE3492320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H142" authorId="0" shapeId="0" xr:uid="{BA759FBF-73CA-4512-BA4F-E14A1CD5BD1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I142" authorId="0" shapeId="0" xr:uid="{1B0EA4CB-B308-44C9-B448-EC55F09BFA5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J142" authorId="0" shapeId="0" xr:uid="{6EA31B78-7F57-4D35-8B7C-35BE795CAFE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K142" authorId="0" shapeId="0" xr:uid="{D328CAE2-1507-42B5-84B3-DA9729DA762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L142" authorId="0" shapeId="0" xr:uid="{D95F70FC-927B-4B20-93E8-B936A1C2217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M142" authorId="0" shapeId="0" xr:uid="{A308FFE7-A8D8-4FF9-A187-F95FEC2DE19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N142" authorId="0" shapeId="0" xr:uid="{DC8864B2-8A63-4F5D-83F9-CD8A60C74D0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O142" authorId="0" shapeId="0" xr:uid="{C592B334-0B1F-41E0-B675-FC59F532439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P142" authorId="0" shapeId="0" xr:uid="{4C4857CF-D7CE-461D-B6ED-AB96B16BACA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Q142" authorId="0" shapeId="0" xr:uid="{239B9C13-B3C0-411C-8A8D-CB37399214A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R142" authorId="0" shapeId="0" xr:uid="{8E1D7561-4E16-4585-AB75-FC9CDCC51EF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S142" authorId="0" shapeId="0" xr:uid="{D4C9A96F-D907-48BE-B6E0-AB7CDD6BA1A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T142" authorId="0" shapeId="0" xr:uid="{2EE8ADD6-EC67-464E-8A1F-56F158E091A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U142" authorId="0" shapeId="0" xr:uid="{99CEC78A-F35E-435F-8C4B-550829A716D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V142" authorId="0" shapeId="0" xr:uid="{4D07A791-F046-4651-B116-1D5D0B3C9B0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W142" authorId="0" shapeId="0" xr:uid="{F5DEDD67-0CD0-4BC1-97F5-D0281E245C1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X142" authorId="0" shapeId="0" xr:uid="{7D9932F8-85D4-4C95-BDD0-C0D80E8D971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Y142" authorId="0" shapeId="0" xr:uid="{4360FF5B-4980-4D33-B948-B4658E0992A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Z142" authorId="0" shapeId="0" xr:uid="{16683113-32FA-4DA0-A793-8432D17C959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AA142" authorId="0" shapeId="0" xr:uid="{D04008CD-6AA5-4A31-B001-23471C3CAFE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45" authorId="0" shapeId="0" xr:uid="{B595D47C-A279-4D6E-8E65-787FA24CB24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145" authorId="0" shapeId="0" xr:uid="{BFB9EC59-1B1C-4567-9727-5A05FB3673E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D145" authorId="0" shapeId="0" xr:uid="{9FF73B6E-31E0-4DA6-B5EF-AF6AAEF18E1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145" authorId="0" shapeId="0" xr:uid="{837FA048-D927-4B55-B3CD-0B0ADF3FC0B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145" authorId="0" shapeId="0" xr:uid="{28488BF5-8688-4820-A21B-1653AABF869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145" authorId="0" shapeId="0" xr:uid="{91A5678A-43A2-4919-96EF-A07979EAD1D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H145" authorId="0" shapeId="0" xr:uid="{0FAACEA4-6553-4A28-BD08-CB53706189C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I145" authorId="0" shapeId="0" xr:uid="{0CB30C9F-442E-4A35-932D-AE2414AF444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J145" authorId="0" shapeId="0" xr:uid="{DFC67DC0-6FF2-41CB-AEC8-E78C0705ABF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K145" authorId="0" shapeId="0" xr:uid="{42286121-9149-4C06-AF0A-417B203C8FE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L145" authorId="0" shapeId="0" xr:uid="{3836B616-CE22-432B-A1BB-B74CE9CFE9C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M145" authorId="0" shapeId="0" xr:uid="{B882586E-5BB3-4528-A4B7-5721788A4D7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N145" authorId="0" shapeId="0" xr:uid="{EC8773B0-06DE-44B0-9F4D-A0509C62AD5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O145" authorId="0" shapeId="0" xr:uid="{AFF331D7-C50D-4E6A-905D-C520BD56E64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P145" authorId="0" shapeId="0" xr:uid="{30EEDEE6-41CB-47DE-8A10-2C6138A03D3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Q145" authorId="0" shapeId="0" xr:uid="{C93DE0D5-6A87-4A23-82F1-6746E736855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R145" authorId="0" shapeId="0" xr:uid="{0B7B1596-1806-4792-A295-4D47D66C2CB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S145" authorId="0" shapeId="0" xr:uid="{BF692A8C-7FB5-456C-83D6-F3878FFE5A6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T145" authorId="0" shapeId="0" xr:uid="{13ECCDF5-E260-4097-88DE-3FCA18A8B79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U145" authorId="0" shapeId="0" xr:uid="{26F28477-64A5-4CF2-8411-F7F6F480B39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V145" authorId="0" shapeId="0" xr:uid="{0CFAA506-8206-4AE9-BF3F-704EE4B2AE8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W145" authorId="0" shapeId="0" xr:uid="{80C88C1D-DB52-4C0C-8239-9FBE7902560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X145" authorId="0" shapeId="0" xr:uid="{A69ABC98-B7AC-4E07-8847-2074D67C745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Y145" authorId="0" shapeId="0" xr:uid="{FFC4DCCB-DDDB-453E-9075-95F6DE7BB01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Z145" authorId="0" shapeId="0" xr:uid="{DE90291E-223C-40F3-924F-98660100608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AA145" authorId="0" shapeId="0" xr:uid="{6C04B43E-D905-4908-AF77-1C8B842E9BA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146" authorId="0" shapeId="0" xr:uid="{B452E175-86B9-4673-B871-8620C14686B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146" authorId="0" shapeId="0" xr:uid="{7BBBD77D-6993-4C1D-8915-968E2562BF3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D146" authorId="0" shapeId="0" xr:uid="{C431323C-97B7-4398-ABD7-6D162E7ADFF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146" authorId="0" shapeId="0" xr:uid="{41AA3945-22CD-4E7F-B8D3-527EFC575E8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146" authorId="0" shapeId="0" xr:uid="{B9B3B4F2-9C56-4A41-80CF-DA265CE1767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146" authorId="0" shapeId="0" xr:uid="{356B265A-51C0-4117-82CC-EF98F9D980E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H146" authorId="0" shapeId="0" xr:uid="{1C818F2F-7E72-4A96-A622-B05824EB608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146" authorId="0" shapeId="0" xr:uid="{20D2596D-DA01-4455-9759-EB9DF6D9FD5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146" authorId="0" shapeId="0" xr:uid="{589A40F0-C634-4DF7-9B12-193551831E1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K146" authorId="0" shapeId="0" xr:uid="{C4306FFE-073F-4BB1-BCC4-F375F0F2E4A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L146" authorId="0" shapeId="0" xr:uid="{6DA259C2-51E8-4235-9223-54E71783FE5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M146" authorId="0" shapeId="0" xr:uid="{AE9E8AE2-3635-488A-9799-C55A6454912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N146" authorId="0" shapeId="0" xr:uid="{9458686A-D098-4A9A-A53D-4DE1148CAD1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O146" authorId="0" shapeId="0" xr:uid="{617F8914-2CAC-4A1A-9ACA-9FD85246DBB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P146" authorId="0" shapeId="0" xr:uid="{3D414D90-2A7C-43FD-BB69-390AE912A70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Q146" authorId="0" shapeId="0" xr:uid="{2D94B08D-6522-4F76-9E72-3E6426654AD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R146" authorId="0" shapeId="0" xr:uid="{D5750C53-83D8-41E4-95C2-696E214E2CD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S146" authorId="0" shapeId="0" xr:uid="{78F52BA5-A0B6-493D-9949-99CC0AF3BA4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T146" authorId="0" shapeId="0" xr:uid="{2BDB85D5-5EEF-42EF-B23C-B08586F9810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U146" authorId="0" shapeId="0" xr:uid="{C09CA8A6-6276-49C2-8DDB-4B0EF8E3AB5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V146" authorId="0" shapeId="0" xr:uid="{30FD8053-8475-49EB-8F04-FB754AD2168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W146" authorId="0" shapeId="0" xr:uid="{21FBFCAE-2D2F-4F26-BC2C-0E33228EC93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X146" authorId="0" shapeId="0" xr:uid="{DBB5492E-2A2A-4F3F-91D2-FD0CAA572D4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Y146" authorId="0" shapeId="0" xr:uid="{3046503F-BFA6-41D4-8556-5ED65C65163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Z146" authorId="0" shapeId="0" xr:uid="{505897DA-4C16-479B-97B0-4CDEDB1C8E9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AA146" authorId="0" shapeId="0" xr:uid="{F336A44D-777F-457D-A942-25CACDAE1DD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47" authorId="0" shapeId="0" xr:uid="{B706874E-7796-4E80-A922-B7BD07355C7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147" authorId="0" shapeId="0" xr:uid="{27077439-92E1-4F44-9C92-ADEB3D66566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147" authorId="0" shapeId="0" xr:uid="{FED00262-2BF1-4525-B1F3-AE3DCE4A3B7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147" authorId="0" shapeId="0" xr:uid="{64133CB7-E570-4E51-AF48-6248B1AE7A8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147" authorId="0" shapeId="0" xr:uid="{B790649C-8F59-42AE-B26E-07F24C18C7A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147" authorId="0" shapeId="0" xr:uid="{0EE9B89C-8619-4762-A89F-F704175FCB7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H147" authorId="0" shapeId="0" xr:uid="{6F5C6E32-39B0-4F59-9742-F371FC00D03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I147" authorId="0" shapeId="0" xr:uid="{CF9CF9FD-1581-4E0A-8DE1-CF4ED12AF54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J147" authorId="0" shapeId="0" xr:uid="{A5DF51BE-5E9B-404D-BEB5-1BB94180601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K147" authorId="0" shapeId="0" xr:uid="{E4BF3E58-6491-401D-B14C-5E86E936377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L147" authorId="0" shapeId="0" xr:uid="{90595F7E-A8BD-429A-B59A-63272454561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M147" authorId="0" shapeId="0" xr:uid="{62A0083D-6491-4261-A201-7CADC49BAED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N147" authorId="0" shapeId="0" xr:uid="{EAE28FAB-5369-4311-A2A7-8E0ED5BD367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O147" authorId="0" shapeId="0" xr:uid="{A3C29DA0-E35A-4C4A-B638-1DAD5441985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P147" authorId="0" shapeId="0" xr:uid="{FF0336D3-F1A7-429C-BD85-BECB0486D99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Q147" authorId="0" shapeId="0" xr:uid="{67049392-6812-42CE-B0F0-52DA2518294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R147" authorId="0" shapeId="0" xr:uid="{6A6EECD4-475C-4C64-975D-3F920DAB5B5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S147" authorId="0" shapeId="0" xr:uid="{37591C9B-7FED-4FBC-AF47-C6B087BAAE8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T147" authorId="0" shapeId="0" xr:uid="{1C9CBEA3-48A9-49B7-83F3-F7EAA95F88B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U147" authorId="0" shapeId="0" xr:uid="{9E3C841B-CBFC-4C53-B90D-F2D1E88924C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V147" authorId="0" shapeId="0" xr:uid="{6FC4CF4C-483D-4D7C-9929-3D4546E746E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W147" authorId="0" shapeId="0" xr:uid="{B1863B61-9DE0-4C16-A7CB-A5F7AC18ADB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X147" authorId="0" shapeId="0" xr:uid="{C2247BF6-957F-4641-B60C-76B7DB7A81D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Y147" authorId="0" shapeId="0" xr:uid="{258F8972-FBE2-48D0-A35C-37C0D44D9F6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Z147" authorId="0" shapeId="0" xr:uid="{F8E45D03-DEC7-4440-9BC8-0E661EF90A1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AA147" authorId="0" shapeId="0" xr:uid="{BFCA54C5-3286-42C5-9A03-ADCDA169E56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148" authorId="0" shapeId="0" xr:uid="{E5055977-D450-4FA3-8BB2-D8EC816D54B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148" authorId="0" shapeId="0" xr:uid="{7F68B486-F5BC-40DB-A20D-1AED4576249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148" authorId="0" shapeId="0" xr:uid="{F180AB23-C770-4188-8B6C-1791F021E76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148" authorId="0" shapeId="0" xr:uid="{8E05E078-29D4-465B-A6D3-4CFA2ACB18D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148" authorId="0" shapeId="0" xr:uid="{9D6D3C7A-E935-41AE-93A6-C65170A9490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148" authorId="0" shapeId="0" xr:uid="{74A74E3C-339E-4CAC-B51B-F49177C0112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H148" authorId="0" shapeId="0" xr:uid="{5F474C99-4931-4DF3-9566-C91CD951013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I148" authorId="0" shapeId="0" xr:uid="{FDC92967-C8C7-4495-AC13-64F15DCA0B4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J148" authorId="0" shapeId="0" xr:uid="{88446EB8-FB36-4038-8AAD-1623ACACC06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K148" authorId="0" shapeId="0" xr:uid="{75E340DF-14DF-4085-81A8-8DA7281C561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L148" authorId="0" shapeId="0" xr:uid="{275CFDA9-DD92-475C-9A6E-32739D02CBB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M148" authorId="0" shapeId="0" xr:uid="{5E685328-B064-4A7B-B374-4200382FBFE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N148" authorId="0" shapeId="0" xr:uid="{9601C82F-B768-4DE2-B5EC-EFC8F95D52E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O148" authorId="0" shapeId="0" xr:uid="{58DB11E0-D1F4-47F3-BA92-7F55A690975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P148" authorId="0" shapeId="0" xr:uid="{4D459865-5569-4605-9D2C-6CABC536412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Q148" authorId="0" shapeId="0" xr:uid="{8296AAC5-26A7-4F68-8C11-E54A56970CA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R148" authorId="0" shapeId="0" xr:uid="{5CFA2491-95EC-46BD-9F25-329F95BF163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S148" authorId="0" shapeId="0" xr:uid="{90FFC83F-4378-483F-9986-8806F10E7FB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T148" authorId="0" shapeId="0" xr:uid="{DCD95B93-A282-48D5-A5E8-1788AEC83D2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U148" authorId="0" shapeId="0" xr:uid="{572D6745-5FE5-40D5-9A21-0877A0F268A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V148" authorId="0" shapeId="0" xr:uid="{50DFC909-4CF7-4617-8935-93C9F342904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W148" authorId="0" shapeId="0" xr:uid="{FFFF2036-29F4-44BA-A42C-D7637B824EF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X148" authorId="0" shapeId="0" xr:uid="{44B8FB72-14D7-4ED0-9EFC-FFCD5B5DF8E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Y148" authorId="0" shapeId="0" xr:uid="{58D5D650-C1E4-47DC-B233-9B4534A6631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Z148" authorId="0" shapeId="0" xr:uid="{0178AF27-9F9F-4507-837A-EBF16DCC716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AA148" authorId="0" shapeId="0" xr:uid="{BF5A0C85-4915-405A-94B6-FA143BDEC65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149" authorId="0" shapeId="0" xr:uid="{37966735-9437-4088-9DAC-688A1670F84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149" authorId="0" shapeId="0" xr:uid="{3ED18A54-071A-43A9-80CF-674EC9E53A8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149" authorId="0" shapeId="0" xr:uid="{E2B962DF-1E1D-422E-8B80-AA78DA7426A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149" authorId="0" shapeId="0" xr:uid="{1F3C423B-4FBA-49F4-AC0B-3225B0D3427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149" authorId="0" shapeId="0" xr:uid="{6C3A5CCA-B6C7-480E-AC62-B40CDFFD346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149" authorId="0" shapeId="0" xr:uid="{DEF05426-62EE-456C-99DA-E467F5F7AD6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H149" authorId="0" shapeId="0" xr:uid="{CA6BBC6C-21CD-45F2-837E-3FD45538679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I149" authorId="0" shapeId="0" xr:uid="{E09B8B97-652E-4AB7-B95D-9C2A813F9B9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J149" authorId="0" shapeId="0" xr:uid="{5943F8D1-6DC6-460C-971F-2B0B51B08A6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K149" authorId="0" shapeId="0" xr:uid="{5CD9DF0B-1FF2-4716-BFA0-1645BFFC552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L149" authorId="0" shapeId="0" xr:uid="{9A2968D2-C5F5-45F6-9FF4-DCDFBB258AC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M149" authorId="0" shapeId="0" xr:uid="{54F8FB95-8698-476A-8D04-4E337DDABC9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N149" authorId="0" shapeId="0" xr:uid="{9390DB87-8D0C-4630-A2FA-B455945E9E3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O149" authorId="0" shapeId="0" xr:uid="{7D750528-6C3A-4ACD-80EA-B6C3BB48FA3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P149" authorId="0" shapeId="0" xr:uid="{46D4B198-6201-4856-BD70-6E0423F5BEA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Q149" authorId="0" shapeId="0" xr:uid="{91880858-2DAD-497B-AE80-C3915BEEC3B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R149" authorId="0" shapeId="0" xr:uid="{254D8753-F981-404B-961A-FD5047907B0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S149" authorId="0" shapeId="0" xr:uid="{55E2C8D0-E8F9-4D45-B4B7-6CE136B50D4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T149" authorId="0" shapeId="0" xr:uid="{EED173F9-8E08-4493-82D3-9DDA7D5781D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U149" authorId="0" shapeId="0" xr:uid="{EED6375A-FB4F-46F5-87A2-909BF75DFB6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V149" authorId="0" shapeId="0" xr:uid="{DCF65F1E-2E9C-444A-8B53-9D3C9C8D08E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W149" authorId="0" shapeId="0" xr:uid="{BD4B5893-2B2A-4219-A253-B1AB82E5A6A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X149" authorId="0" shapeId="0" xr:uid="{1C264D68-889B-48D9-A13B-88C2EF8BD62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Y149" authorId="0" shapeId="0" xr:uid="{24C06B17-8DBF-45C4-8483-FE294CE86D1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Z149" authorId="0" shapeId="0" xr:uid="{40549057-9690-4013-BDB7-4FD60648635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AA149" authorId="0" shapeId="0" xr:uid="{93EBABE7-8C30-4597-8435-EB38262F3BE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150" authorId="0" shapeId="0" xr:uid="{06F3AA29-8F65-459C-B91A-C67F546B142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150" authorId="0" shapeId="0" xr:uid="{9E402812-FB13-404C-A5E0-98A70129628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150" authorId="0" shapeId="0" xr:uid="{6F5433DF-B8F5-4C46-83AD-0A9016B007C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150" authorId="0" shapeId="0" xr:uid="{419EEFA0-FED5-401D-9594-52E8CA78CD7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150" authorId="0" shapeId="0" xr:uid="{FFBC22F7-3EEB-49DF-A732-14D26351355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150" authorId="0" shapeId="0" xr:uid="{1AAB1959-3390-44BA-BDFD-2688D822AFD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H150" authorId="0" shapeId="0" xr:uid="{6564A851-2BA0-436A-BB5B-C02E835BEFE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I150" authorId="0" shapeId="0" xr:uid="{758E81DF-547F-4304-9D03-02B7A3243AA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J150" authorId="0" shapeId="0" xr:uid="{C9EFB08B-486F-463E-A5A4-36C5A2EBD4C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K150" authorId="0" shapeId="0" xr:uid="{2AAC23D7-D762-4D5E-83A4-296A3483CA3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L150" authorId="0" shapeId="0" xr:uid="{D19B48F3-7214-47D2-8C8D-1D1E89681C8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M150" authorId="0" shapeId="0" xr:uid="{E16317B5-9653-4E8D-A507-E4CCCB5B0D7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N150" authorId="0" shapeId="0" xr:uid="{9FDA470C-29C6-45DE-B143-1F311824AD6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O150" authorId="0" shapeId="0" xr:uid="{6A0ECB17-7554-44F0-84DA-1511CB65424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P150" authorId="0" shapeId="0" xr:uid="{B2F62CB1-07EE-483B-AD1E-E7F2CEE4587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Q150" authorId="0" shapeId="0" xr:uid="{7C1F5F4A-CF06-46FE-8279-69096A4C3F5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R150" authorId="0" shapeId="0" xr:uid="{4C38B69D-A717-4592-A0D1-AC9F5E5C2F4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S150" authorId="0" shapeId="0" xr:uid="{C7220A3B-4813-41D5-958C-2EE0705C6CC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T150" authorId="0" shapeId="0" xr:uid="{2F8BF465-D813-4423-B4C0-DCEFB4E839C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U150" authorId="0" shapeId="0" xr:uid="{0C31522D-FBD3-420C-838D-E52309E229D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V150" authorId="0" shapeId="0" xr:uid="{A012DDC8-2B10-43E8-9E70-7DD3D1205C1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W150" authorId="0" shapeId="0" xr:uid="{B5047A0E-4D59-4181-A3FA-DD35E005D29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X150" authorId="0" shapeId="0" xr:uid="{400B86C8-EFDE-45A2-9921-60392DC028E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Y150" authorId="0" shapeId="0" xr:uid="{6943B481-2FDF-489E-A3F1-239BDB16A31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Z150" authorId="0" shapeId="0" xr:uid="{AA731FD0-C78C-45B6-92A7-6B17BB3F8CC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AA150" authorId="0" shapeId="0" xr:uid="{92987E45-723C-4118-9649-3FB4105B101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151" authorId="0" shapeId="0" xr:uid="{14830A03-717C-4F8B-8053-09CD855ED1A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151" authorId="0" shapeId="0" xr:uid="{24912010-9043-482C-BCF2-9F52DEFF694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151" authorId="0" shapeId="0" xr:uid="{463E1C64-F6E8-4352-877F-521B957EDAF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151" authorId="0" shapeId="0" xr:uid="{F78CDDEE-A5A3-4A70-849E-84A39859115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151" authorId="0" shapeId="0" xr:uid="{A9CCB1CF-7E8C-4673-AB03-84B019AEF58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151" authorId="0" shapeId="0" xr:uid="{CC7C1DF7-86A8-45CE-875F-4D9DB00DEFB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H151" authorId="0" shapeId="0" xr:uid="{D1D5BB17-6A94-4F92-B4DE-AFDB68E2F5B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I151" authorId="0" shapeId="0" xr:uid="{2FF67E36-0321-4D3F-BA91-6D1C9DC405E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J151" authorId="0" shapeId="0" xr:uid="{741F466A-FB2D-4173-B954-AC04B182776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K151" authorId="0" shapeId="0" xr:uid="{81D3CF00-4E5C-4E4B-B1FE-7D6185CA58A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L151" authorId="0" shapeId="0" xr:uid="{3002E460-0AED-4F6D-A5DC-01EC876EE61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M151" authorId="0" shapeId="0" xr:uid="{0030A409-7EF6-46A2-88BE-DCF68211FD4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N151" authorId="0" shapeId="0" xr:uid="{1942AFD4-E6BE-4290-BEAF-88D5DED2FCE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O151" authorId="0" shapeId="0" xr:uid="{BAD0391C-045C-4723-80D5-64B7A33AF5D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P151" authorId="0" shapeId="0" xr:uid="{60671184-25FA-4170-983B-D72DBF74B31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Q151" authorId="0" shapeId="0" xr:uid="{9EFFD65C-01DD-449F-9313-87C5B3ED34D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R151" authorId="0" shapeId="0" xr:uid="{1A755D83-BDEA-4C8F-AE09-10293D56713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S151" authorId="0" shapeId="0" xr:uid="{1717653A-DC68-47DD-BF90-3583ADD7363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T151" authorId="0" shapeId="0" xr:uid="{E542CA76-EAE1-432B-A3D2-F772BA64AD7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U151" authorId="0" shapeId="0" xr:uid="{D466FF68-4E26-40DA-A205-785CC05F042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V151" authorId="0" shapeId="0" xr:uid="{5D269BED-D22A-4D4C-B23C-34467E9A695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W151" authorId="0" shapeId="0" xr:uid="{E7CDA480-A94F-4080-A43E-4F2119B839D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X151" authorId="0" shapeId="0" xr:uid="{EC618999-B3BB-4519-A072-6A06096CFB3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Y151" authorId="0" shapeId="0" xr:uid="{A4651A89-C76B-4D59-ADEE-0FC0646D00A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Z151" authorId="0" shapeId="0" xr:uid="{C46131D0-6780-453B-8C44-75718C53BF8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AA151" authorId="0" shapeId="0" xr:uid="{49482D2F-2328-4FF8-A7AA-62035E30B81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52" authorId="0" shapeId="0" xr:uid="{9B8439A8-BA4B-4AE8-ABD4-46601C86CC1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152" authorId="0" shapeId="0" xr:uid="{4C2795DE-9B2C-4FB0-85CD-AEDEC783371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152" authorId="0" shapeId="0" xr:uid="{1C0FF579-9634-4C19-9B11-2DB8DF0AA71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152" authorId="0" shapeId="0" xr:uid="{D349E1EE-E483-454A-93B2-43C1D1D68D4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152" authorId="0" shapeId="0" xr:uid="{DFC635A8-4867-4DD2-A74E-2FD80C31FA0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152" authorId="0" shapeId="0" xr:uid="{0490A1AB-FABA-4428-BA3B-8BDB3E83680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H152" authorId="0" shapeId="0" xr:uid="{97A021DA-2AAC-4A4E-A685-C4137C6F1D6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I152" authorId="0" shapeId="0" xr:uid="{E2249E2D-FF5E-45F5-894C-E071AB7A9F5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J152" authorId="0" shapeId="0" xr:uid="{DA32FD02-0569-457D-B334-325100940F3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K152" authorId="0" shapeId="0" xr:uid="{53940C26-073E-4999-AA66-EB985D3F119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L152" authorId="0" shapeId="0" xr:uid="{C20E5612-C5AC-4770-A229-B1A78059AC5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M152" authorId="0" shapeId="0" xr:uid="{183A1D8D-410C-43CE-89C1-3E620A9FAAE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N152" authorId="0" shapeId="0" xr:uid="{8F945423-8B91-4195-9B13-38F7B66045F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O152" authorId="0" shapeId="0" xr:uid="{0379E99C-92C2-49EE-863E-1697657D283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P152" authorId="0" shapeId="0" xr:uid="{A50B1841-D262-4696-BFD9-8CD62063DEC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Q152" authorId="0" shapeId="0" xr:uid="{7041473E-CB25-4825-9736-81BAF1594BE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R152" authorId="0" shapeId="0" xr:uid="{1625C102-CF1C-43AF-AE08-77D5C822E87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S152" authorId="0" shapeId="0" xr:uid="{8335EA86-2C7E-4932-9D63-22DE48AF4CC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T152" authorId="0" shapeId="0" xr:uid="{5C490E06-8692-4DE7-8AD5-EDFA820B0F3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U152" authorId="0" shapeId="0" xr:uid="{FB691C45-14E2-43C3-8DF3-0DF19C8E749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V152" authorId="0" shapeId="0" xr:uid="{AAC43B20-EB05-4C1A-B856-DA9D4D31257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W152" authorId="0" shapeId="0" xr:uid="{4E2874A2-D15B-474F-BC24-AED50803131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X152" authorId="0" shapeId="0" xr:uid="{1BBA2A86-7B1D-4EE0-929E-56676C1A9FB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Y152" authorId="0" shapeId="0" xr:uid="{E23B2326-D8C6-4543-ABEA-21F0C8B7EAF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Z152" authorId="0" shapeId="0" xr:uid="{54D8B54D-64D2-4901-82C2-CC7F4885FFA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AA152" authorId="0" shapeId="0" xr:uid="{2CE7452D-6761-4F58-8AA9-16F61692257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53" authorId="0" shapeId="0" xr:uid="{A3D60993-2E2F-449B-8D62-017EC1B4384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153" authorId="0" shapeId="0" xr:uid="{40709F4F-4DA2-4517-A4B5-D5D2DE3DFBF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153" authorId="0" shapeId="0" xr:uid="{8F3EFA7A-AE06-4680-BE16-9D7BC717E35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153" authorId="0" shapeId="0" xr:uid="{C7E830DC-8020-4B3D-815C-C3C3B797255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153" authorId="0" shapeId="0" xr:uid="{7263879B-ACC2-4A77-92B4-464CA7229BD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153" authorId="0" shapeId="0" xr:uid="{B1429349-ADCC-453D-9B60-28DE75831E1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H153" authorId="0" shapeId="0" xr:uid="{B132CB30-FF88-4ACB-BDCE-5A19A4C1D29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I153" authorId="0" shapeId="0" xr:uid="{55018713-E4F6-4187-B2B7-8F94D7A8DE1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J153" authorId="0" shapeId="0" xr:uid="{084AF4A7-3D67-47E7-8037-2B2EFC4CDC7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K153" authorId="0" shapeId="0" xr:uid="{E96F5677-A22F-4D7F-9108-88AAAB48BB4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L153" authorId="0" shapeId="0" xr:uid="{05828A0D-CDEF-4FC4-A2EF-AC9E1658215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M153" authorId="0" shapeId="0" xr:uid="{E0736D66-45E8-422D-87A0-45AAF4B1F25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N153" authorId="0" shapeId="0" xr:uid="{8520D5CA-99E6-4F70-A79F-D09FBE99394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O153" authorId="0" shapeId="0" xr:uid="{8FFA7DE7-7AAC-40D6-B2C8-C37A795F525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P153" authorId="0" shapeId="0" xr:uid="{D3751CD0-F5A3-4443-948B-14EB1352DD4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Q153" authorId="0" shapeId="0" xr:uid="{95863868-C1A1-4CB1-9864-FEAEC0D3992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R153" authorId="0" shapeId="0" xr:uid="{DD1E0C05-7539-40AD-B069-A2EE4366674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S153" authorId="0" shapeId="0" xr:uid="{A5B34F39-26A5-4F6A-832A-AD17D81056F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T153" authorId="0" shapeId="0" xr:uid="{0AA7904E-F952-4D74-92B5-CBDF4F8531A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U153" authorId="0" shapeId="0" xr:uid="{2B8ABE48-6159-41E9-93FA-34CE043D14A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V153" authorId="0" shapeId="0" xr:uid="{816D6AD3-9892-4BBD-AD91-DFD4E030426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W153" authorId="0" shapeId="0" xr:uid="{C2E2B63B-AC60-4CCD-A1A2-BB288F6113A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X153" authorId="0" shapeId="0" xr:uid="{D089DA5A-DE00-476B-BD71-5463FF9AC10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Y153" authorId="0" shapeId="0" xr:uid="{CB354F0B-A3D7-4768-A311-2AF0ECF7C00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Z153" authorId="0" shapeId="0" xr:uid="{FC8BE6BE-40F9-4B48-950A-A5A814D2E20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AA153" authorId="0" shapeId="0" xr:uid="{E89480A4-840B-444E-8058-F5890B32C50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154" authorId="0" shapeId="0" xr:uid="{66F2775E-F30F-4B0F-8F26-E3A0835EEE1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154" authorId="0" shapeId="0" xr:uid="{5BD54E98-FCB8-47D2-8570-1B40FFF4698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154" authorId="0" shapeId="0" xr:uid="{19CA01C2-FFAB-444C-B6D7-96E04014CA9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154" authorId="0" shapeId="0" xr:uid="{77C2D6EF-8731-4727-8970-377CB615D8C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154" authorId="0" shapeId="0" xr:uid="{0ECCCC2E-B006-4355-84C8-D1052336F40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154" authorId="0" shapeId="0" xr:uid="{ECD3B2FC-0164-4F02-BDE3-6E0677A12DD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H154" authorId="0" shapeId="0" xr:uid="{2853C1AE-2AB0-4DAA-8825-1DC5ABED331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I154" authorId="0" shapeId="0" xr:uid="{D66DE016-2F5F-45D1-A290-1B1BB1CCC84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J154" authorId="0" shapeId="0" xr:uid="{F28D2577-53CF-413A-AA54-A5D96C3759A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K154" authorId="0" shapeId="0" xr:uid="{5C414BC4-8BD8-49E4-9386-EC57753F80F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L154" authorId="0" shapeId="0" xr:uid="{54AB2846-B5AC-4443-B2DF-9648A4F04BE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M154" authorId="0" shapeId="0" xr:uid="{F7399109-EF96-48A4-BC71-A6D5D172B6D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N154" authorId="0" shapeId="0" xr:uid="{D03C4138-D1F9-4E38-8D9C-659E2441C71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O154" authorId="0" shapeId="0" xr:uid="{7F5577E8-5EAF-491A-A084-1EA2A17BF51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P154" authorId="0" shapeId="0" xr:uid="{11B45D12-97B4-4994-8384-0711AAF91B9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Q154" authorId="0" shapeId="0" xr:uid="{6B5524D1-1737-4752-A17A-666FF66411F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R154" authorId="0" shapeId="0" xr:uid="{3169F64A-7FFE-44B4-8E4A-C2B1AAA7491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S154" authorId="0" shapeId="0" xr:uid="{6D429951-1871-45F4-A8A2-96B8BC7156C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T154" authorId="0" shapeId="0" xr:uid="{3EF7460A-3153-4876-81D4-2A0CA230003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U154" authorId="0" shapeId="0" xr:uid="{43EBBFA0-7DA6-423A-805A-29277727498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V154" authorId="0" shapeId="0" xr:uid="{56A76898-DABF-450F-9011-0A59834B9B9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W154" authorId="0" shapeId="0" xr:uid="{C0091C85-1831-48CA-A80A-95B949C84F0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X154" authorId="0" shapeId="0" xr:uid="{00F4CF20-5B8B-4D96-8E15-1866BAFE63A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Y154" authorId="0" shapeId="0" xr:uid="{A3451423-1605-42BC-AEE1-3790A387225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Z154" authorId="0" shapeId="0" xr:uid="{6E2BCF42-EFDD-4496-ACE3-54629304EB9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AA154" authorId="0" shapeId="0" xr:uid="{A936A300-9FF5-4D39-B739-A6A343628D1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55" authorId="0" shapeId="0" xr:uid="{E5E80A72-44A3-42CC-B50B-1251D55DD34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155" authorId="0" shapeId="0" xr:uid="{E247C343-E20A-41E8-89F8-D028A951254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155" authorId="0" shapeId="0" xr:uid="{ABAF2073-3C88-4E4B-BE37-0688319796D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155" authorId="0" shapeId="0" xr:uid="{D430A097-FC91-4103-AB0E-E010E5154AF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155" authorId="0" shapeId="0" xr:uid="{BDEDE1BB-540D-4E1C-9774-50128206D61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155" authorId="0" shapeId="0" xr:uid="{2C028E90-2664-4596-A1A4-4E338441092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H155" authorId="0" shapeId="0" xr:uid="{2BC3FA04-7010-4AE0-AA0F-464D708AC41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I155" authorId="0" shapeId="0" xr:uid="{F3728160-B20D-4A6D-B0C8-57103D0599A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J155" authorId="0" shapeId="0" xr:uid="{7AA4BDE4-ACCB-422E-B937-EE7FED889D2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K155" authorId="0" shapeId="0" xr:uid="{897292CF-79C9-450C-B273-9ECD4858DA8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L155" authorId="0" shapeId="0" xr:uid="{FD6F5CF1-193D-4BA0-8B99-80BBBED7AC0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M155" authorId="0" shapeId="0" xr:uid="{EA7BA494-0251-40D2-B294-2F3D28AF3C6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N155" authorId="0" shapeId="0" xr:uid="{65AAB8CD-BC89-48C7-903A-0F3527CA5AD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O155" authorId="0" shapeId="0" xr:uid="{FC4008CA-FE54-40B6-943D-E307739BE6E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P155" authorId="0" shapeId="0" xr:uid="{F605588B-3DC5-4FE7-ADA9-8C431CA5128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Q155" authorId="0" shapeId="0" xr:uid="{FE715087-46C0-44D3-9F57-C3A71868CE1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R155" authorId="0" shapeId="0" xr:uid="{2DCF74AF-7365-44B5-B54A-B7C2D795186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S155" authorId="0" shapeId="0" xr:uid="{DF14B695-6877-41C4-8381-920A9824272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T155" authorId="0" shapeId="0" xr:uid="{7FD74321-8D41-4DF5-A9CD-CCD952DE056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U155" authorId="0" shapeId="0" xr:uid="{937911C4-0586-4706-9920-1853978BB2F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V155" authorId="0" shapeId="0" xr:uid="{7155EF99-55B2-4F1D-8B82-674F3A9E2F9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W155" authorId="0" shapeId="0" xr:uid="{DBE60AF8-04A0-4168-A4C6-5FD706270A1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X155" authorId="0" shapeId="0" xr:uid="{D13F9AE1-6D34-4865-9D26-495579EB185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Y155" authorId="0" shapeId="0" xr:uid="{E56C736A-E534-40D0-B0DC-E2EBFD9863B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Z155" authorId="0" shapeId="0" xr:uid="{BDE8F812-12D1-4AC4-ABE9-3B351D1EE80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AA155" authorId="0" shapeId="0" xr:uid="{C47D7A47-8C32-4E63-AF4B-DCEB7CBF5E1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56" authorId="0" shapeId="0" xr:uid="{F885AEA6-7DE0-4F83-AA33-D4B6ACFC9D7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156" authorId="0" shapeId="0" xr:uid="{3A518C7F-002B-4BE0-8006-DE854EB7AA0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156" authorId="0" shapeId="0" xr:uid="{0FC73D19-7556-4BC3-80A7-273694CF332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156" authorId="0" shapeId="0" xr:uid="{37E2C719-59F7-424F-AD42-1E796454DD6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156" authorId="0" shapeId="0" xr:uid="{510CDBED-FC86-4568-9BC5-E8D23D8C124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156" authorId="0" shapeId="0" xr:uid="{ED41C43D-0F47-4091-814E-65F269F9260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H156" authorId="0" shapeId="0" xr:uid="{B20788DB-3754-4FFF-9AF6-B46347B3BB1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I156" authorId="0" shapeId="0" xr:uid="{04FCDCF0-4651-4A6F-9213-D74E1354E93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J156" authorId="0" shapeId="0" xr:uid="{4434AC09-0362-4097-AC39-49BC9A02B6C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K156" authorId="0" shapeId="0" xr:uid="{12E1AB0A-7D19-4609-BE10-9D0CF80F919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L156" authorId="0" shapeId="0" xr:uid="{DACEC27B-00EB-4CDF-A50F-89774ABC6A6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M156" authorId="0" shapeId="0" xr:uid="{C4B6C9A3-05C8-48B8-A07B-C58F37D7D38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N156" authorId="0" shapeId="0" xr:uid="{8CF0D9CA-2CC3-46C7-A461-95D2BA75720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O156" authorId="0" shapeId="0" xr:uid="{CF0370C2-3C3A-4291-A342-BC6B84E56D8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P156" authorId="0" shapeId="0" xr:uid="{8F38CF62-A916-4B37-A5E9-6E425881809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Q156" authorId="0" shapeId="0" xr:uid="{391DE387-4B1F-4CA6-A5F1-C5D5526CFB4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R156" authorId="0" shapeId="0" xr:uid="{516F2D91-050D-438D-ADDF-59396AAA040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S156" authorId="0" shapeId="0" xr:uid="{6F413104-028D-4CEB-96C9-3F3B6260E1C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T156" authorId="0" shapeId="0" xr:uid="{164ADF6B-26B4-4A1F-BF14-3D44F13328A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U156" authorId="0" shapeId="0" xr:uid="{E1F43B6A-01E9-4422-870A-38ED5437400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V156" authorId="0" shapeId="0" xr:uid="{F52072F3-37DC-40E2-BC0B-F7D95A6B070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W156" authorId="0" shapeId="0" xr:uid="{63F31B8B-0ABB-4D99-8668-C09CEF6B29B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X156" authorId="0" shapeId="0" xr:uid="{FEC9B08E-76E9-45DB-9E7E-63D950619A5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Y156" authorId="0" shapeId="0" xr:uid="{6E96C638-9342-4B88-9625-34D979392AA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Z156" authorId="0" shapeId="0" xr:uid="{88EB6575-ED15-48A5-801A-F99FC5C26B9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AA156" authorId="0" shapeId="0" xr:uid="{FD868211-9640-4C2C-965D-04523D35425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57" authorId="0" shapeId="0" xr:uid="{10E89DAF-DDE7-4832-B788-9F502B5CC2C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157" authorId="0" shapeId="0" xr:uid="{EB5F3EF4-DF92-486B-A411-23E460D5C32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157" authorId="0" shapeId="0" xr:uid="{46F12A96-9C55-41D6-8856-845ED9FCEE3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157" authorId="0" shapeId="0" xr:uid="{A1BAA191-A229-4319-B782-2D3F9BDEC16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157" authorId="0" shapeId="0" xr:uid="{34BAF690-790C-47CC-A024-024F16AD602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157" authorId="0" shapeId="0" xr:uid="{6C4C113F-27A3-403F-B3BC-1677E5F461C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H157" authorId="0" shapeId="0" xr:uid="{2A849B33-EEBF-4E83-8640-49B5C9CEE61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I157" authorId="0" shapeId="0" xr:uid="{E546F5FD-C4CD-4A56-A88E-A3EE63FB67F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J157" authorId="0" shapeId="0" xr:uid="{110DAD43-306B-4C39-9AFB-5B2D8F056D7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K157" authorId="0" shapeId="0" xr:uid="{30A008F0-9D52-4A14-AC00-4E20CC587B2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L157" authorId="0" shapeId="0" xr:uid="{AF7ECEA2-AD60-4BF9-AE14-4CC3ED1D778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M157" authorId="0" shapeId="0" xr:uid="{A2CFA3E5-0673-44D0-81B1-51BAFB57E0F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N157" authorId="0" shapeId="0" xr:uid="{B0BA161E-AE5D-45FF-B987-032F6D74BEB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O157" authorId="0" shapeId="0" xr:uid="{8D403D76-6F90-4C30-B35D-C066F2B9F7A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P157" authorId="0" shapeId="0" xr:uid="{D4EED16B-14E3-483C-908A-F8B95D75332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Q157" authorId="0" shapeId="0" xr:uid="{54BED482-1ED1-49BB-9FB2-59377AD0431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R157" authorId="0" shapeId="0" xr:uid="{A2570F23-40DE-451D-B5A0-DBAA2C3BEA7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S157" authorId="0" shapeId="0" xr:uid="{85C0DEF5-8894-4E19-80DB-692048F0CF1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T157" authorId="0" shapeId="0" xr:uid="{5A08EA26-97B4-4457-8DAA-88596B18FA1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U157" authorId="0" shapeId="0" xr:uid="{D99DDE08-19F7-4C26-8270-77946844924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V157" authorId="0" shapeId="0" xr:uid="{EB2CF2C1-C21C-4C29-8031-C9F28A6471B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W157" authorId="0" shapeId="0" xr:uid="{B933D5B1-AFE8-4FD9-B030-5DCC9C80D52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X157" authorId="0" shapeId="0" xr:uid="{C28EBF0B-BF5B-42CF-90C1-54764B3DA48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Y157" authorId="0" shapeId="0" xr:uid="{B839B5DA-41F9-4F33-ADCD-EB450457C1A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Z157" authorId="0" shapeId="0" xr:uid="{8DB02004-35F4-44B3-97A2-5AE0862E550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AA157" authorId="0" shapeId="0" xr:uid="{6B243B64-616E-4B70-A922-033979491C3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58" authorId="0" shapeId="0" xr:uid="{C1C86E77-4ADE-41B7-9524-24416AD638A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158" authorId="0" shapeId="0" xr:uid="{F62EE0FE-E537-447F-9F70-92E4D31E765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158" authorId="0" shapeId="0" xr:uid="{4BC0335D-45D2-4B0B-AFB3-9C8FBA589D9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158" authorId="0" shapeId="0" xr:uid="{897BAED3-6B27-4406-93CA-148FF7ECAE3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158" authorId="0" shapeId="0" xr:uid="{5BDB346B-5549-417A-AC17-098EFEB30B6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158" authorId="0" shapeId="0" xr:uid="{1094623D-5459-4264-A1D7-A4CDBEB7817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H158" authorId="0" shapeId="0" xr:uid="{A40D1B10-6E4E-438C-BB4F-6A6DB4A6713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I158" authorId="0" shapeId="0" xr:uid="{DBCFD84A-BB10-41CA-9806-A37D5741421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J158" authorId="0" shapeId="0" xr:uid="{072B4262-BF4C-45E8-9F3C-BDAD1DA2623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K158" authorId="0" shapeId="0" xr:uid="{968BABB6-37E6-4D4F-8A3D-7DFF14BC7E9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L158" authorId="0" shapeId="0" xr:uid="{16C9CDC3-7041-4CAD-B85A-20BA8C9016A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M158" authorId="0" shapeId="0" xr:uid="{036DEE97-C62C-4415-A334-3B93726B503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N158" authorId="0" shapeId="0" xr:uid="{4A9AEC2A-E50A-40B3-BD1F-948940DB9DC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O158" authorId="0" shapeId="0" xr:uid="{3C2E45D1-2798-44E5-96D7-99B3C370DF3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P158" authorId="0" shapeId="0" xr:uid="{A2500073-A438-44E0-BA82-56A3EA2E98A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Q158" authorId="0" shapeId="0" xr:uid="{C8A936EF-2987-482E-978E-D6CCEC9E39C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R158" authorId="0" shapeId="0" xr:uid="{66DE45E2-0941-4CF3-BC33-9FEFF59F0C6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S158" authorId="0" shapeId="0" xr:uid="{3F7663F0-6D02-469D-8EE9-FA74BD8EBD7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T158" authorId="0" shapeId="0" xr:uid="{FE252452-7B2E-4F8F-9A60-7F05561FCA4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U158" authorId="0" shapeId="0" xr:uid="{E3DF9AC7-2F8D-42FC-B430-AAA6CC9373C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V158" authorId="0" shapeId="0" xr:uid="{97FDB8BF-CFCF-4DA3-89B7-D74CC714878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W158" authorId="0" shapeId="0" xr:uid="{92B9E977-2EE4-43C7-9BBF-0855F178663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X158" authorId="0" shapeId="0" xr:uid="{AFFEBA98-7AC3-4EE7-A565-9F6F3AC2569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Y158" authorId="0" shapeId="0" xr:uid="{AF5D7117-2450-4D8F-AABD-44B76699D1B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Z158" authorId="0" shapeId="0" xr:uid="{99BFF93B-D5ED-4E96-8899-AA717073F30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AA158" authorId="0" shapeId="0" xr:uid="{FFC37E64-C757-4F7F-97D2-E555D2D5147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59" authorId="0" shapeId="0" xr:uid="{319C0F31-016D-452F-B0ED-157F70DAC8C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159" authorId="0" shapeId="0" xr:uid="{9AE16549-FC3E-479F-A0E3-8F4DB27C933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159" authorId="0" shapeId="0" xr:uid="{C9F3B8B4-C8ED-4AB8-801D-260DC12D541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159" authorId="0" shapeId="0" xr:uid="{A87C7DDE-31C2-469B-A3B0-201359735D9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159" authorId="0" shapeId="0" xr:uid="{FE96AFCA-C495-4BDE-8F5D-712F12B379B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159" authorId="0" shapeId="0" xr:uid="{30AE08D9-86C2-42EA-BF89-8316AAE3BF0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H159" authorId="0" shapeId="0" xr:uid="{7C244F26-97C8-4489-B7E7-12F19B616D3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I159" authorId="0" shapeId="0" xr:uid="{88221EB1-CD4A-4170-B562-FD373E402A9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J159" authorId="0" shapeId="0" xr:uid="{FF5A0CBB-FAAF-4B4D-92B0-27F525394E1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K159" authorId="0" shapeId="0" xr:uid="{82B7B638-0893-45C1-83A2-0727573EEEA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L159" authorId="0" shapeId="0" xr:uid="{37BECB20-E8F7-4916-B55D-5FB4E942C0D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M159" authorId="0" shapeId="0" xr:uid="{B77812BC-0D7F-4641-AE83-466A7C45556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N159" authorId="0" shapeId="0" xr:uid="{13B37B56-516E-4052-9984-71101A15B23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O159" authorId="0" shapeId="0" xr:uid="{4670D590-B00A-4740-93C4-170084913F0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P159" authorId="0" shapeId="0" xr:uid="{BE5B1BC0-9C27-4DBD-8AA9-34B7D1614B0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Q159" authorId="0" shapeId="0" xr:uid="{D3865867-BC15-4C68-A8AD-754D9EEE5A8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R159" authorId="0" shapeId="0" xr:uid="{A224806B-D411-422A-823A-1EF771CB4A9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S159" authorId="0" shapeId="0" xr:uid="{EAFFA3FC-6697-4A4B-84F3-84AF9D23660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T159" authorId="0" shapeId="0" xr:uid="{26C39B1C-A7B3-4645-B859-041EE22E7E3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U159" authorId="0" shapeId="0" xr:uid="{4DA60FE3-5658-4AC6-9562-9939144A0BE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V159" authorId="0" shapeId="0" xr:uid="{7AF5FE44-6772-458B-A667-A9065822308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W159" authorId="0" shapeId="0" xr:uid="{4EA09888-593A-4731-8280-C0C7570A4B0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X159" authorId="0" shapeId="0" xr:uid="{0C88C9A7-6E9A-41DA-B928-3491F6F5221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Y159" authorId="0" shapeId="0" xr:uid="{2B2AD48D-513E-4266-B5B5-40232D728BB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Z159" authorId="0" shapeId="0" xr:uid="{BEC5247E-F1FF-4572-ACE9-4D690399A3F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AA159" authorId="0" shapeId="0" xr:uid="{95693D76-B7BF-40B7-AA2B-641F15B011F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60" authorId="0" shapeId="0" xr:uid="{2509409B-823A-4C61-9189-10B0A48513C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160" authorId="0" shapeId="0" xr:uid="{1F5B858E-AB47-43EC-B72C-532CC5B3889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160" authorId="0" shapeId="0" xr:uid="{B2DE6CCD-CD0A-460C-A856-D9E9686BFB3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160" authorId="0" shapeId="0" xr:uid="{B52DF958-F816-44B0-9ADB-81A18517AAB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160" authorId="0" shapeId="0" xr:uid="{5F8ABC61-460F-427D-A1A5-F4BB0D3C9C8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160" authorId="0" shapeId="0" xr:uid="{5C241B91-72F8-4606-8305-F54C4B1EA11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H160" authorId="0" shapeId="0" xr:uid="{5F0F6583-B553-4392-963E-937F151368C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I160" authorId="0" shapeId="0" xr:uid="{37780CC4-B2D2-458D-B0D0-8EA2C954590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J160" authorId="0" shapeId="0" xr:uid="{11B4D01B-1BC0-48EC-A0FA-03AB7799286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K160" authorId="0" shapeId="0" xr:uid="{CC6F7D40-4848-48A6-8357-F5383E0C291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L160" authorId="0" shapeId="0" xr:uid="{F071A57B-9BA6-4029-AC29-6C9A7DAB976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M160" authorId="0" shapeId="0" xr:uid="{4AF9D42B-B3B7-42F0-9953-E0D00D5629A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N160" authorId="0" shapeId="0" xr:uid="{3AF2B5AD-E5C1-4CD5-B491-6DCCBC4C638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O160" authorId="0" shapeId="0" xr:uid="{D78B4BBA-E198-4A15-B5E7-9AE1E80A00D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P160" authorId="0" shapeId="0" xr:uid="{6CE14FD1-90EA-4BC6-878B-4ECD4431561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Q160" authorId="0" shapeId="0" xr:uid="{49ECBA13-4B3D-4C23-B4C1-B39D442A159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R160" authorId="0" shapeId="0" xr:uid="{8B783DC0-F072-4A65-BE28-5FBFE7AA30C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S160" authorId="0" shapeId="0" xr:uid="{E2BE9623-A56F-4C34-993D-7126DC4CBD7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T160" authorId="0" shapeId="0" xr:uid="{5F36A5CF-1A6F-4F5F-83E4-8ADE1BBB6FD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U160" authorId="0" shapeId="0" xr:uid="{A3DA0EA8-1DA6-4A41-994D-A171023066F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V160" authorId="0" shapeId="0" xr:uid="{62C28172-F986-4D18-BEB2-E851BB14DAC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W160" authorId="0" shapeId="0" xr:uid="{83072C82-8302-487C-AE39-9E647B5D7A8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X160" authorId="0" shapeId="0" xr:uid="{6EC1E088-9E2D-4EA6-84AA-4AC7A19CB87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Y160" authorId="0" shapeId="0" xr:uid="{5C684438-4295-45EE-8AD6-53D4DF82DB7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Z160" authorId="0" shapeId="0" xr:uid="{59282063-E9C7-4905-8B84-7AD076093FF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AA160" authorId="0" shapeId="0" xr:uid="{BA7A14F4-1E5F-4DE3-85DE-8402645DED1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61" authorId="0" shapeId="0" xr:uid="{A2A2BE5D-5969-4970-8C51-16F3365C6AF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161" authorId="0" shapeId="0" xr:uid="{91B02CC6-EAC2-4EAC-83F3-669719CB682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161" authorId="0" shapeId="0" xr:uid="{21C473E6-CE96-49D5-B759-E065C13F9D5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161" authorId="0" shapeId="0" xr:uid="{3F5DBFF5-B95D-410A-AEFE-D355D9B68C9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161" authorId="0" shapeId="0" xr:uid="{D8D2B4A7-BA67-4AA1-B62A-85E86311C6A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161" authorId="0" shapeId="0" xr:uid="{7650E581-5EA3-4ABE-9FD2-E77E3A6F166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H161" authorId="0" shapeId="0" xr:uid="{5714E961-D26C-44EC-BAA9-8D1665AC19C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I161" authorId="0" shapeId="0" xr:uid="{E5CF80D9-F01B-46F6-BD6B-48C9F88F5C0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J161" authorId="0" shapeId="0" xr:uid="{2FC3B525-C3A1-48D4-B85E-BAB7FBEAAB6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K161" authorId="0" shapeId="0" xr:uid="{3AB39CFC-FF0D-4E0F-B652-4FC45230E93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L161" authorId="0" shapeId="0" xr:uid="{4F463173-131D-4C0B-8EAE-CCD51BDD4A6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M161" authorId="0" shapeId="0" xr:uid="{83145ABB-C7FF-4D3D-AB19-E277D690836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N161" authorId="0" shapeId="0" xr:uid="{CB3920C2-C287-4873-97D8-A632CA5388D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O161" authorId="0" shapeId="0" xr:uid="{A282DF78-25D7-48E4-B9C1-5C53A9AF405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P161" authorId="0" shapeId="0" xr:uid="{0EB0D174-E15B-486C-ACBE-9DCA3339D03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Q161" authorId="0" shapeId="0" xr:uid="{A3F5A292-5C99-4DF5-9350-CFD777EB1AC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R161" authorId="0" shapeId="0" xr:uid="{166AD854-66FB-4463-A29C-3D75D787624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S161" authorId="0" shapeId="0" xr:uid="{AAD1881A-96F5-4A59-9B52-6472F38B3D0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T161" authorId="0" shapeId="0" xr:uid="{7E5F7236-9EED-4012-BF7A-8F83FEA30C5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U161" authorId="0" shapeId="0" xr:uid="{FC03848A-B101-4343-B754-F7472F7564C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V161" authorId="0" shapeId="0" xr:uid="{445C0845-2C9B-46BE-A8F2-56E896E7885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W161" authorId="0" shapeId="0" xr:uid="{7CE45A5C-891D-4370-B5CC-76857E0C698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X161" authorId="0" shapeId="0" xr:uid="{EA8B7A65-D805-46C3-BF37-9988FD4DEDB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Y161" authorId="0" shapeId="0" xr:uid="{5A34E3AF-0289-4942-B837-2789AE8C098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Z161" authorId="0" shapeId="0" xr:uid="{7B64C9EF-D959-4C57-919B-C963E3D4F45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AA161" authorId="0" shapeId="0" xr:uid="{605AD29F-FA1E-4F20-B149-250A817977B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62" authorId="0" shapeId="0" xr:uid="{DF01848E-0DFD-46F8-9639-AD10F098D20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162" authorId="0" shapeId="0" xr:uid="{BACE06F8-77A2-429F-BF4C-B88CD3DED50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162" authorId="0" shapeId="0" xr:uid="{08D04F8F-153B-4C99-8DDC-D586ADAAFD3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162" authorId="0" shapeId="0" xr:uid="{6C5F6864-4487-43F7-A207-D13C0BD6B25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162" authorId="0" shapeId="0" xr:uid="{8E6BE2E3-1EDC-443F-86A2-FA05B61B384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162" authorId="0" shapeId="0" xr:uid="{502B0546-56E6-4D96-93EE-EDFC2A22EEE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H162" authorId="0" shapeId="0" xr:uid="{9480B120-9E7D-4EE0-82FC-0E6A0072404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I162" authorId="0" shapeId="0" xr:uid="{5E3F4B2F-DFD7-48CA-A543-51840F0C55A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J162" authorId="0" shapeId="0" xr:uid="{26944DE5-485F-460F-94A0-F7FAAE83338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K162" authorId="0" shapeId="0" xr:uid="{CF45204B-0437-4574-9AB7-B3D3ED9F357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L162" authorId="0" shapeId="0" xr:uid="{837752AB-8ED0-4652-ACA7-A4DE2E21D6B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M162" authorId="0" shapeId="0" xr:uid="{5ED2C858-5320-4AC5-94F0-C537306E689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N162" authorId="0" shapeId="0" xr:uid="{5F4837F2-B542-4E11-B802-C2432357F9D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O162" authorId="0" shapeId="0" xr:uid="{0F78471F-E636-4E2B-97C9-D9139DFB699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P162" authorId="0" shapeId="0" xr:uid="{B4B43B07-CF16-46E7-AEB2-F33BF8EACBD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Q162" authorId="0" shapeId="0" xr:uid="{7740D6F5-C0CA-4292-BADC-B1D1A8F48FD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R162" authorId="0" shapeId="0" xr:uid="{05C6FBED-BD1D-4462-A4B4-94F08B2C24B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S162" authorId="0" shapeId="0" xr:uid="{80898628-6DC3-4EB6-9E4B-31468497465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T162" authorId="0" shapeId="0" xr:uid="{F2FBFD24-CCD7-4D64-A4AD-B5707597F43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U162" authorId="0" shapeId="0" xr:uid="{25875BC7-0327-40A5-8929-52B6A167188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V162" authorId="0" shapeId="0" xr:uid="{F5496957-508E-421C-91EB-6717D0E4C39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W162" authorId="0" shapeId="0" xr:uid="{F0F31EFE-4BFA-4637-8228-A36B5207AA6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X162" authorId="0" shapeId="0" xr:uid="{366A9DAA-DB7A-49E0-AF79-602741D8915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Y162" authorId="0" shapeId="0" xr:uid="{F46F1989-9843-49EF-B17E-3E623B4A4E2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Z162" authorId="0" shapeId="0" xr:uid="{BEF63642-0BE1-4718-9DBA-E30A5CA1D38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AA162" authorId="0" shapeId="0" xr:uid="{689EFA71-B2B2-4A77-B9EE-0B44CD3A31B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63" authorId="0" shapeId="0" xr:uid="{51B33A9E-7BB0-42F3-B672-52AFFB1BFD6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163" authorId="0" shapeId="0" xr:uid="{5AB7D283-6E9A-4DEB-BCD9-838BBFA6AFB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163" authorId="0" shapeId="0" xr:uid="{EB189E12-BBFA-4701-9ED9-654E5E358DC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163" authorId="0" shapeId="0" xr:uid="{3C12A1E9-0FFB-4F69-BAFA-E8B3EEF0FC2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163" authorId="0" shapeId="0" xr:uid="{38207E7E-9BD8-49B0-9672-9EF60F3EA8B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163" authorId="0" shapeId="0" xr:uid="{84412FAC-D27C-4E6F-96CB-F82B5B9933C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H163" authorId="0" shapeId="0" xr:uid="{C1D27521-327E-4632-9A3E-55531DC1416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I163" authorId="0" shapeId="0" xr:uid="{677E5916-F30F-4F32-8731-D283751D5ED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J163" authorId="0" shapeId="0" xr:uid="{8621D19F-D24C-4A57-8914-A0BDFA526FF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K163" authorId="0" shapeId="0" xr:uid="{E2B0161B-95C9-44B4-8B1D-07567731479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L163" authorId="0" shapeId="0" xr:uid="{DD8D9A7E-E208-43FD-ABF0-DF1930B80DB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M163" authorId="0" shapeId="0" xr:uid="{B143E96A-1962-445B-B516-50967075803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N163" authorId="0" shapeId="0" xr:uid="{9236E419-9DCF-4CDC-9D76-3744EC11977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O163" authorId="0" shapeId="0" xr:uid="{E1F16085-C6C1-4669-8FA4-AD4D2392D57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P163" authorId="0" shapeId="0" xr:uid="{B230DC8B-D5A4-47B1-A1C2-ED382AB5386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Q163" authorId="0" shapeId="0" xr:uid="{DB7769F8-286B-4955-9B66-F85E681454B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R163" authorId="0" shapeId="0" xr:uid="{6206585D-80E9-4718-9E5B-CCCF33F8643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S163" authorId="0" shapeId="0" xr:uid="{BF83CA29-C65C-4C82-AECF-EA10842055F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T163" authorId="0" shapeId="0" xr:uid="{592AC402-A5F3-4137-A6B2-58BB0261965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U163" authorId="0" shapeId="0" xr:uid="{77A02856-1EE6-4EEC-B2CC-6ADD224ED96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V163" authorId="0" shapeId="0" xr:uid="{63277ACE-848C-4DF5-A6EE-80CBB418A73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W163" authorId="0" shapeId="0" xr:uid="{456A0AC0-596A-42BB-9096-F9CF3A55B1E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X163" authorId="0" shapeId="0" xr:uid="{38D13D4C-79F7-42C0-B0AA-5CC713F3574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Y163" authorId="0" shapeId="0" xr:uid="{F77E070D-5EFF-4631-99AA-811125246AD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Z163" authorId="0" shapeId="0" xr:uid="{4BEFAD57-DB00-493F-9229-1FB06436FB8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AA163" authorId="0" shapeId="0" xr:uid="{62D67D57-3A6F-4528-B60C-6C6B8AFA30F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64" authorId="0" shapeId="0" xr:uid="{8A023DD0-F815-4D3F-AE56-06D1FE4A487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164" authorId="0" shapeId="0" xr:uid="{608B1841-4EF6-49C3-BB3F-F6073F0A055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164" authorId="0" shapeId="0" xr:uid="{25E90A5F-479D-424C-A43D-1673DD88F02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164" authorId="0" shapeId="0" xr:uid="{60A7BFE0-3E1B-4D11-B16E-E9E8C386B90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164" authorId="0" shapeId="0" xr:uid="{48BB7FCF-19EE-486E-BC03-935B2CA09F8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164" authorId="0" shapeId="0" xr:uid="{E3652CD0-84C2-4245-9D54-07BDAEA07C3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H164" authorId="0" shapeId="0" xr:uid="{E1581A65-4A15-4558-91E4-28CB14E5853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I164" authorId="0" shapeId="0" xr:uid="{E2331DFE-936B-4CF7-8983-32E0570C236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J164" authorId="0" shapeId="0" xr:uid="{0BB139B8-FAA8-420E-9059-D409C3E96BB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K164" authorId="0" shapeId="0" xr:uid="{EBE4162D-DA85-4A5F-BBCB-148E20BDE57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L164" authorId="0" shapeId="0" xr:uid="{A18907CB-6B30-4383-A252-B9AB7A4B3F2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M164" authorId="0" shapeId="0" xr:uid="{16CE572D-B5D1-4836-8754-5BC575169B6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N164" authorId="0" shapeId="0" xr:uid="{EF94C824-59DA-4A67-8B32-237BE7AD46D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O164" authorId="0" shapeId="0" xr:uid="{FC6561C7-785F-47D8-AE6B-F41726FA569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P164" authorId="0" shapeId="0" xr:uid="{6CFB2DD4-E907-4EFA-AC10-43BE70FEAE8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Q164" authorId="0" shapeId="0" xr:uid="{20597081-A1A0-46C1-92F1-4AE55ABC64C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R164" authorId="0" shapeId="0" xr:uid="{F2B7FD6D-F4C3-4C03-B935-B4FDB1B6019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S164" authorId="0" shapeId="0" xr:uid="{E6CBCF0C-B452-4D07-B90B-893598970F9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T164" authorId="0" shapeId="0" xr:uid="{5E26C20F-335D-40D9-8B25-6BA07C63878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U164" authorId="0" shapeId="0" xr:uid="{132A94FE-FA8A-45D5-B20F-C24EB9919F5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V164" authorId="0" shapeId="0" xr:uid="{8F56A4C5-8A69-4BCA-BBE9-A6C1E62C268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W164" authorId="0" shapeId="0" xr:uid="{33603847-3CBE-4E15-9E8B-632CF3CD38E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X164" authorId="0" shapeId="0" xr:uid="{A73A7A68-E226-4FF8-8626-C4EE87C10F8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Y164" authorId="0" shapeId="0" xr:uid="{1ABCD789-CD9C-446F-819A-7AA677DA4D0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Z164" authorId="0" shapeId="0" xr:uid="{5BF0A7DE-23C0-4E23-B2E4-2C1083D32BB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AA164" authorId="0" shapeId="0" xr:uid="{B5F5C549-EC76-4525-BCA2-30719E9D687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65" authorId="0" shapeId="0" xr:uid="{D3958071-696A-47C3-89A4-EEAAC4FE2E6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165" authorId="0" shapeId="0" xr:uid="{6BE3FC82-3DF8-4FC1-B5E9-342B59C2F71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165" authorId="0" shapeId="0" xr:uid="{B8353F77-9516-4467-88F6-EABF0967C5A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165" authorId="0" shapeId="0" xr:uid="{9D417D6B-A276-4D1F-9A91-1067DEF6EC8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165" authorId="0" shapeId="0" xr:uid="{238CAFC1-99DE-4D39-8126-C68D385D3D9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165" authorId="0" shapeId="0" xr:uid="{923619A1-C407-49A1-B3F8-C28B7379B10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H165" authorId="0" shapeId="0" xr:uid="{7ED538E6-DFD1-4FA0-BDA5-69B1D1DA815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I165" authorId="0" shapeId="0" xr:uid="{8E964E23-8282-4870-860B-60431381676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J165" authorId="0" shapeId="0" xr:uid="{7940F28E-D7F4-4417-A058-E67DDE484BF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K165" authorId="0" shapeId="0" xr:uid="{7D31B9EF-73D4-434D-BCE0-EF0726916F4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L165" authorId="0" shapeId="0" xr:uid="{8191798A-8272-40A4-900F-61372F2B1D5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M165" authorId="0" shapeId="0" xr:uid="{6A940263-0AB2-4A33-87B1-557E7DB5A7B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N165" authorId="0" shapeId="0" xr:uid="{6DF274D8-A664-4D07-9FB4-13FCE7607AE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O165" authorId="0" shapeId="0" xr:uid="{55D8EA20-2008-419F-8459-6577E531C36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P165" authorId="0" shapeId="0" xr:uid="{4EC3E553-4EE9-42CB-81AB-A313B327223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Q165" authorId="0" shapeId="0" xr:uid="{3E0FCBEC-1FC4-440C-BDE5-4E46884CBAD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R165" authorId="0" shapeId="0" xr:uid="{44800177-A1C1-41F4-B593-C189F42B07A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S165" authorId="0" shapeId="0" xr:uid="{7FC658F0-ABCA-44B0-AFF7-7427D6F747D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T165" authorId="0" shapeId="0" xr:uid="{23FF22EE-BE25-4EED-B96F-2F3E1248B82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U165" authorId="0" shapeId="0" xr:uid="{E073E289-662F-48E9-9F39-B86C352DEBE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V165" authorId="0" shapeId="0" xr:uid="{1F550E0D-8224-44C7-BE53-D90DC60AAEE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W165" authorId="0" shapeId="0" xr:uid="{ABD6EB51-F7A8-4992-85D4-88015532DF5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X165" authorId="0" shapeId="0" xr:uid="{BDB004AC-2AD9-40C8-B295-DA884BCA919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Y165" authorId="0" shapeId="0" xr:uid="{6817064A-8745-497B-8F7E-008FD96ABC5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Z165" authorId="0" shapeId="0" xr:uid="{DE727EB3-831F-4B2B-940F-E4699E2507F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AA165" authorId="0" shapeId="0" xr:uid="{BE5DEDBD-2B14-459D-8279-3A6AB45D7DC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66" authorId="0" shapeId="0" xr:uid="{F8657871-B5FC-40D9-AF9A-1B26DD8CE1E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166" authorId="0" shapeId="0" xr:uid="{BEBA85EF-FDD8-40C3-85CD-D015A3CB6AB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166" authorId="0" shapeId="0" xr:uid="{C61E183C-F9A6-4A54-8AF4-9E237C669E8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166" authorId="0" shapeId="0" xr:uid="{D978DDBA-1353-4BA9-A709-C1D13AF08D6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166" authorId="0" shapeId="0" xr:uid="{164063C8-86A1-42AB-A879-4219BB1EACC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166" authorId="0" shapeId="0" xr:uid="{F27F4032-2AA7-4FB7-8356-1A6FC15A203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H166" authorId="0" shapeId="0" xr:uid="{8C0DED41-9D06-4EAD-9E1B-C6EFDB425A2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I166" authorId="0" shapeId="0" xr:uid="{F40BA6F5-1310-4835-9B86-EF92D1491F0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J166" authorId="0" shapeId="0" xr:uid="{8D1BA26E-E199-4123-806C-AFED61DCF61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K166" authorId="0" shapeId="0" xr:uid="{771C2016-1F17-479C-95F8-22975342295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L166" authorId="0" shapeId="0" xr:uid="{D889BE01-72C1-411D-86E5-D2B4ACB4885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M166" authorId="0" shapeId="0" xr:uid="{ADE1442F-648C-4FC3-8682-4649AD3C164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N166" authorId="0" shapeId="0" xr:uid="{A11C6DBF-B711-44B7-B46F-7FB1B1B8BBD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O166" authorId="0" shapeId="0" xr:uid="{6F1D6D6A-DBF0-45BB-8A1C-745A7B04811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P166" authorId="0" shapeId="0" xr:uid="{9D5F50A9-CB94-44DC-84AA-459AF3A2837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Q166" authorId="0" shapeId="0" xr:uid="{FAE90AB4-FAF6-48E5-A174-10AC017C6B6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R166" authorId="0" shapeId="0" xr:uid="{B8A453F8-320A-4C6A-872A-42E8F623F01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S166" authorId="0" shapeId="0" xr:uid="{67E64880-7E9B-4266-AE37-30FCAF702D0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T166" authorId="0" shapeId="0" xr:uid="{41CA3944-3B88-4781-8937-D96F7181C87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U166" authorId="0" shapeId="0" xr:uid="{13635DF5-523F-4E65-92B3-90558CFE44A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V166" authorId="0" shapeId="0" xr:uid="{36359245-8096-4D01-A0E6-5D83BF36C27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W166" authorId="0" shapeId="0" xr:uid="{2D7D6501-E8A7-467C-8C95-D002D8A221F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X166" authorId="0" shapeId="0" xr:uid="{BBCCF121-3DA8-4CF2-B226-1816B4F323B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Y166" authorId="0" shapeId="0" xr:uid="{30E44875-53E8-4F79-8345-A4F06C6E8B2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Z166" authorId="0" shapeId="0" xr:uid="{66BAF830-FDCE-4E25-B513-CB31D3325B1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AA166" authorId="0" shapeId="0" xr:uid="{1EB8467A-B5F7-4729-B244-7A9405CC0EB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67" authorId="0" shapeId="0" xr:uid="{5D9FF5D7-57F4-42DD-AF04-A315E2A4985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167" authorId="0" shapeId="0" xr:uid="{1500D632-9F85-478A-B495-167B84E9A93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167" authorId="0" shapeId="0" xr:uid="{FAEEC14E-EE91-4874-8524-C763E46003F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167" authorId="0" shapeId="0" xr:uid="{E4E74086-7DC9-44DE-8D03-592D014FD59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167" authorId="0" shapeId="0" xr:uid="{AAC099FD-863E-4377-A845-2528723219A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167" authorId="0" shapeId="0" xr:uid="{A6B750A8-A999-48FC-BE14-3999797B55F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H167" authorId="0" shapeId="0" xr:uid="{A091EF8B-4E6F-4838-BB84-1C5B951BE9B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I167" authorId="0" shapeId="0" xr:uid="{10F8354A-5C08-4224-A4F0-C0719C3DBF9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J167" authorId="0" shapeId="0" xr:uid="{D78EEEEA-20F5-4527-8565-AF8ECE4E592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K167" authorId="0" shapeId="0" xr:uid="{322930F8-BBCF-483B-B10C-0BE954A2112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L167" authorId="0" shapeId="0" xr:uid="{913823CC-789D-4019-9029-25823C7DA5E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M167" authorId="0" shapeId="0" xr:uid="{312DB206-C3B4-4630-AABF-DD5670D40EB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N167" authorId="0" shapeId="0" xr:uid="{EB8C24C4-3DA6-4BA7-89B2-947E59786E0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O167" authorId="0" shapeId="0" xr:uid="{6650F09A-F125-4DA5-B410-EEDA11BB10A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P167" authorId="0" shapeId="0" xr:uid="{4A801F5C-62B3-40F5-8DD9-2A8B52DC71F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Q167" authorId="0" shapeId="0" xr:uid="{1C6DBF6B-CD67-41D7-B053-3C2F9DC7B25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R167" authorId="0" shapeId="0" xr:uid="{7BC4E16B-E81B-486F-A2BF-AC586F1A0A5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S167" authorId="0" shapeId="0" xr:uid="{B3C76B27-B67F-4353-8BAD-71C767A3F61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T167" authorId="0" shapeId="0" xr:uid="{6594729C-2B3A-4546-A806-09163DBBD51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U167" authorId="0" shapeId="0" xr:uid="{D3921626-ACC7-4100-B7AE-DBB61FC9EFB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V167" authorId="0" shapeId="0" xr:uid="{2347985E-819B-4507-910D-72CEADE88C0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W167" authorId="0" shapeId="0" xr:uid="{38E2B245-3961-4276-A6A5-25776DEC1CE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X167" authorId="0" shapeId="0" xr:uid="{6209765B-5B39-4AC4-843A-19B9F48545F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Y167" authorId="0" shapeId="0" xr:uid="{45122673-2C5A-4BF6-8A2D-488AF4E215A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Z167" authorId="0" shapeId="0" xr:uid="{F3F743BF-027B-4EF0-BA1A-5EB30627C8D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AA167" authorId="0" shapeId="0" xr:uid="{09492467-48CD-4138-9582-ED17253B4F2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68" authorId="0" shapeId="0" xr:uid="{4CF66972-861B-4E61-9FE0-BD59DBC8D67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168" authorId="0" shapeId="0" xr:uid="{950A310F-C971-4060-BC32-847F7331BD2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168" authorId="0" shapeId="0" xr:uid="{906EA919-21A1-4EEA-8F8F-78B66AF68E8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168" authorId="0" shapeId="0" xr:uid="{32F44A7E-5ABA-4F01-B457-58431D73CC1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168" authorId="0" shapeId="0" xr:uid="{2F0B8C8D-76C4-4A42-ABA8-C0679D8FC05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168" authorId="0" shapeId="0" xr:uid="{868E9482-DA40-45FE-B951-22322262601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H168" authorId="0" shapeId="0" xr:uid="{8BD3F6B5-D40F-47C0-9D44-3F6C0C84686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I168" authorId="0" shapeId="0" xr:uid="{4E38987E-4EAF-43C3-832A-6F8837F3F08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J168" authorId="0" shapeId="0" xr:uid="{03F78B3E-4336-46B7-A49D-D9F791E26C1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K168" authorId="0" shapeId="0" xr:uid="{F19BD58C-0853-4020-85C0-984A1D6DAD5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L168" authorId="0" shapeId="0" xr:uid="{9A96207A-CF58-4F01-8ADC-91BC1F6C7F6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M168" authorId="0" shapeId="0" xr:uid="{9DC58028-85B8-4420-9C1F-6963AAA2490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N168" authorId="0" shapeId="0" xr:uid="{F8047C4C-C7B7-43F0-8225-5E03F0C87C5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O168" authorId="0" shapeId="0" xr:uid="{4A3AEE3F-F3CA-4A72-A610-9269215ED83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P168" authorId="0" shapeId="0" xr:uid="{15993C9B-29D1-4059-8409-5BCC8E89228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Q168" authorId="0" shapeId="0" xr:uid="{76A96E65-621D-49CE-8BF5-35A0D52C5A0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R168" authorId="0" shapeId="0" xr:uid="{955E24FF-32BF-480E-B9CA-73F817CE6E3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S168" authorId="0" shapeId="0" xr:uid="{C9C5A20F-1F2F-4FB0-9E7D-3594D13D817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T168" authorId="0" shapeId="0" xr:uid="{3CB47E36-0DDC-44E8-A190-3138DCE4C07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U168" authorId="0" shapeId="0" xr:uid="{0CE9DF7E-7734-4568-AFBF-6CFE97A519B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V168" authorId="0" shapeId="0" xr:uid="{746B3A9B-EA3D-4F72-8A87-0F7A7D354FC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W168" authorId="0" shapeId="0" xr:uid="{025CCB45-0E24-404A-84F8-C3201DC4BD9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X168" authorId="0" shapeId="0" xr:uid="{49996388-D7C2-4E5E-9E2D-1B9FFC62CAF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Y168" authorId="0" shapeId="0" xr:uid="{2826D612-7791-4760-955A-64AB13F8520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Z168" authorId="0" shapeId="0" xr:uid="{D374C910-5A96-42DF-92DD-6B29ACDAEBE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AA168" authorId="0" shapeId="0" xr:uid="{EED20A5A-B5F3-4FB8-BD8A-ED233681BBA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69" authorId="0" shapeId="0" xr:uid="{418D7376-86CC-405E-999B-C6F59FA1E66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169" authorId="0" shapeId="0" xr:uid="{A149EFDC-D88C-46F6-89A4-CA08D46A4E8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169" authorId="0" shapeId="0" xr:uid="{8A1F2BC0-38D1-4EB3-8EFD-2FDABF59CAD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169" authorId="0" shapeId="0" xr:uid="{35B6F9AF-31D7-4444-942F-071C22B7598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169" authorId="0" shapeId="0" xr:uid="{8A06CC2C-F213-4224-8038-DD637887FB0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169" authorId="0" shapeId="0" xr:uid="{FEC494CD-980A-46C0-BE2F-8F7C8A5761D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H169" authorId="0" shapeId="0" xr:uid="{836EC9D5-27C2-4455-9DAC-0564D3A52BF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I169" authorId="0" shapeId="0" xr:uid="{DAA78781-40DD-4B23-8EDF-CF6EE5B76AF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J169" authorId="0" shapeId="0" xr:uid="{D312A686-D505-42E8-91A5-D24B9B53EF1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K169" authorId="0" shapeId="0" xr:uid="{5EFEF043-A415-4F92-BBA4-08D37F7E825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L169" authorId="0" shapeId="0" xr:uid="{BC0874F6-E356-4216-8895-9BAD2275A40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M169" authorId="0" shapeId="0" xr:uid="{F9AA86CF-7829-4409-A0AF-E6A50FBB194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N169" authorId="0" shapeId="0" xr:uid="{EC800C34-DBA7-48D0-BE73-71738171020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O169" authorId="0" shapeId="0" xr:uid="{A9CA8E27-EDA8-4E10-BDCD-758554424A1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P169" authorId="0" shapeId="0" xr:uid="{32047FBF-2866-48CA-898B-B3B687196B0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Q169" authorId="0" shapeId="0" xr:uid="{79264078-9D41-43C8-8B38-19A8D507300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R169" authorId="0" shapeId="0" xr:uid="{F5179460-5F5B-4404-80FA-9823CA4ECD3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S169" authorId="0" shapeId="0" xr:uid="{49EBAF67-BE64-45AC-8AFE-337550A8869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T169" authorId="0" shapeId="0" xr:uid="{56FA4A6A-2D80-44FB-9C2A-EADE13C3AFC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U169" authorId="0" shapeId="0" xr:uid="{F96343BE-7781-46D5-9DB8-EFFC940FD51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V169" authorId="0" shapeId="0" xr:uid="{7ECC7EB2-00A2-4EE9-8E17-695DD6B7534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W169" authorId="0" shapeId="0" xr:uid="{B9CE02A9-4262-40E1-A290-5850F48E9FB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X169" authorId="0" shapeId="0" xr:uid="{93569428-02EF-454C-B38A-F59ACE6477D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Y169" authorId="0" shapeId="0" xr:uid="{ED7103FD-E8F0-4EEF-BB80-33EF1CCF56C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Z169" authorId="0" shapeId="0" xr:uid="{B5094B0C-FC9C-4991-82A7-057EC77E3DD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AA169" authorId="0" shapeId="0" xr:uid="{975C636A-0B91-4B75-A462-3E881D3CC26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70" authorId="0" shapeId="0" xr:uid="{03EB7BC2-AC3D-48F8-8F94-09CBEB80F64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170" authorId="0" shapeId="0" xr:uid="{5ACB3E43-49E9-44F8-8722-2FEAFE6F5A8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170" authorId="0" shapeId="0" xr:uid="{B64A86FF-F1D0-44CB-9540-98208822487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170" authorId="0" shapeId="0" xr:uid="{94BBEAB0-3DEB-4770-9584-F91F99857FC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170" authorId="0" shapeId="0" xr:uid="{8FCE4843-B3E6-4DA4-95B3-0C3CEA07CF8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170" authorId="0" shapeId="0" xr:uid="{EFBCB91C-53E0-4316-AF88-207B6D93A10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H170" authorId="0" shapeId="0" xr:uid="{B5DD017C-DBF4-4210-A041-FB8D8EC4033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I170" authorId="0" shapeId="0" xr:uid="{9896D5E7-FA27-46AA-9306-3E5DED59E36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J170" authorId="0" shapeId="0" xr:uid="{5A9E93FA-20CF-4D89-94C6-316D3D97AAD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K170" authorId="0" shapeId="0" xr:uid="{E5AEA3B5-2011-4CBF-B9AA-23D32B4CC8E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L170" authorId="0" shapeId="0" xr:uid="{E1A42370-E56C-4C8F-9B3E-4FBE9A61F21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M170" authorId="0" shapeId="0" xr:uid="{9624B763-E044-4B89-9868-954E69A8065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N170" authorId="0" shapeId="0" xr:uid="{42C00EFD-E9B9-42E2-94E0-10DCA05E160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O170" authorId="0" shapeId="0" xr:uid="{A1FF3AC8-9E29-4527-97C4-85BFC24D0E2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P170" authorId="0" shapeId="0" xr:uid="{05D3939E-0DB2-40D7-B4CE-54F20746CB7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Q170" authorId="0" shapeId="0" xr:uid="{AD94C1FF-234B-4268-9A9E-2CCA20DE6DD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R170" authorId="0" shapeId="0" xr:uid="{CF7C81E3-65C8-4C90-BBB4-67FE38D81CA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S170" authorId="0" shapeId="0" xr:uid="{3A2A6211-BCFF-44F9-8C29-A6FE9ABE2BE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T170" authorId="0" shapeId="0" xr:uid="{B575D5BE-3762-451E-8A1D-E720D3A6504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U170" authorId="0" shapeId="0" xr:uid="{5BA41C71-FD2C-4FA7-A3ED-1F920C0589B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V170" authorId="0" shapeId="0" xr:uid="{8EF123FB-30F0-41DF-BF6D-037FC53EBED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W170" authorId="0" shapeId="0" xr:uid="{77E04F1A-36F8-4269-9516-DF82BA462F7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X170" authorId="0" shapeId="0" xr:uid="{585F0F7F-DB0B-415B-9373-D101B53ED94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Y170" authorId="0" shapeId="0" xr:uid="{5AB85193-A3A0-4484-8902-FB6376A2EB3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Z170" authorId="0" shapeId="0" xr:uid="{017C2932-F348-4B58-B459-67F6EFD7BE0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AA170" authorId="0" shapeId="0" xr:uid="{ED85699D-DB31-4717-8898-15E8AA72D58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73" authorId="0" shapeId="0" xr:uid="{72443A9A-4BA7-413C-A797-8F1EA419BB9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173" authorId="0" shapeId="0" xr:uid="{F73E5B94-9DF6-4BF9-9C13-E2D5DB163E3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D173" authorId="0" shapeId="0" xr:uid="{65C688E9-8E85-4E99-A1FF-F1234555B8C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173" authorId="0" shapeId="0" xr:uid="{121926F6-8BFC-4673-8810-71BA89C4D40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173" authorId="0" shapeId="0" xr:uid="{ADADD148-8E7A-4A97-9479-D089543F86F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173" authorId="0" shapeId="0" xr:uid="{E3E64F4C-4AE1-4D94-B106-56CF0607BF4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H173" authorId="0" shapeId="0" xr:uid="{C7C88AFC-5248-4191-ADD8-1C5641CF901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I173" authorId="0" shapeId="0" xr:uid="{DA2C4350-FE0A-4BC0-836D-EB03DE6A198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J173" authorId="0" shapeId="0" xr:uid="{C432ED8A-1EC3-4C2A-9D8E-54636955B63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K173" authorId="0" shapeId="0" xr:uid="{04C489A8-32D2-48A1-A231-6186265446E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L173" authorId="0" shapeId="0" xr:uid="{43736DE8-71B3-4C6D-81CC-8C8B67910D0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M173" authorId="0" shapeId="0" xr:uid="{006796A0-1E1F-47F7-93D0-B75C06F33EA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N173" authorId="0" shapeId="0" xr:uid="{396C8A3B-FA55-41C1-A765-7A87B5E65F3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O173" authorId="0" shapeId="0" xr:uid="{2FF69D16-F6F1-477C-A1CC-7E7B846F9EE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P173" authorId="0" shapeId="0" xr:uid="{1AF257B2-0C12-4A4C-B4A8-0E5C3F6C38C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Q173" authorId="0" shapeId="0" xr:uid="{F31A790F-A4B0-43F7-A2C0-C9B1E379542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R173" authorId="0" shapeId="0" xr:uid="{6ED2E1E0-965A-4963-8A7F-3258E5D8ADF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S173" authorId="0" shapeId="0" xr:uid="{00472067-A52F-4710-B333-CB0F9DDFE6E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T173" authorId="0" shapeId="0" xr:uid="{5DFF8908-B4D9-4A15-BA15-A86A16F6219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U173" authorId="0" shapeId="0" xr:uid="{170C20F9-02FF-4F12-8FDC-E15F0F2F5DB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V173" authorId="0" shapeId="0" xr:uid="{F064A4AF-706A-48EA-95C6-347B65631CF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W173" authorId="0" shapeId="0" xr:uid="{48CB0890-34DC-4E6D-B3F7-925AACF8CBA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X173" authorId="0" shapeId="0" xr:uid="{EEE2F653-33CB-42A9-B970-A6ABCBE2DB5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Y173" authorId="0" shapeId="0" xr:uid="{C6B039AB-F1F1-4857-9A88-78B41558F4B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Z173" authorId="0" shapeId="0" xr:uid="{26BB1964-42CD-497E-B240-9D95DD3C099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AA173" authorId="0" shapeId="0" xr:uid="{4FB9430B-5263-476C-894F-13D78BF8282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174" authorId="0" shapeId="0" xr:uid="{26DC1126-F24D-4694-A413-4113733F392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174" authorId="0" shapeId="0" xr:uid="{A4F9227B-79E7-454A-92AC-FABE0EBFF47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D174" authorId="0" shapeId="0" xr:uid="{190AE073-6261-4908-AF46-E7AF3387F95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174" authorId="0" shapeId="0" xr:uid="{B3088887-3093-448C-A151-EB260AD1C27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174" authorId="0" shapeId="0" xr:uid="{F5413231-AFA8-4C9D-93FE-CA85C12C087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174" authorId="0" shapeId="0" xr:uid="{586A236C-01EA-4277-B088-B7F1F5A964C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H174" authorId="0" shapeId="0" xr:uid="{38983C34-7D59-42EE-BE8C-586DE631F80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174" authorId="0" shapeId="0" xr:uid="{2129044A-CC8D-4E1F-840F-854C527FB78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174" authorId="0" shapeId="0" xr:uid="{61E54F43-780D-4906-9430-26A901716A2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K174" authorId="0" shapeId="0" xr:uid="{54D17D1A-E0DF-45FE-99F6-7BD78D42D42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L174" authorId="0" shapeId="0" xr:uid="{FEAE65E7-0103-4FFE-B1A8-24271C64597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M174" authorId="0" shapeId="0" xr:uid="{06E698F7-CA9D-49DB-8AFD-BBA1995EC4E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N174" authorId="0" shapeId="0" xr:uid="{BBC143F4-BC0F-470C-9CEC-A3BD8A8A28A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O174" authorId="0" shapeId="0" xr:uid="{56BA7C1F-0117-4D77-887C-5C11DA484F5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P174" authorId="0" shapeId="0" xr:uid="{3E1534BC-506C-4356-B583-F6D698BEBCB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Q174" authorId="0" shapeId="0" xr:uid="{C8826812-D361-44BF-AF11-FA74CB15ACF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R174" authorId="0" shapeId="0" xr:uid="{A012735B-EBE3-4B06-B5FE-12ADF9D2EFB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S174" authorId="0" shapeId="0" xr:uid="{452028D3-4DD3-4182-B147-CB490298C5D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T174" authorId="0" shapeId="0" xr:uid="{0EC77C15-9644-4246-8FBD-902B27C6C1F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U174" authorId="0" shapeId="0" xr:uid="{D7C40137-C42E-4F2E-BA90-3AB5711A4AF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V174" authorId="0" shapeId="0" xr:uid="{ECB1526C-DBB5-4D70-9BB9-7112BD20507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W174" authorId="0" shapeId="0" xr:uid="{32D18ADA-30CF-4210-BCD5-99E2C5350B8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X174" authorId="0" shapeId="0" xr:uid="{DF51EC0A-E4FD-4560-8BE6-87583679444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Y174" authorId="0" shapeId="0" xr:uid="{2E5F6C92-7176-4B56-87BC-772049D6A07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Z174" authorId="0" shapeId="0" xr:uid="{D6B31AA9-95F9-4709-8F3E-A3338005AC6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AA174" authorId="0" shapeId="0" xr:uid="{933E0707-1B35-4C72-8814-6DCF05704EA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75" authorId="0" shapeId="0" xr:uid="{6AF26769-9322-4556-9FCB-D9361D603D8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175" authorId="0" shapeId="0" xr:uid="{7EEC7481-D621-4675-BD3A-B24AB0A6082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175" authorId="0" shapeId="0" xr:uid="{E7E98955-209A-48AA-9D13-E38B3778E67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175" authorId="0" shapeId="0" xr:uid="{0B544F16-364E-4123-AAA5-0C6B4FCC6D8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175" authorId="0" shapeId="0" xr:uid="{8D15F088-00C3-4D0F-9CFE-DF28AF99290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175" authorId="0" shapeId="0" xr:uid="{5B1CF745-E25D-4CDE-A2E6-8DA5AF860D2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H175" authorId="0" shapeId="0" xr:uid="{0BE28650-ED8E-488A-BB2D-25463469C63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I175" authorId="0" shapeId="0" xr:uid="{7A9AF0C2-086A-4597-A3AA-D05F1B90482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J175" authorId="0" shapeId="0" xr:uid="{7B0F056B-4150-449C-8990-34BD84DB509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K175" authorId="0" shapeId="0" xr:uid="{99077CB9-35F3-4C09-8C16-2D62FC59D22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L175" authorId="0" shapeId="0" xr:uid="{8727A5FC-2481-4B9B-93B4-69E613BD6B7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M175" authorId="0" shapeId="0" xr:uid="{3E79AC94-FD38-4C44-8020-3096D63C24E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N175" authorId="0" shapeId="0" xr:uid="{9970C328-DF30-42B1-854D-97EA0E401BD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O175" authorId="0" shapeId="0" xr:uid="{4BB45275-FCCD-4100-98F7-A4F4F1C9FD1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P175" authorId="0" shapeId="0" xr:uid="{6D04E13C-0F96-4FCC-A265-95182C839E6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Q175" authorId="0" shapeId="0" xr:uid="{715DAA5F-C7FF-4BA3-89BD-268841B9F70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R175" authorId="0" shapeId="0" xr:uid="{98ACAE1D-56B6-4581-9E1D-05F429BBC0B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S175" authorId="0" shapeId="0" xr:uid="{46DEEE3E-D9E2-4257-8DF6-6951B944EC8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T175" authorId="0" shapeId="0" xr:uid="{572DA6AE-EADB-4E83-BA20-606C3676AAD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U175" authorId="0" shapeId="0" xr:uid="{5AF72955-ADBA-4FF7-B7BA-762B6916CB8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V175" authorId="0" shapeId="0" xr:uid="{C3651559-7050-4BAD-BA6C-D960B530D5D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W175" authorId="0" shapeId="0" xr:uid="{0CE51F5F-1C5B-4AF2-97DA-705B54EEC57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X175" authorId="0" shapeId="0" xr:uid="{2E22B9F0-175B-4D58-903D-016D2DC9126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Y175" authorId="0" shapeId="0" xr:uid="{5D712C11-54FD-404A-A103-E54F81A85FE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Z175" authorId="0" shapeId="0" xr:uid="{7BD2F405-60C0-49AC-BB45-FBD82E5CB3F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AA175" authorId="0" shapeId="0" xr:uid="{8F52E94E-9EBA-4AE3-BE35-8784EED5404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176" authorId="0" shapeId="0" xr:uid="{97986C55-E4B2-4475-9442-176974EB419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176" authorId="0" shapeId="0" xr:uid="{F76B6E13-37D3-450E-B711-888BE2A2DFD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176" authorId="0" shapeId="0" xr:uid="{4273CB30-8C0E-412A-A0E6-E3AC63CA8E2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176" authorId="0" shapeId="0" xr:uid="{1E43D5F0-526B-428A-BE63-997B96EEC35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176" authorId="0" shapeId="0" xr:uid="{D29D112D-2E31-43FF-94EE-19FA22515DD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176" authorId="0" shapeId="0" xr:uid="{4BB09F40-1ECA-4549-9A01-8D89D2A92F7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H176" authorId="0" shapeId="0" xr:uid="{E78C2D53-E3CC-4F93-91E6-55DB26CD8C0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I176" authorId="0" shapeId="0" xr:uid="{629BDB08-4CAA-4F84-A318-EDD2FEB1C6A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J176" authorId="0" shapeId="0" xr:uid="{D091F2EB-2BB3-449A-94C2-D25C25B5866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K176" authorId="0" shapeId="0" xr:uid="{4D353D6E-68CF-49FB-8E4A-7EAA07D29AB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L176" authorId="0" shapeId="0" xr:uid="{DCFE28FF-7AEF-4C89-B704-0D626B6CBF2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M176" authorId="0" shapeId="0" xr:uid="{AF9122ED-FE90-4532-9304-9009BA63C5A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N176" authorId="0" shapeId="0" xr:uid="{AFBDD8A4-6257-4EEC-A5E8-EEFA7F5F07D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O176" authorId="0" shapeId="0" xr:uid="{D216A884-EA2E-45AC-AEE9-12BA07FCE33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P176" authorId="0" shapeId="0" xr:uid="{3BC20947-F9E3-495A-AA5D-AFAFED934D6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Q176" authorId="0" shapeId="0" xr:uid="{F1EA76F2-CAEE-48B6-AC60-8DF90D52A0B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R176" authorId="0" shapeId="0" xr:uid="{F02EAFB0-E946-4B6F-BEB5-3B51A7A594F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S176" authorId="0" shapeId="0" xr:uid="{79524796-DA98-4799-B863-76495CAF4AA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T176" authorId="0" shapeId="0" xr:uid="{FE028890-EE2D-4277-A897-EB2DE78B552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U176" authorId="0" shapeId="0" xr:uid="{274E6EE8-50AF-47DE-8D18-A168E05D81A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V176" authorId="0" shapeId="0" xr:uid="{A86A80F6-6B82-4E46-9070-71F092CFEF3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W176" authorId="0" shapeId="0" xr:uid="{B4C8894E-29AC-4C88-B103-D51BD9D0952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X176" authorId="0" shapeId="0" xr:uid="{54B38B7C-53C9-4CBF-9F33-8B9B175BE81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Y176" authorId="0" shapeId="0" xr:uid="{F16F0AD4-B2FC-43F4-9F14-38A618C4E54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Z176" authorId="0" shapeId="0" xr:uid="{15EA5D59-0EBB-40EF-867C-4FA4F347C1B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AA176" authorId="0" shapeId="0" xr:uid="{DAD2AF5F-13AF-4582-87D2-377AD42EF88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177" authorId="0" shapeId="0" xr:uid="{F32BC739-493F-4BC2-9EC4-458779B9E42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177" authorId="0" shapeId="0" xr:uid="{D953920A-6649-4731-B6B3-E5FBF67869C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177" authorId="0" shapeId="0" xr:uid="{20335470-857C-4327-BA2C-9FF4FA097B6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177" authorId="0" shapeId="0" xr:uid="{26EA512F-380D-4D80-AA77-EDB2183BD3E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177" authorId="0" shapeId="0" xr:uid="{4414DF5B-51B5-41BC-848D-1B8309ED7D3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177" authorId="0" shapeId="0" xr:uid="{FF1043B1-2354-4C54-8E4B-040978C70E8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H177" authorId="0" shapeId="0" xr:uid="{07FD9181-23BF-46D1-9986-A33839CA962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I177" authorId="0" shapeId="0" xr:uid="{FF8C3A0D-F493-4B0A-A16F-ADCF4F9783D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J177" authorId="0" shapeId="0" xr:uid="{0C8E1FE7-71B5-4D21-9729-9E875F56F67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K177" authorId="0" shapeId="0" xr:uid="{9E1898EC-908D-47D2-B286-82A40F05AAF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L177" authorId="0" shapeId="0" xr:uid="{A8E73B46-1C95-4E7F-B75A-AC69C1FA563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M177" authorId="0" shapeId="0" xr:uid="{0E7D0091-B9CA-4C0C-9D69-C99FA9BEC67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N177" authorId="0" shapeId="0" xr:uid="{5F75D3DC-BFF9-4E07-BD68-4B886B45D76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O177" authorId="0" shapeId="0" xr:uid="{463FEF2F-F5F5-4E84-AFFB-613FE3E5029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P177" authorId="0" shapeId="0" xr:uid="{05C9ADE2-DE48-426C-8879-440145B12E6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Q177" authorId="0" shapeId="0" xr:uid="{0BF09F04-7D1F-4D62-9A40-A6CEFC36C50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R177" authorId="0" shapeId="0" xr:uid="{171812F6-FAF4-4913-AAC6-B64E68054BC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S177" authorId="0" shapeId="0" xr:uid="{4B92C029-ED9E-47BD-B8E2-922294E5918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T177" authorId="0" shapeId="0" xr:uid="{0C9A8D81-D530-43E1-A999-6424CE2CC93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U177" authorId="0" shapeId="0" xr:uid="{8B865AC9-C552-4AC2-8C25-972A15ADC1C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V177" authorId="0" shapeId="0" xr:uid="{58415143-ADE2-48DD-B1A1-B05D9D5FAF1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W177" authorId="0" shapeId="0" xr:uid="{F87405AA-AA15-4098-9738-B9095DABB33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X177" authorId="0" shapeId="0" xr:uid="{5F94298C-53D0-4770-A386-D2F727576D9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Y177" authorId="0" shapeId="0" xr:uid="{C96AA161-43B8-4CFB-AADC-295637A9112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Z177" authorId="0" shapeId="0" xr:uid="{7EB158C1-9DA2-4627-B7BB-09C60E07EEC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AA177" authorId="0" shapeId="0" xr:uid="{166988F9-17D0-4A86-8031-58DE181FBC7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178" authorId="0" shapeId="0" xr:uid="{CF21512F-6F74-4DB0-87EB-EF9B0F0001F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178" authorId="0" shapeId="0" xr:uid="{4535B183-9C72-480E-9E06-15243B97E06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178" authorId="0" shapeId="0" xr:uid="{A5C5C623-184A-4652-822E-75F730005F0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178" authorId="0" shapeId="0" xr:uid="{5D7E3DBF-4020-437E-9C27-54ECACE3D9D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178" authorId="0" shapeId="0" xr:uid="{AD44E909-3680-404E-A0C7-81C9AFB50F4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178" authorId="0" shapeId="0" xr:uid="{1B6132C4-1362-43B5-B079-21A0373C341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H178" authorId="0" shapeId="0" xr:uid="{7C9E888F-E8DD-45F1-B640-6C8D6BEE5E6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I178" authorId="0" shapeId="0" xr:uid="{EA568F0C-D7BB-47E4-A608-4C115624B45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J178" authorId="0" shapeId="0" xr:uid="{AD108DA6-0636-44F5-A9BD-E437C7090FD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K178" authorId="0" shapeId="0" xr:uid="{AF3DEC6A-93C9-48E4-8981-804C4F08E2E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L178" authorId="0" shapeId="0" xr:uid="{B6BCC655-9BE8-4F97-81D4-E02C98D6D43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M178" authorId="0" shapeId="0" xr:uid="{BA446A03-D0E2-4A64-82C2-D518906B6A8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N178" authorId="0" shapeId="0" xr:uid="{65209286-190F-46A1-A630-DBE6B7AA0A8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O178" authorId="0" shapeId="0" xr:uid="{64070731-ED16-4946-B26F-57CA4A651D7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P178" authorId="0" shapeId="0" xr:uid="{A2CB8F4C-01E9-4EB7-B1BC-5C339CCF349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Q178" authorId="0" shapeId="0" xr:uid="{3D28AC4E-2CC3-4123-AC87-54DC52FB87C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R178" authorId="0" shapeId="0" xr:uid="{64ED9B57-F073-4C1C-9A9C-C2BA0931C74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S178" authorId="0" shapeId="0" xr:uid="{030AAC41-2279-4150-8E23-2E3832A4D78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T178" authorId="0" shapeId="0" xr:uid="{F2A2069B-7B6B-4624-92BC-AFB2F1DA66C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U178" authorId="0" shapeId="0" xr:uid="{FBB5D543-1878-410D-ABC6-CFBF891E693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V178" authorId="0" shapeId="0" xr:uid="{C3F04A05-E2A1-4256-AA6B-EBA5A320231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W178" authorId="0" shapeId="0" xr:uid="{58E40D05-AE9D-4777-8171-4672D31F184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X178" authorId="0" shapeId="0" xr:uid="{89952A6B-E7FD-4657-984A-3417C91BA84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Y178" authorId="0" shapeId="0" xr:uid="{1EFAF2C4-A91B-4120-A168-B7BFF8167C2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Z178" authorId="0" shapeId="0" xr:uid="{0F96E713-E161-485D-AF80-7D859A8B408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AA178" authorId="0" shapeId="0" xr:uid="{F88EF094-036B-4D44-8AF1-1871ECCF9C0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179" authorId="0" shapeId="0" xr:uid="{4B1B4E3A-FA67-40E2-8298-3E7245E8470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179" authorId="0" shapeId="0" xr:uid="{76D5126C-D69A-44AE-A837-3187B1E6ADD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179" authorId="0" shapeId="0" xr:uid="{046D8177-5586-4070-A25E-2BFAFDBFBD7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179" authorId="0" shapeId="0" xr:uid="{1EBCE615-7746-49E5-A816-17F7075E970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179" authorId="0" shapeId="0" xr:uid="{C3FB9824-B6B4-4FB0-B708-34447708FE4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179" authorId="0" shapeId="0" xr:uid="{7F7482DB-0DD5-4681-B5D9-6520EED169B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H179" authorId="0" shapeId="0" xr:uid="{B1F9711B-F8A4-43E0-B05F-C7E67AEEF33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I179" authorId="0" shapeId="0" xr:uid="{7931ADB9-C781-4838-850D-72D8E497A4B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J179" authorId="0" shapeId="0" xr:uid="{79BE657A-65CA-4A36-8D04-EE6C88CA9F0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K179" authorId="0" shapeId="0" xr:uid="{F9D5407E-8584-4141-9ED5-33FFA9EDEAF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L179" authorId="0" shapeId="0" xr:uid="{1CA6073F-9AE8-474F-849A-351979C8A0C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M179" authorId="0" shapeId="0" xr:uid="{99A8B11A-137C-4DA7-AF97-4235FCE6673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N179" authorId="0" shapeId="0" xr:uid="{3F7D0B15-9404-4501-85FB-D84F3EA94C2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O179" authorId="0" shapeId="0" xr:uid="{DC5CE0CF-A5E3-4F82-A6CE-5FBFA9AC8B9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P179" authorId="0" shapeId="0" xr:uid="{84F67EDC-1091-408E-B2FA-8F5AFEEE5A2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Q179" authorId="0" shapeId="0" xr:uid="{F63578BB-0191-4CE6-B417-425655186EB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R179" authorId="0" shapeId="0" xr:uid="{99F3AEC4-E749-4F97-80CA-ABDF2819C14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S179" authorId="0" shapeId="0" xr:uid="{C4F8DC79-0A7B-4AF8-A682-FDAC193E3E4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T179" authorId="0" shapeId="0" xr:uid="{BC893B1B-EEE8-4F65-BC4D-8D537124078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U179" authorId="0" shapeId="0" xr:uid="{2F907392-D60F-439A-A44B-D9207302B82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V179" authorId="0" shapeId="0" xr:uid="{01A3B04C-007D-4A65-9DE7-BF06281BAEF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W179" authorId="0" shapeId="0" xr:uid="{9D901652-40B9-4115-B96F-D7A2D2B0CE0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X179" authorId="0" shapeId="0" xr:uid="{32177BC9-4077-46AF-8817-81AC74B3967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Y179" authorId="0" shapeId="0" xr:uid="{B2A5F156-C883-4B00-BEE2-BB847F70873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Z179" authorId="0" shapeId="0" xr:uid="{CF9446F9-786B-413D-8346-9EE3B57A87E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AA179" authorId="0" shapeId="0" xr:uid="{B84A7C36-002E-4103-BA89-8C315460923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80" authorId="0" shapeId="0" xr:uid="{BD5B8E03-E0F2-44B9-ADCE-70F1CA74AA2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180" authorId="0" shapeId="0" xr:uid="{82A8C5A0-F6C5-4219-A537-C85F6D73D60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180" authorId="0" shapeId="0" xr:uid="{817C5CC3-A4B2-41ED-AEC9-458C12B2D9F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180" authorId="0" shapeId="0" xr:uid="{BF964470-332A-459F-BB9F-426401CDDC8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180" authorId="0" shapeId="0" xr:uid="{45A72B63-0382-400A-9DE1-0A301A4B24B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180" authorId="0" shapeId="0" xr:uid="{C0F80B0A-EA24-4252-8692-AF1054AE8D3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H180" authorId="0" shapeId="0" xr:uid="{92E0232B-2843-4295-8055-DCA44A6D4DC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I180" authorId="0" shapeId="0" xr:uid="{47EB36E8-49C6-4374-8458-872C2AE09D0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J180" authorId="0" shapeId="0" xr:uid="{126B7C66-6A5B-48EC-98CA-1DD602F57C7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K180" authorId="0" shapeId="0" xr:uid="{53A8D11B-37C2-4AF1-B0D1-79A0DE9B315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L180" authorId="0" shapeId="0" xr:uid="{3A8557CF-E522-4081-8E0C-3EB5EE43509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M180" authorId="0" shapeId="0" xr:uid="{3749E054-027A-4C8D-8E81-347541AFE4E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N180" authorId="0" shapeId="0" xr:uid="{88AD10BD-8F49-4C54-BF6C-C8646003EC4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O180" authorId="0" shapeId="0" xr:uid="{A76839B9-20E7-4138-B0D9-9E3B1A496CC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P180" authorId="0" shapeId="0" xr:uid="{7911F00E-4605-4059-8308-EA38A7EDF40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Q180" authorId="0" shapeId="0" xr:uid="{0CB7FE14-966B-46FD-9FA3-65C0A20EEFC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R180" authorId="0" shapeId="0" xr:uid="{BF86865D-B844-4F23-BC34-16BA2623BA2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S180" authorId="0" shapeId="0" xr:uid="{E1919E03-F847-445F-B6C1-DE82A4F6562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T180" authorId="0" shapeId="0" xr:uid="{ED99871E-285B-4B6C-B91C-07751A86F04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U180" authorId="0" shapeId="0" xr:uid="{9CBC8E1C-3C8E-41F2-9C3F-DFDC0C0A9F3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V180" authorId="0" shapeId="0" xr:uid="{B2E57D19-F32D-42E0-BE5E-F349F05BBE1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W180" authorId="0" shapeId="0" xr:uid="{55320125-9F4E-44C6-85A9-16DC510EDDF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X180" authorId="0" shapeId="0" xr:uid="{A85D45A9-DF18-42F1-8708-B0C7B3DF724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Y180" authorId="0" shapeId="0" xr:uid="{165C82C1-4105-4CC2-8AE5-6D50E96AC9C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Z180" authorId="0" shapeId="0" xr:uid="{98320305-C299-44FD-B50B-1BC949C74AC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AA180" authorId="0" shapeId="0" xr:uid="{0B3C9872-EC73-4428-8810-C5A5D460B59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81" authorId="0" shapeId="0" xr:uid="{826EBE12-34C7-4DEB-BE69-5C5180A506E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181" authorId="0" shapeId="0" xr:uid="{792EC045-6D97-4BA5-AB25-FAA054F8354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181" authorId="0" shapeId="0" xr:uid="{E336FCBA-A2BC-4C23-9A4E-15221DDF248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181" authorId="0" shapeId="0" xr:uid="{322B4EE6-B85A-4879-92DF-491D433F735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181" authorId="0" shapeId="0" xr:uid="{3E36B13D-936C-4805-ACC0-64FBC70C1E2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181" authorId="0" shapeId="0" xr:uid="{7A9BAE20-99FC-40D1-99F6-258B85D7CA7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H181" authorId="0" shapeId="0" xr:uid="{8EF49E11-DFCE-43C1-86DA-53C557B2260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I181" authorId="0" shapeId="0" xr:uid="{2DFA2F75-9D1A-4C50-BCD0-08336C53C60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J181" authorId="0" shapeId="0" xr:uid="{A9307731-22BC-47C1-9E63-B02CAE9EEAF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K181" authorId="0" shapeId="0" xr:uid="{558AC9C0-D9AC-4E80-B2EC-6437FA16CD8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L181" authorId="0" shapeId="0" xr:uid="{3499B9BC-C218-4B5A-BBA8-BB45864ACDD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M181" authorId="0" shapeId="0" xr:uid="{7D8FA73F-9C4A-43DD-97F0-D64BB94294D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N181" authorId="0" shapeId="0" xr:uid="{2F56C64F-C013-4BC9-A069-B11BB4A7041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O181" authorId="0" shapeId="0" xr:uid="{22A14DDF-E297-4BFD-9602-A599F87C29F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P181" authorId="0" shapeId="0" xr:uid="{4DBF9FB5-9A50-4CAF-86EC-D33FCF4A5D7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Q181" authorId="0" shapeId="0" xr:uid="{A35BEDD2-6DEE-4C39-8EBA-9F5925E4FF5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R181" authorId="0" shapeId="0" xr:uid="{22AF9D71-22B3-4890-8B4A-B19DA3D5110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S181" authorId="0" shapeId="0" xr:uid="{23B1084C-B2B5-4126-B747-F035B43AC79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T181" authorId="0" shapeId="0" xr:uid="{EF3EA3C8-6980-4E6F-BF3B-08172E3C485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U181" authorId="0" shapeId="0" xr:uid="{970A8960-FF98-400F-9236-B0DD1D0828F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V181" authorId="0" shapeId="0" xr:uid="{1FEB371D-99C5-4E5E-B69E-C622C1C061E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W181" authorId="0" shapeId="0" xr:uid="{D4E12E2C-8C4E-4E18-9339-3E262D3C940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X181" authorId="0" shapeId="0" xr:uid="{489E5368-D0BC-4AF1-95BF-C31D20B01F1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Y181" authorId="0" shapeId="0" xr:uid="{3D55DD05-8221-4166-9C60-0F443C8779C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Z181" authorId="0" shapeId="0" xr:uid="{A8C00E20-9585-4FF9-8946-38C3638CBD5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AA181" authorId="0" shapeId="0" xr:uid="{D2D78A6E-1FCF-4CA0-BEE4-F2E360743CD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182" authorId="0" shapeId="0" xr:uid="{98B83B28-12B1-48C2-9F62-670E8FAFB68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182" authorId="0" shapeId="0" xr:uid="{AD34B187-AAFD-4818-9FE4-6F734EDD93C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182" authorId="0" shapeId="0" xr:uid="{81826FE5-FAAD-4E31-9A31-155DB046043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182" authorId="0" shapeId="0" xr:uid="{250A289E-1FCB-4C76-9190-21A41B245AF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182" authorId="0" shapeId="0" xr:uid="{24135753-FA18-4F49-A514-A283847F640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182" authorId="0" shapeId="0" xr:uid="{F038149C-AFF3-4FF3-A65D-DDE3938B022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H182" authorId="0" shapeId="0" xr:uid="{5B091426-35A0-49BF-B84E-BD6D54ABC3D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I182" authorId="0" shapeId="0" xr:uid="{E3341FCD-4873-4774-8437-FA7C0F3C4A5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J182" authorId="0" shapeId="0" xr:uid="{1D0960CC-58C0-41D5-B066-EF8E207DA78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K182" authorId="0" shapeId="0" xr:uid="{0EB3DF5D-8A4D-4461-A360-7FD3EBA29DF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L182" authorId="0" shapeId="0" xr:uid="{4F80EA5B-1ED1-4F86-B563-DCF3D928639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M182" authorId="0" shapeId="0" xr:uid="{91E49B6B-66BE-441D-AC13-31E89BC71CC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N182" authorId="0" shapeId="0" xr:uid="{C7B7C753-E015-4ECF-88FC-4A80C13B64A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O182" authorId="0" shapeId="0" xr:uid="{09E49C97-596D-44D2-B92B-DE4EB2487F6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P182" authorId="0" shapeId="0" xr:uid="{D229861E-E050-4FCC-8FF9-75052D519B0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Q182" authorId="0" shapeId="0" xr:uid="{B53293EA-C201-430A-AE54-82791482F04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R182" authorId="0" shapeId="0" xr:uid="{8697AED1-6877-4D76-B914-713BD52B846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S182" authorId="0" shapeId="0" xr:uid="{A84693E3-B512-4534-9E62-4878A4FA2FA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T182" authorId="0" shapeId="0" xr:uid="{2CA050BE-C6B0-4C08-BDA6-036AF91B0B9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U182" authorId="0" shapeId="0" xr:uid="{10B5E682-6BCB-4813-800D-5BA1DE1C180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V182" authorId="0" shapeId="0" xr:uid="{CA0239B8-77B5-4043-90F4-3EF046DE746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W182" authorId="0" shapeId="0" xr:uid="{A47F322E-C562-4D8D-8EA9-51C2F835D4D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X182" authorId="0" shapeId="0" xr:uid="{E9247771-8B4D-4E9E-A49F-DD0884929BE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Y182" authorId="0" shapeId="0" xr:uid="{3C2FCD03-F5A8-46D9-861A-CDC5C4840F5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Z182" authorId="0" shapeId="0" xr:uid="{9D45347E-22DE-4219-A157-9D234F6388D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AA182" authorId="0" shapeId="0" xr:uid="{601A5243-20A2-4719-9A92-373A66FB4BF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83" authorId="0" shapeId="0" xr:uid="{4EE4B6CE-2A0A-4108-A018-7D522D9A048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183" authorId="0" shapeId="0" xr:uid="{1D457BA2-ACF7-4AC1-A83F-A58908BC96F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183" authorId="0" shapeId="0" xr:uid="{58F02836-6C61-4A6F-A781-A5B72FA0959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183" authorId="0" shapeId="0" xr:uid="{7E440A24-5C52-4A89-847D-C8905CFBB88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183" authorId="0" shapeId="0" xr:uid="{B64F9A34-69B8-4E99-B998-D92BEFF60CC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183" authorId="0" shapeId="0" xr:uid="{AE675A14-304F-4280-82BC-E2C7E053B20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H183" authorId="0" shapeId="0" xr:uid="{D8558539-987D-4A3C-AF94-CE41D0D8071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I183" authorId="0" shapeId="0" xr:uid="{5861429C-A069-4522-9183-D78FCA48757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J183" authorId="0" shapeId="0" xr:uid="{FBA5248F-A162-48DE-8280-FFD397F6B4C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K183" authorId="0" shapeId="0" xr:uid="{544D0225-D32A-41FB-8553-254187D4D5D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L183" authorId="0" shapeId="0" xr:uid="{AB624543-6EAC-4AD7-89BF-2BD9932472B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M183" authorId="0" shapeId="0" xr:uid="{D9436475-0BCF-4203-8298-87E5B3085E4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N183" authorId="0" shapeId="0" xr:uid="{0DEB36A2-D4C1-4913-B35E-D38FB045F35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O183" authorId="0" shapeId="0" xr:uid="{AA00E93E-9290-4F6F-9A48-69112D743D4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P183" authorId="0" shapeId="0" xr:uid="{905590A6-5337-437E-8294-B8CE780E36B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Q183" authorId="0" shapeId="0" xr:uid="{E9D4D15E-B459-4361-B166-15CFA4BB7F9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R183" authorId="0" shapeId="0" xr:uid="{5E713D82-4460-46D0-BE0D-C2BD47E587B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S183" authorId="0" shapeId="0" xr:uid="{C0802CFB-005B-46D7-96C3-23132A57556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T183" authorId="0" shapeId="0" xr:uid="{1EA8932C-68ED-482F-B481-6BFB63C84BD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U183" authorId="0" shapeId="0" xr:uid="{2728B753-D5C6-401B-A8DE-AF51F4D6792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V183" authorId="0" shapeId="0" xr:uid="{885D9BAC-6137-4E01-AAA3-A56AC6A063B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W183" authorId="0" shapeId="0" xr:uid="{34570480-4E15-4C3D-9432-FA6320B2052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X183" authorId="0" shapeId="0" xr:uid="{77E8ACB0-63A5-4525-9336-C184D172CA2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Y183" authorId="0" shapeId="0" xr:uid="{5F7C75A9-089B-4A96-9F52-5D118D4F8DF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Z183" authorId="0" shapeId="0" xr:uid="{192FD014-636E-4E41-9DDC-A59F141B42F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AA183" authorId="0" shapeId="0" xr:uid="{65E7F35A-35A1-4A29-AA76-E1D4D45B015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84" authorId="0" shapeId="0" xr:uid="{7E665302-1870-4114-B01B-F6EB12A14AF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184" authorId="0" shapeId="0" xr:uid="{CD216C9E-63FD-48AA-B787-7185CA55686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184" authorId="0" shapeId="0" xr:uid="{80BAEEC3-EECA-4897-9071-33C60F19A5D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184" authorId="0" shapeId="0" xr:uid="{24DE905E-5174-41E6-8CBC-88D935B3D89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184" authorId="0" shapeId="0" xr:uid="{59B14500-167D-4E3A-AA20-C1DB5BA0D87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184" authorId="0" shapeId="0" xr:uid="{591F0DFD-771E-48D4-940F-07E5159C8DA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H184" authorId="0" shapeId="0" xr:uid="{E84324EB-301B-4BD6-BDAD-109DA0A6C54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I184" authorId="0" shapeId="0" xr:uid="{9927F852-9C39-432C-AC9F-8E70D45E2B1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J184" authorId="0" shapeId="0" xr:uid="{95875DCB-E599-4007-97BA-F57DD309796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K184" authorId="0" shapeId="0" xr:uid="{73B3E4C9-789C-435F-B253-A5DA58E76CB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L184" authorId="0" shapeId="0" xr:uid="{6B2F09EF-6E14-40E9-BBE6-4376E36CFBA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M184" authorId="0" shapeId="0" xr:uid="{C35E2693-0CB7-48B7-9528-1D714BEB602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N184" authorId="0" shapeId="0" xr:uid="{4B01FC6F-E9DA-403E-BD6E-6A9C4039C5A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O184" authorId="0" shapeId="0" xr:uid="{90674661-5A7C-43C2-BB3E-F420195B6B3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P184" authorId="0" shapeId="0" xr:uid="{106BF8E5-F5E2-45C6-8027-5A9A1551DA1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Q184" authorId="0" shapeId="0" xr:uid="{0681B2FA-E002-4F12-BF8E-911E2BB7256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R184" authorId="0" shapeId="0" xr:uid="{D2AD9BAD-6C6C-44DE-8E22-021F4E3CD87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S184" authorId="0" shapeId="0" xr:uid="{72EB96B5-8A54-4514-A33E-4F4955F3D04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T184" authorId="0" shapeId="0" xr:uid="{6FEC5FF7-80D9-40C8-8433-FA79EEAE889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U184" authorId="0" shapeId="0" xr:uid="{55840AD0-2888-407F-9638-AFD55CEE0EB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V184" authorId="0" shapeId="0" xr:uid="{7A03A23B-FA4C-4716-A6D8-291003D19FB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W184" authorId="0" shapeId="0" xr:uid="{628263C2-2EC9-488F-B839-AEEF1DB4C0E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X184" authorId="0" shapeId="0" xr:uid="{D8CB647D-8180-4932-8DCA-CB7EF4AE2EC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Y184" authorId="0" shapeId="0" xr:uid="{29F31282-0A01-4328-9CD7-CB2EA47B909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Z184" authorId="0" shapeId="0" xr:uid="{9E6BE890-1BF2-48F4-80F2-9294EE78893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AA184" authorId="0" shapeId="0" xr:uid="{828E9D14-94D4-454E-93AA-045DEB31736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85" authorId="0" shapeId="0" xr:uid="{508AF972-4CF2-4456-91A5-B016343EB8A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185" authorId="0" shapeId="0" xr:uid="{55FB0B1E-5197-46D9-8EE4-A6E675E5910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185" authorId="0" shapeId="0" xr:uid="{4AA0069D-2299-45CB-A1E1-FF4424A0821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185" authorId="0" shapeId="0" xr:uid="{0A7470F9-AEC6-41FD-BEDC-59763B0952E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185" authorId="0" shapeId="0" xr:uid="{EB09D0E2-A99B-4C59-9A2E-E0AB65332AA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185" authorId="0" shapeId="0" xr:uid="{80F85ED4-229F-4B40-B8A0-511A831A729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H185" authorId="0" shapeId="0" xr:uid="{99A0729E-D106-4165-A42F-849CC15A1E8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I185" authorId="0" shapeId="0" xr:uid="{A4C728F3-11E9-40C1-8F14-B8406917061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J185" authorId="0" shapeId="0" xr:uid="{97329E4A-A388-44BC-A2EA-04FC687F007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K185" authorId="0" shapeId="0" xr:uid="{3E7CB539-D881-4111-9976-095FE26863E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L185" authorId="0" shapeId="0" xr:uid="{8C8B19CC-0DA8-4D2D-9780-6CEEFEF55BC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M185" authorId="0" shapeId="0" xr:uid="{2D7A37EA-4E6B-4F64-9338-801327FA169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N185" authorId="0" shapeId="0" xr:uid="{31538AB0-B3A2-4FA5-9109-F3D69E42E7C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O185" authorId="0" shapeId="0" xr:uid="{613D5844-65ED-45EC-B28D-F4E1F722059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P185" authorId="0" shapeId="0" xr:uid="{914DD762-5888-4E9B-AE26-426EF1470DB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Q185" authorId="0" shapeId="0" xr:uid="{B74DE8DB-C218-4CA5-9B54-7BC9B059426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R185" authorId="0" shapeId="0" xr:uid="{694EB56E-291B-4F6A-AEDF-678C9A287D7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S185" authorId="0" shapeId="0" xr:uid="{328E8465-5A20-447A-BB44-E3CE79D5E70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T185" authorId="0" shapeId="0" xr:uid="{6029433F-DF57-43ED-9186-CFD73602823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U185" authorId="0" shapeId="0" xr:uid="{7C2AAAFC-5B54-42BA-825B-5B1B1ABBF93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V185" authorId="0" shapeId="0" xr:uid="{9984A955-2577-4089-B474-606E5454DE8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W185" authorId="0" shapeId="0" xr:uid="{BF134CCF-105C-4846-9F0C-C59AD93F3B6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X185" authorId="0" shapeId="0" xr:uid="{02AA5B29-5DCA-4E42-BDCC-A19B9B5C851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Y185" authorId="0" shapeId="0" xr:uid="{96D0C324-44AE-4409-B554-49862595F1C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Z185" authorId="0" shapeId="0" xr:uid="{6489FE64-AD64-4E86-B303-CD6888E57B1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AA185" authorId="0" shapeId="0" xr:uid="{3CC602CF-C991-4BD0-9317-E65818D9331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86" authorId="0" shapeId="0" xr:uid="{2122A023-6276-48C4-80F5-1C75321C804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186" authorId="0" shapeId="0" xr:uid="{15B1D511-B72D-4911-A7C4-580C4264DD0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186" authorId="0" shapeId="0" xr:uid="{A1DB0A99-0AD7-487B-B8D1-F1BB46DBB3A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186" authorId="0" shapeId="0" xr:uid="{6F3ECC4A-AE67-4ED6-B303-CB40AB7E9C0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186" authorId="0" shapeId="0" xr:uid="{DDD35AEA-AA3D-411F-82BA-D166BEF3724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186" authorId="0" shapeId="0" xr:uid="{93ECFA23-FFD9-479B-95D0-A5F1F7677EB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H186" authorId="0" shapeId="0" xr:uid="{B0370796-6839-401A-B179-DE00D913150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I186" authorId="0" shapeId="0" xr:uid="{278F9439-6AF1-4A6D-B187-F772742480F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J186" authorId="0" shapeId="0" xr:uid="{1A8AA714-8884-4435-B295-CDC4D7C4182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K186" authorId="0" shapeId="0" xr:uid="{7BACA5F9-4B16-47E7-84B7-980058C6D87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L186" authorId="0" shapeId="0" xr:uid="{AE249915-1CC8-4118-87F7-B00F81E5BAB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M186" authorId="0" shapeId="0" xr:uid="{46D24708-0752-41D9-BFD4-726DB017374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N186" authorId="0" shapeId="0" xr:uid="{36652D70-194F-4327-AC08-904C2068878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O186" authorId="0" shapeId="0" xr:uid="{44038190-A0E1-4A83-9B28-3D19A5059DF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P186" authorId="0" shapeId="0" xr:uid="{7E3AD07B-DC1F-4E11-B05C-35D836F48EB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Q186" authorId="0" shapeId="0" xr:uid="{8B2FB278-14E5-44A4-B241-806B1F18B11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R186" authorId="0" shapeId="0" xr:uid="{6D92ED26-15C6-40CC-A6C5-863BAE06933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S186" authorId="0" shapeId="0" xr:uid="{A4A4265D-E9EA-4024-95D5-1F6EB4A7E01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T186" authorId="0" shapeId="0" xr:uid="{7AFBCFCB-C661-4B50-87A3-8D5D9E17825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U186" authorId="0" shapeId="0" xr:uid="{664FCD11-ACB2-45F4-A557-97029D3FEE0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V186" authorId="0" shapeId="0" xr:uid="{CC3C858B-C6A6-4742-9C9C-3A08D1E2EFF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W186" authorId="0" shapeId="0" xr:uid="{B96BD061-D3D2-465E-A5F4-1D6441B5EB3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X186" authorId="0" shapeId="0" xr:uid="{AE058955-5037-42FF-84AA-2F9FAF4D95E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Y186" authorId="0" shapeId="0" xr:uid="{911654BE-4CEF-402E-8084-D19F5768270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Z186" authorId="0" shapeId="0" xr:uid="{8B28DB36-8A7D-4381-979D-859FAA3A194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AA186" authorId="0" shapeId="0" xr:uid="{0035A3CE-A550-4800-A191-54A3F74D690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87" authorId="0" shapeId="0" xr:uid="{CBA7DD8D-4698-4249-90DA-20345D86619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187" authorId="0" shapeId="0" xr:uid="{C21BBD24-64B2-4FC8-B03F-96190863857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187" authorId="0" shapeId="0" xr:uid="{44611247-68D0-453A-940C-31F068D217C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187" authorId="0" shapeId="0" xr:uid="{AB9ACA36-051A-4B17-99B7-2CCFF199240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187" authorId="0" shapeId="0" xr:uid="{32C06D75-D351-4E87-8E6F-98470E17683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187" authorId="0" shapeId="0" xr:uid="{B10A9A40-263F-4EC4-911D-9392AB65A2F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H187" authorId="0" shapeId="0" xr:uid="{2E4570C6-8F82-426F-84AE-A2356D8A79F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I187" authorId="0" shapeId="0" xr:uid="{D134BFF6-0B55-4277-98C9-85C60D808F7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J187" authorId="0" shapeId="0" xr:uid="{6C8DED11-EF82-4964-86AE-45B3A902F0E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K187" authorId="0" shapeId="0" xr:uid="{B2A5CF87-9BB5-425E-982D-916009F2AAE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L187" authorId="0" shapeId="0" xr:uid="{EBAD05B8-27EF-472C-89C2-D507DEFFD6B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M187" authorId="0" shapeId="0" xr:uid="{40463942-7818-460E-9508-94CAA76DE26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N187" authorId="0" shapeId="0" xr:uid="{0C17C2E5-EEB5-4567-B166-D90D79A7AF5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O187" authorId="0" shapeId="0" xr:uid="{CB7262AF-BF90-44D1-94B8-84E16D3113D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P187" authorId="0" shapeId="0" xr:uid="{EE7F92C4-ED03-44D8-B97C-1A63AB7792A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Q187" authorId="0" shapeId="0" xr:uid="{B37E11AA-D549-4912-BD2C-1FE5C8481FE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R187" authorId="0" shapeId="0" xr:uid="{966FEA49-1435-4499-ADDB-1018A99AAE8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S187" authorId="0" shapeId="0" xr:uid="{6B1A8860-746C-4459-94B8-FEBDD59FA8C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T187" authorId="0" shapeId="0" xr:uid="{4F285F86-7B8A-498C-BA67-949A4F223B1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U187" authorId="0" shapeId="0" xr:uid="{17823829-398B-4607-A2C2-D98751BF43A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V187" authorId="0" shapeId="0" xr:uid="{B14F5F98-C8E5-41FA-8628-704A7382E8E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W187" authorId="0" shapeId="0" xr:uid="{1740D472-2BD4-4BAC-ACA6-CB60213715C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X187" authorId="0" shapeId="0" xr:uid="{2639F921-08C4-4BD3-8220-82F76B5EB3E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Y187" authorId="0" shapeId="0" xr:uid="{63CE709E-9C78-4231-ADF3-8FB303470AF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Z187" authorId="0" shapeId="0" xr:uid="{DCC296FC-0164-415A-B0F6-A8D0B075F8F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AA187" authorId="0" shapeId="0" xr:uid="{529ADED7-9706-48B5-B869-D7A3ACE69C2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88" authorId="0" shapeId="0" xr:uid="{C54D256B-4B92-4806-AE59-0F7816AD95F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188" authorId="0" shapeId="0" xr:uid="{D3213CEA-6DC5-443D-9DC4-648F6438A21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188" authorId="0" shapeId="0" xr:uid="{25887134-C948-450A-A119-EFCB2DB26C0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188" authorId="0" shapeId="0" xr:uid="{3C9923EA-C8D9-4CC0-9A84-99E2C4EBAE7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188" authorId="0" shapeId="0" xr:uid="{09B53B5E-DACF-4FD8-89B6-A7A2F70A0B5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188" authorId="0" shapeId="0" xr:uid="{B6057B51-4141-4012-A5C9-2FEFD86D471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H188" authorId="0" shapeId="0" xr:uid="{EB7C3A70-54FF-446A-91C6-CE98062625A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I188" authorId="0" shapeId="0" xr:uid="{1391900D-7F00-43EC-A0C8-B9CC8A1E0AA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J188" authorId="0" shapeId="0" xr:uid="{66FA8C9E-9F78-47C5-8010-89B0D006E6D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K188" authorId="0" shapeId="0" xr:uid="{25C03AFD-A3A3-4807-A34F-B9BD411A7EB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L188" authorId="0" shapeId="0" xr:uid="{E42C18A8-59DC-4858-9636-7F859BEF72A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M188" authorId="0" shapeId="0" xr:uid="{B1720BA7-D77D-413B-8C0B-659F928A52F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N188" authorId="0" shapeId="0" xr:uid="{6C74137E-85FB-43BC-A17B-2827CCDD9C0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O188" authorId="0" shapeId="0" xr:uid="{5C904C75-EE5B-4774-951D-39FE0761408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P188" authorId="0" shapeId="0" xr:uid="{6E6A1844-1B5C-47C5-8403-F2B8F0CE77B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Q188" authorId="0" shapeId="0" xr:uid="{4FC61004-90B7-4F2D-81B2-BFB650BC8CF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R188" authorId="0" shapeId="0" xr:uid="{0DFE097A-22A4-4438-B750-279611FE5E7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S188" authorId="0" shapeId="0" xr:uid="{2F31BC12-5BD7-4903-87D0-CA132DEB427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T188" authorId="0" shapeId="0" xr:uid="{808E49AA-DF7A-45AB-BFBE-84973CFE1EE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U188" authorId="0" shapeId="0" xr:uid="{508D4E98-6C57-4267-BB59-430813AA218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V188" authorId="0" shapeId="0" xr:uid="{AAF22D67-25EA-4D2F-BF86-6A19C0C464E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W188" authorId="0" shapeId="0" xr:uid="{92FC565E-7ED3-4578-AB90-63FC9570AC7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X188" authorId="0" shapeId="0" xr:uid="{40FBFD3F-889D-40C0-99A5-8DBE8DD06A6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Y188" authorId="0" shapeId="0" xr:uid="{95091503-08A1-4A58-AAC8-C966868EAF4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Z188" authorId="0" shapeId="0" xr:uid="{FB1B54F4-7BA1-4E9D-B8CB-6A1A668082E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AA188" authorId="0" shapeId="0" xr:uid="{0C2452C8-C8B3-45CB-AE4F-F6A31E8180D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89" authorId="0" shapeId="0" xr:uid="{EE919FBA-B96A-4333-AD5B-3E1F907A806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189" authorId="0" shapeId="0" xr:uid="{F47409D0-80E2-443A-8703-83F1BFECE51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189" authorId="0" shapeId="0" xr:uid="{8A3442DD-47BC-4B61-8ADE-121AD337CE8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189" authorId="0" shapeId="0" xr:uid="{AB87E2F5-C9AB-44BD-8981-A81DF285517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189" authorId="0" shapeId="0" xr:uid="{A614F056-245A-4423-8D83-DE4CD71964E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189" authorId="0" shapeId="0" xr:uid="{2C2FAAFA-F98D-4D90-8414-277D99CC7D4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H189" authorId="0" shapeId="0" xr:uid="{AAEC6AA8-952D-4ABD-BD14-E1D5EC1DDBA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I189" authorId="0" shapeId="0" xr:uid="{1B013617-8382-415E-85B3-289F53258CA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J189" authorId="0" shapeId="0" xr:uid="{C75EA73D-81C4-4477-9C20-2C2302827D8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K189" authorId="0" shapeId="0" xr:uid="{2110A544-D8DD-4D39-94D2-4F56E8852EB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L189" authorId="0" shapeId="0" xr:uid="{2C5F3EA5-DE96-481F-9812-959DF49B94E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M189" authorId="0" shapeId="0" xr:uid="{806058FC-15B7-45BF-8028-7FAFBF4988F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N189" authorId="0" shapeId="0" xr:uid="{C2D2CEA7-64D1-49F1-868A-9B7E5CCD9D4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O189" authorId="0" shapeId="0" xr:uid="{75B6A970-91AA-427E-A500-995E6294184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P189" authorId="0" shapeId="0" xr:uid="{49EEBE15-4B21-407B-9C26-0E5C9E33199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Q189" authorId="0" shapeId="0" xr:uid="{23CC69C0-4CC4-4898-8CFB-281B4F30C87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R189" authorId="0" shapeId="0" xr:uid="{22B3870A-F10E-49EF-8CF9-0B2596DD401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S189" authorId="0" shapeId="0" xr:uid="{1ECBBBC7-4F58-4BCC-AD12-63A269077F0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T189" authorId="0" shapeId="0" xr:uid="{69DB8FBC-34DD-42B6-9F45-1A24ED0598F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U189" authorId="0" shapeId="0" xr:uid="{8BCBE6AA-25E2-46B3-BDDF-ECB2EA998A5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V189" authorId="0" shapeId="0" xr:uid="{9B1AB944-A720-4D29-97CA-20801ED5669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W189" authorId="0" shapeId="0" xr:uid="{1691F980-E993-4117-89F9-CCCD747B4F9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X189" authorId="0" shapeId="0" xr:uid="{AE5BBC7F-4E01-4A3B-A062-ABF281269C0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Y189" authorId="0" shapeId="0" xr:uid="{CE44D560-3A03-458B-ADF8-E5DAF7CA015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Z189" authorId="0" shapeId="0" xr:uid="{71D25955-10A1-4B30-B154-1A0872A50BE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AA189" authorId="0" shapeId="0" xr:uid="{1A144B64-FF50-4659-9DED-DC0B66CC112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90" authorId="0" shapeId="0" xr:uid="{BCC6ED0E-9649-4216-803C-C441ED88118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190" authorId="0" shapeId="0" xr:uid="{4DF6F012-A12F-434A-8E77-988ADF2F451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190" authorId="0" shapeId="0" xr:uid="{24B44136-44C3-4EC3-A7CC-C21B738F43B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190" authorId="0" shapeId="0" xr:uid="{8922096C-64BE-4318-8F25-35C552EBC8B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190" authorId="0" shapeId="0" xr:uid="{0C8AA7B5-186E-487A-A6C3-D4CCA92FB1C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190" authorId="0" shapeId="0" xr:uid="{7B6702DC-8E46-4468-A49A-8E21F79AEFB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H190" authorId="0" shapeId="0" xr:uid="{711925C9-963A-4F34-A120-00E4755AD1A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I190" authorId="0" shapeId="0" xr:uid="{BE76775B-68C4-4E63-963F-DBDE59A02B8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J190" authorId="0" shapeId="0" xr:uid="{AD0156BE-8D22-473F-BA83-25ACF6CF95F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K190" authorId="0" shapeId="0" xr:uid="{649BE1EB-4EFB-4C97-96FB-A0B3721B03F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L190" authorId="0" shapeId="0" xr:uid="{9174DE88-5714-45B6-86D2-FF32509F217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M190" authorId="0" shapeId="0" xr:uid="{F731F668-A612-4F80-8403-D0FD7EF9B0A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N190" authorId="0" shapeId="0" xr:uid="{8D38CDCB-9025-420B-8853-12D53356D39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O190" authorId="0" shapeId="0" xr:uid="{E9C2A095-FF68-4643-8522-13698A39E69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P190" authorId="0" shapeId="0" xr:uid="{5046FECC-7508-4764-B657-201EE9BE1BD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Q190" authorId="0" shapeId="0" xr:uid="{EDFF8503-5FA0-4ED5-A769-7007C9BAC1D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R190" authorId="0" shapeId="0" xr:uid="{4A19D153-8167-46DD-A196-A3D5BF476E4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S190" authorId="0" shapeId="0" xr:uid="{ED833F1C-78A8-4147-9F34-29D729A8931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T190" authorId="0" shapeId="0" xr:uid="{9A6ADB2C-BD4D-4C97-B387-3837831CD60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U190" authorId="0" shapeId="0" xr:uid="{A08B6D36-45F2-42AC-8B03-790D76B509B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V190" authorId="0" shapeId="0" xr:uid="{6ECD4B60-09CC-4AAD-972F-3B6D6C705E8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W190" authorId="0" shapeId="0" xr:uid="{174053A4-4441-43E6-94C2-D058863E554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X190" authorId="0" shapeId="0" xr:uid="{4F2940D0-45F9-42CD-9A64-BC7D361C8FD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Y190" authorId="0" shapeId="0" xr:uid="{4B0FD783-B812-4E80-8BC5-8DB81650931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Z190" authorId="0" shapeId="0" xr:uid="{CFC12A3E-0A0C-460D-A770-04286D0243B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AA190" authorId="0" shapeId="0" xr:uid="{5F969D7A-8D99-443A-8F60-37E03570114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91" authorId="0" shapeId="0" xr:uid="{5A4EF861-1066-417E-98AC-065FB8C31EA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191" authorId="0" shapeId="0" xr:uid="{6D8CC69C-4D6D-4AC3-85F0-82494F1B23F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191" authorId="0" shapeId="0" xr:uid="{1F0F0D9A-D644-44A1-9F75-A354B4CB76A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191" authorId="0" shapeId="0" xr:uid="{0A371A94-9064-4EB7-BDDD-03186D70B0C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191" authorId="0" shapeId="0" xr:uid="{9A77421B-BCBE-4F9C-B939-97F3155F433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191" authorId="0" shapeId="0" xr:uid="{ED8D3874-1A95-4C96-BC82-418CA6AE7C6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H191" authorId="0" shapeId="0" xr:uid="{83601FEF-B2F6-442A-BA20-CB4C5C27B83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I191" authorId="0" shapeId="0" xr:uid="{4C75B1AA-25E4-45F7-9488-A090ACDA968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J191" authorId="0" shapeId="0" xr:uid="{1661A1BC-F339-461E-A478-5E68FC6172A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K191" authorId="0" shapeId="0" xr:uid="{6C27CAEB-68B1-48EA-BA78-2C960C4D4A5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L191" authorId="0" shapeId="0" xr:uid="{511F2784-24B6-4DAB-90BE-39BF295DACF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M191" authorId="0" shapeId="0" xr:uid="{A09B4F1F-DB4D-47E6-8C42-093ECB1E877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N191" authorId="0" shapeId="0" xr:uid="{0BDE3092-B081-4058-8301-259C9055D72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O191" authorId="0" shapeId="0" xr:uid="{2F396CE4-53D8-4CAD-9201-B5DE9E693D6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P191" authorId="0" shapeId="0" xr:uid="{922A4795-A39B-4C58-A83A-787C8A6CE69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Q191" authorId="0" shapeId="0" xr:uid="{9A1642BC-C450-4292-9A4B-E6D95579AFB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R191" authorId="0" shapeId="0" xr:uid="{424CFB16-FC68-4BE8-AA75-C0B15242B3E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S191" authorId="0" shapeId="0" xr:uid="{B678F47C-242C-4FF1-A68B-070FD696C6A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T191" authorId="0" shapeId="0" xr:uid="{23A8F2C7-06F2-46AF-9867-1B1719D5CB7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U191" authorId="0" shapeId="0" xr:uid="{CB059932-B655-40E1-8054-EF17732FC30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V191" authorId="0" shapeId="0" xr:uid="{191A4900-9A40-414B-84A4-EF9B9EF8269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W191" authorId="0" shapeId="0" xr:uid="{A26D0490-23E1-4B72-97B6-D7B9DF01D83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X191" authorId="0" shapeId="0" xr:uid="{D523E188-A77B-45A0-9CAB-85BF1F2BF42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Y191" authorId="0" shapeId="0" xr:uid="{04A7AE42-E8BA-44B9-B47D-65F9DC35916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Z191" authorId="0" shapeId="0" xr:uid="{42B47B57-0653-4B10-A8D4-F223F525177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AA191" authorId="0" shapeId="0" xr:uid="{DDEFBAC5-3B21-40E2-888B-06E7EA7E147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92" authorId="0" shapeId="0" xr:uid="{71ED4CE0-7FED-4AA9-B68E-A1B897607EF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192" authorId="0" shapeId="0" xr:uid="{CC514277-C0FD-4EBB-B1AE-A45921EB980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192" authorId="0" shapeId="0" xr:uid="{D8E23EAC-9047-4619-82F8-4323CBE1EA6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192" authorId="0" shapeId="0" xr:uid="{7024707A-D8ED-42C8-A979-08E3FA8FD30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192" authorId="0" shapeId="0" xr:uid="{8E4037B3-53DD-474F-8D01-3DB3575CD0C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192" authorId="0" shapeId="0" xr:uid="{6A357347-A82E-471E-B0AD-74A95EC4285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H192" authorId="0" shapeId="0" xr:uid="{F90B210D-AE0F-4219-AECA-110B661C055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I192" authorId="0" shapeId="0" xr:uid="{E0FB6ED0-EFFF-470C-82B4-F5B3FE07DE8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J192" authorId="0" shapeId="0" xr:uid="{10290E5B-11FC-42EA-ACD1-28A02393A68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K192" authorId="0" shapeId="0" xr:uid="{7113CB24-EBDC-4516-A3A0-74E13B2AA7F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L192" authorId="0" shapeId="0" xr:uid="{9AF0950A-8507-4658-BB36-B59EA75057F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M192" authorId="0" shapeId="0" xr:uid="{DA45F5AC-B896-49BB-84C3-7B5C0964FCB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N192" authorId="0" shapeId="0" xr:uid="{4649F940-3272-47C0-A799-873EAF4454E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O192" authorId="0" shapeId="0" xr:uid="{9F42549D-14DF-407C-A592-B21B4683F2A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P192" authorId="0" shapeId="0" xr:uid="{981596B3-F45B-49CA-A62D-CD5EB93A5D0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Q192" authorId="0" shapeId="0" xr:uid="{9A42D198-ACD8-4C21-AA02-1B2B493CBBB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R192" authorId="0" shapeId="0" xr:uid="{33E37CF1-DD11-4033-9A36-F5DE189B75D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S192" authorId="0" shapeId="0" xr:uid="{6834265C-3547-4C2B-B997-FDFE356C7CC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T192" authorId="0" shapeId="0" xr:uid="{D2B059B1-BFA7-414D-B4B0-59A4246C1B1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U192" authorId="0" shapeId="0" xr:uid="{863D976A-9429-457C-8C96-AEFEDAE0E32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V192" authorId="0" shapeId="0" xr:uid="{427EBFBB-8A64-4AA5-999D-626974ED5D8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W192" authorId="0" shapeId="0" xr:uid="{95FD60B6-4A6A-40A9-89CA-F9AC0B56BB2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X192" authorId="0" shapeId="0" xr:uid="{7FD73DA7-D088-4F0C-B971-1BC74D5E4A0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Y192" authorId="0" shapeId="0" xr:uid="{05A5BB43-C287-426E-B2FC-92B82E96E38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Z192" authorId="0" shapeId="0" xr:uid="{DE0B6ADE-F297-4FCE-ACE3-9256831B12B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AA192" authorId="0" shapeId="0" xr:uid="{FCF104EB-A0C3-4AC1-9D60-27A0CEE4C6E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93" authorId="0" shapeId="0" xr:uid="{B971291A-450B-48CE-9B52-22112182B36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193" authorId="0" shapeId="0" xr:uid="{DB4F798D-D1CA-4813-8FF9-40AF86D10FA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193" authorId="0" shapeId="0" xr:uid="{11D8BF00-9FDF-473C-B862-5C7BC3066F0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193" authorId="0" shapeId="0" xr:uid="{59F8589D-9CBC-4C36-B029-324C005A80C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193" authorId="0" shapeId="0" xr:uid="{E8FB588D-AB8D-4A6E-A8A6-10BE750F1B6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193" authorId="0" shapeId="0" xr:uid="{69B1BB30-214A-4C41-A408-5C9DA547689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H193" authorId="0" shapeId="0" xr:uid="{0302F185-7C71-4E00-8412-31BE8B214AB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I193" authorId="0" shapeId="0" xr:uid="{0BFC2188-9900-45FF-83F2-02CDC0B0812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J193" authorId="0" shapeId="0" xr:uid="{5B9816F8-014A-486B-B59C-B62D80006FC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K193" authorId="0" shapeId="0" xr:uid="{52F30339-DC93-4071-82C8-4E06B650363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L193" authorId="0" shapeId="0" xr:uid="{4ACC713D-CFFC-442E-BA11-3BFB71C59FF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M193" authorId="0" shapeId="0" xr:uid="{08EE5123-0CB6-4C42-8EEE-02601CE9421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N193" authorId="0" shapeId="0" xr:uid="{CA02D257-4FD7-41E0-81EF-2B9CABAD651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O193" authorId="0" shapeId="0" xr:uid="{9C471A7E-BA7F-449A-BB5F-74E8E5E82F3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P193" authorId="0" shapeId="0" xr:uid="{874038FD-9697-46B9-80B3-A9D71A2D075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Q193" authorId="0" shapeId="0" xr:uid="{439455D6-D35D-42C9-8E8E-C9C23510D5E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R193" authorId="0" shapeId="0" xr:uid="{F74FC036-EFED-4BD3-B6C8-35622457B1A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S193" authorId="0" shapeId="0" xr:uid="{459ACC76-A0C5-4B7A-AB85-4CB0B63D77F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T193" authorId="0" shapeId="0" xr:uid="{9E491ADB-E052-42B8-8EF5-605CB53C0AD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U193" authorId="0" shapeId="0" xr:uid="{E19AFE54-6622-42BD-84B7-E3470B3FA32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V193" authorId="0" shapeId="0" xr:uid="{07F77EF5-9F4D-420B-9EFA-6DF019719EE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W193" authorId="0" shapeId="0" xr:uid="{36A94A15-7B5C-4DB3-9E50-14641917BB3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X193" authorId="0" shapeId="0" xr:uid="{40F04025-56FB-46BC-82B5-DFD0B90D3D8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Y193" authorId="0" shapeId="0" xr:uid="{CF41411D-FB1C-4F34-B93F-EBAFA9A73E9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Z193" authorId="0" shapeId="0" xr:uid="{CF58C7EE-D602-4B12-BFEC-525F1A1C582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AA193" authorId="0" shapeId="0" xr:uid="{E6122C7E-7351-40AB-A318-80392529F50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94" authorId="0" shapeId="0" xr:uid="{AC297BE8-4727-4C4F-AF36-56D2B889091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194" authorId="0" shapeId="0" xr:uid="{D43AA04F-E13D-4ACE-9BC3-348911093ED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194" authorId="0" shapeId="0" xr:uid="{3F7FE3AA-A583-4CFB-A11A-E3069031AA7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194" authorId="0" shapeId="0" xr:uid="{CB927D5C-DD2F-4AA2-ACA3-3D48FDD6204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194" authorId="0" shapeId="0" xr:uid="{6A76B8AC-9CD3-4C07-9FF0-09CC4A3EE86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194" authorId="0" shapeId="0" xr:uid="{0181B9A3-00CF-477A-A41F-4DA39F349D0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H194" authorId="0" shapeId="0" xr:uid="{F1CE8F32-1BC3-4869-BF4D-87EBBDD9C6E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I194" authorId="0" shapeId="0" xr:uid="{3F602061-9E6C-4D4A-8383-F84CC600A68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J194" authorId="0" shapeId="0" xr:uid="{DA88DDEB-1BCF-47EA-9DB0-2CCD56B3868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K194" authorId="0" shapeId="0" xr:uid="{485C9475-743B-4ABC-ABFC-66D4F056C65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L194" authorId="0" shapeId="0" xr:uid="{80DE3D65-B9F9-49CC-A17A-76A13382DE3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M194" authorId="0" shapeId="0" xr:uid="{6F1EA788-00A5-4196-BE88-3592078B973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N194" authorId="0" shapeId="0" xr:uid="{651CC8AB-8DD7-4532-8758-CDC235D6A4B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O194" authorId="0" shapeId="0" xr:uid="{0B4B798F-DE3A-4F72-B3FC-1FC496A40CE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P194" authorId="0" shapeId="0" xr:uid="{208F3E8E-1A1A-46A8-BA0B-69A7BAEAFD5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Q194" authorId="0" shapeId="0" xr:uid="{FAD7328C-AF50-418C-9EE6-F49FD75056F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R194" authorId="0" shapeId="0" xr:uid="{1D7C99A2-BCF7-49A2-8DB6-24D9B70373E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S194" authorId="0" shapeId="0" xr:uid="{7B4AFEED-E2F3-412D-B8C6-E38579F419C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T194" authorId="0" shapeId="0" xr:uid="{2FF3530A-5CE9-46D9-AE83-A34C2133093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U194" authorId="0" shapeId="0" xr:uid="{96A46DE8-C226-4F45-B602-AC5BD41DFA4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V194" authorId="0" shapeId="0" xr:uid="{76233E54-3E71-4BBA-B8D2-E0ED4FFE65E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W194" authorId="0" shapeId="0" xr:uid="{22E1F027-DE27-4A1F-8829-04577A1A94A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X194" authorId="0" shapeId="0" xr:uid="{6507F5A9-CB28-4010-8755-308F25A6C36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Y194" authorId="0" shapeId="0" xr:uid="{7F0AB564-EBF9-4B74-9607-9F9354E3621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Z194" authorId="0" shapeId="0" xr:uid="{1FED4D7F-CC8C-4CD5-AA5C-A0EE22A219D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AA194" authorId="0" shapeId="0" xr:uid="{B0247EC4-AF42-4BB3-9E72-CA5C37840E8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95" authorId="0" shapeId="0" xr:uid="{5928E692-8065-4310-B04E-563F235E11B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195" authorId="0" shapeId="0" xr:uid="{A6A1676B-7829-4694-A41B-11E248BC20E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195" authorId="0" shapeId="0" xr:uid="{1CA8EAA0-D06B-4588-A5E8-86A60D74981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195" authorId="0" shapeId="0" xr:uid="{48F0AB90-9D96-4A0B-A46C-550624B7988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195" authorId="0" shapeId="0" xr:uid="{39B8BA19-CA09-4335-891C-965D86E8E59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195" authorId="0" shapeId="0" xr:uid="{B35164BD-A30A-471A-A44F-EEFAF42BFEE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H195" authorId="0" shapeId="0" xr:uid="{DDACB4A0-8338-4AD7-908F-604FF3DE94F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I195" authorId="0" shapeId="0" xr:uid="{7A072F48-09BE-4578-B277-0E193DF5F78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J195" authorId="0" shapeId="0" xr:uid="{9A8DF65B-962E-4EF9-A166-A1CC5A4321B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K195" authorId="0" shapeId="0" xr:uid="{060D9E76-B0F7-4B82-8256-A9007B103E1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L195" authorId="0" shapeId="0" xr:uid="{03AD7DDF-E96F-4DA8-AED7-E3FCFF7A951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M195" authorId="0" shapeId="0" xr:uid="{70EC9A5B-E778-470C-98B0-2DEAA5BE21B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N195" authorId="0" shapeId="0" xr:uid="{59E65087-820B-4D76-A29C-B598D315118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O195" authorId="0" shapeId="0" xr:uid="{1B9C2101-BB31-48A6-A2B6-AC8E58B2B71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P195" authorId="0" shapeId="0" xr:uid="{827881AE-9831-4674-88DD-2E65B1E527C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Q195" authorId="0" shapeId="0" xr:uid="{A3690FF3-1B0A-4B94-86CC-543FC5DAA1E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R195" authorId="0" shapeId="0" xr:uid="{176BE49D-F2C6-4A56-8F0F-3928F5E8CA8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S195" authorId="0" shapeId="0" xr:uid="{1CACE7E1-E932-4C6E-B298-6627A6CF308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T195" authorId="0" shapeId="0" xr:uid="{808FF787-577B-4768-B4ED-A848841CB82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U195" authorId="0" shapeId="0" xr:uid="{0AF1D6F0-FA31-4552-AA8C-A118CD5C4BE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V195" authorId="0" shapeId="0" xr:uid="{A055E1F6-0051-4730-B4F2-59EB0F44AB7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W195" authorId="0" shapeId="0" xr:uid="{589BB967-1372-4437-9C6C-0D611784905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X195" authorId="0" shapeId="0" xr:uid="{75EFA06E-46C6-45A8-B794-69B7D3F21B8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Y195" authorId="0" shapeId="0" xr:uid="{78664BA9-D4F4-433B-93F1-5B87E2C45A0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Z195" authorId="0" shapeId="0" xr:uid="{94C1A1B0-9CD6-40F7-9800-2882F3F44DF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AA195" authorId="0" shapeId="0" xr:uid="{4C852489-DCC1-4188-BE30-F538B1C7310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96" authorId="0" shapeId="0" xr:uid="{4EA5EB66-259E-4DF0-9C26-FBC4DCC0ECA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196" authorId="0" shapeId="0" xr:uid="{CCE84D33-3EB0-44CD-875D-9064655C985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196" authorId="0" shapeId="0" xr:uid="{D35148A4-A33E-4978-9698-B8F4C50FF42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196" authorId="0" shapeId="0" xr:uid="{7386BD28-B8B6-420C-9F9F-333A0907EE0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196" authorId="0" shapeId="0" xr:uid="{10AA4115-E4FD-4637-9394-5F7C8E0B30C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196" authorId="0" shapeId="0" xr:uid="{D773ACB3-4F94-487D-93C5-8FE2DB0696F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H196" authorId="0" shapeId="0" xr:uid="{2588C41B-151A-4783-91FC-234FA799152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I196" authorId="0" shapeId="0" xr:uid="{49329C67-F141-43A9-8C26-65D233D6D4D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J196" authorId="0" shapeId="0" xr:uid="{37F29AC4-77D6-457E-BD7E-0F8DA0579E6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K196" authorId="0" shapeId="0" xr:uid="{ECD946FA-D065-4AB5-BD57-BA1DCF51E06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L196" authorId="0" shapeId="0" xr:uid="{59A72A4A-2644-4F21-86BE-1AAAECEEBB5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M196" authorId="0" shapeId="0" xr:uid="{9A848DC4-61F8-41D6-8165-10350F45658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N196" authorId="0" shapeId="0" xr:uid="{6B5DA421-1AD0-45C5-AE85-BFEC9CEAD35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O196" authorId="0" shapeId="0" xr:uid="{F63AA404-0F88-4B01-B6B5-53E04BAF69C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P196" authorId="0" shapeId="0" xr:uid="{006FC5F9-AEEF-4CFE-84AF-AB7392409CB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Q196" authorId="0" shapeId="0" xr:uid="{F898165A-A0FF-4059-9CA7-68E6C9C9C30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R196" authorId="0" shapeId="0" xr:uid="{F0FA8BA4-B374-4D17-A6F8-CE381028570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S196" authorId="0" shapeId="0" xr:uid="{86E2C34B-686D-4B9E-9803-0800F17B126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T196" authorId="0" shapeId="0" xr:uid="{927F58FF-803C-4155-B6C2-47AF516DC72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U196" authorId="0" shapeId="0" xr:uid="{606000FA-5CB3-40B7-ADD4-AC662AE7D74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V196" authorId="0" shapeId="0" xr:uid="{5428991F-B9B5-44A2-8404-BDEBFF1FD4B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W196" authorId="0" shapeId="0" xr:uid="{4BCF8A29-5FE9-4961-9BD0-1B325F25174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X196" authorId="0" shapeId="0" xr:uid="{83E0128C-C9F8-46DD-AF5B-7F4FC3B4515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Y196" authorId="0" shapeId="0" xr:uid="{2A14CE63-2F36-484D-A0AA-49798EE63C4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Z196" authorId="0" shapeId="0" xr:uid="{0C52A15F-07FA-4F1F-94C4-4AC2B6AC395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AA196" authorId="0" shapeId="0" xr:uid="{CF366BD2-8D6B-47FD-B9FE-1EBED2C1D91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97" authorId="0" shapeId="0" xr:uid="{6AE3F028-C475-42A4-8681-981F865FA75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197" authorId="0" shapeId="0" xr:uid="{F4D273CB-2E8C-454E-89A7-BA72BD9CE77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197" authorId="0" shapeId="0" xr:uid="{2B1C0C55-DA5C-4D4B-9F42-C4AB02D9781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197" authorId="0" shapeId="0" xr:uid="{FAAB174E-C17F-43EB-BC47-7F13802603D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197" authorId="0" shapeId="0" xr:uid="{110C24BB-9B2A-4BEB-AE1D-A250699C2B8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197" authorId="0" shapeId="0" xr:uid="{63395DAE-9AE6-448F-9B82-0F1912C14FE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H197" authorId="0" shapeId="0" xr:uid="{BEE007E3-4913-4095-ABFA-C5C87525E99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I197" authorId="0" shapeId="0" xr:uid="{D09375A9-BDD1-4656-915F-8FA2F0F18E7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J197" authorId="0" shapeId="0" xr:uid="{9057C0AA-176F-4FB6-A08B-BC92FBF571E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K197" authorId="0" shapeId="0" xr:uid="{C8540EF9-7E0F-4B31-8842-F3AEAF560F3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L197" authorId="0" shapeId="0" xr:uid="{A4559790-183C-43A5-8C06-0AA0931ED98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M197" authorId="0" shapeId="0" xr:uid="{22281C4B-0B47-41EA-A50A-A87F31ED27E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N197" authorId="0" shapeId="0" xr:uid="{78BF08D9-035C-4A89-B7F7-698713F9CB8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O197" authorId="0" shapeId="0" xr:uid="{491E5AAC-A879-40EB-B312-2B836C105AF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P197" authorId="0" shapeId="0" xr:uid="{90FB8B4F-870F-47C2-9104-7777712C81B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Q197" authorId="0" shapeId="0" xr:uid="{7AA2E092-95E3-45F3-BEA8-292B71E163E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R197" authorId="0" shapeId="0" xr:uid="{46864598-283A-431A-8DD5-0DB6128AD10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S197" authorId="0" shapeId="0" xr:uid="{3ABBE3FF-5C6D-4465-9CB4-05BE09AAC33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T197" authorId="0" shapeId="0" xr:uid="{904329D2-B624-4562-9817-E358BFC0FBC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U197" authorId="0" shapeId="0" xr:uid="{8CDAD2E2-2DEE-4116-9CD8-7AF3095EC0A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V197" authorId="0" shapeId="0" xr:uid="{A70D6931-E7AF-46FD-9D25-5325EF67FA0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W197" authorId="0" shapeId="0" xr:uid="{106F43B8-925A-41CE-BB06-EED94BDB551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X197" authorId="0" shapeId="0" xr:uid="{1B590950-25FB-41D4-A743-BEF4A916697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Y197" authorId="0" shapeId="0" xr:uid="{FBB61EE5-C3FB-49C6-BED5-EC66A3D022F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Z197" authorId="0" shapeId="0" xr:uid="{5C084AF4-F525-4007-9045-14860968F28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AA197" authorId="0" shapeId="0" xr:uid="{36453059-531C-41A2-9DE2-B18F942434C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98" authorId="0" shapeId="0" xr:uid="{FC55A88D-4DDA-4561-AC3F-C45C1E611EE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198" authorId="0" shapeId="0" xr:uid="{264AACF1-189C-491A-B70C-02E41C9F01A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198" authorId="0" shapeId="0" xr:uid="{CEEB1C27-C51C-494A-A9D8-8ACEF6C4BF3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198" authorId="0" shapeId="0" xr:uid="{F46159B2-9FA4-4736-A9A3-D4148B6EDB0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198" authorId="0" shapeId="0" xr:uid="{E6751FC1-8F72-4A7B-816F-E36543EA530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198" authorId="0" shapeId="0" xr:uid="{B736A651-021A-424E-A373-5C818E684FC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H198" authorId="0" shapeId="0" xr:uid="{5E4F54FC-D6AA-4C75-BBB0-F56DC418D96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I198" authorId="0" shapeId="0" xr:uid="{BED0CC8E-1229-4481-8631-AD5BACD872E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J198" authorId="0" shapeId="0" xr:uid="{A4C238CD-7F71-41AC-89AF-F1E3E49997D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K198" authorId="0" shapeId="0" xr:uid="{B216E68C-3518-4475-B809-0B04AF2C67C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L198" authorId="0" shapeId="0" xr:uid="{4CFC795F-0E27-4C21-B61D-405D709C76A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M198" authorId="0" shapeId="0" xr:uid="{A7FEAF98-FEF6-4B54-ADC9-4B9848C23FC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N198" authorId="0" shapeId="0" xr:uid="{01D4A4A9-26BE-4385-8546-600B0B4EBF1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O198" authorId="0" shapeId="0" xr:uid="{9404B1E8-2B86-4A78-A5A7-C1CC8F51130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P198" authorId="0" shapeId="0" xr:uid="{971DF9F2-231D-4CE2-9C45-C5DB93B84A4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Q198" authorId="0" shapeId="0" xr:uid="{5CA6BB78-1304-4206-9A68-02DDEB8A7A0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R198" authorId="0" shapeId="0" xr:uid="{9FC90E21-0B77-41FA-8579-72F6CD0F7AE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S198" authorId="0" shapeId="0" xr:uid="{046F704C-B58F-4DE2-ACFB-313FFFDBF1A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T198" authorId="0" shapeId="0" xr:uid="{8C250CF0-08C0-41B0-BD68-4C459706A04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U198" authorId="0" shapeId="0" xr:uid="{523AD73F-86C3-4F7F-BEBE-AFD98DB4928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V198" authorId="0" shapeId="0" xr:uid="{F295B944-83D8-4CFD-A270-13AE2D3B176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W198" authorId="0" shapeId="0" xr:uid="{3C8D411C-6DE5-4F47-9ED5-82D6154B715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X198" authorId="0" shapeId="0" xr:uid="{A4560E4D-EF9D-46E1-A0B8-B0273F44756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Y198" authorId="0" shapeId="0" xr:uid="{DE557473-D88A-440C-AA2D-54249DDA08E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Z198" authorId="0" shapeId="0" xr:uid="{1B9BE569-1CAF-4FE6-9A04-1105B5B9B1A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AA198" authorId="0" shapeId="0" xr:uid="{A0AD402D-796A-4BA0-9EBE-CF7BC900F3E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01" authorId="0" shapeId="0" xr:uid="{6B5FDD4B-F487-4054-A843-C69C0CBFDED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201" authorId="0" shapeId="0" xr:uid="{8967328B-3B2F-4908-9F98-AA0A37E0579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D201" authorId="0" shapeId="0" xr:uid="{CE89A13B-61FE-489B-8D74-5D26EEFCA0E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201" authorId="0" shapeId="0" xr:uid="{0E471A76-DC1F-4795-8637-3EC0067AAF7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201" authorId="0" shapeId="0" xr:uid="{EBA31262-B918-478D-854D-BF75E703DEF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201" authorId="0" shapeId="0" xr:uid="{7AAFA0CA-1B35-4B4E-A9ED-0215D419A4A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H201" authorId="0" shapeId="0" xr:uid="{86FD74C0-CAD5-4BCB-BB90-9628DCC55C7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I201" authorId="0" shapeId="0" xr:uid="{BA63DEC4-D6BE-468A-B620-39DE5A268EB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J201" authorId="0" shapeId="0" xr:uid="{F740A0CF-CA77-4D5F-9CC1-6176CA19203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K201" authorId="0" shapeId="0" xr:uid="{ADF32C6A-0465-4B32-8560-05D7B1CE2A2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L201" authorId="0" shapeId="0" xr:uid="{C158C188-D19A-412B-8E91-3F7F7BD9845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M201" authorId="0" shapeId="0" xr:uid="{40137772-ADD3-4782-A90A-33A1D44EBC9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N201" authorId="0" shapeId="0" xr:uid="{F77531A8-FABB-4366-B326-8C702E3FB46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O201" authorId="0" shapeId="0" xr:uid="{12332D2A-EC0D-42BB-9AC0-4457AD89EAF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P201" authorId="0" shapeId="0" xr:uid="{FB5C1CD0-004D-4E81-90EA-17D9D13CB44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Q201" authorId="0" shapeId="0" xr:uid="{60B38EF6-21BA-48CA-947A-A7A1BB373AA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R201" authorId="0" shapeId="0" xr:uid="{F787045F-B622-4D22-A6C3-2E05A446F18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S201" authorId="0" shapeId="0" xr:uid="{FBD0B2BA-6379-4050-8581-729A56D702C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T201" authorId="0" shapeId="0" xr:uid="{1E22125C-A3DA-4D7C-8163-1FF3C46B401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U201" authorId="0" shapeId="0" xr:uid="{EB688A2B-5BAB-428D-9014-C1D23287944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V201" authorId="0" shapeId="0" xr:uid="{96B6F21C-15B3-4CC2-981C-F194C4042CA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W201" authorId="0" shapeId="0" xr:uid="{C12C6D7D-A859-4923-95B6-87F63791148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X201" authorId="0" shapeId="0" xr:uid="{4224E0E9-3DF2-4C9F-9193-8574F01EECF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Y201" authorId="0" shapeId="0" xr:uid="{6486F3A8-9467-4E67-B61A-585CA1C8DAB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Z201" authorId="0" shapeId="0" xr:uid="{9D2C1589-D8B4-432A-A0FF-7FFBCC70997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AA201" authorId="0" shapeId="0" xr:uid="{B70870E5-D270-45DF-A5DD-96B614A1901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202" authorId="0" shapeId="0" xr:uid="{447305C1-65C6-4563-86E6-D4E8944F933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202" authorId="0" shapeId="0" xr:uid="{59921843-3497-4E7C-8282-06F48CDEED6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D202" authorId="0" shapeId="0" xr:uid="{B2063847-DE0F-471A-921B-D3AE3D9B785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202" authorId="0" shapeId="0" xr:uid="{053982B4-44DE-4802-9B11-712CDA4D6AB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202" authorId="0" shapeId="0" xr:uid="{5993FA41-55C3-4AEE-B0D8-B31FF239697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202" authorId="0" shapeId="0" xr:uid="{9E3B59FE-2747-4B73-A26E-72C661CA9F5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H202" authorId="0" shapeId="0" xr:uid="{5CBACC31-0278-4B04-BADB-5AA3CB211D7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202" authorId="0" shapeId="0" xr:uid="{31B00452-2B71-45A0-8BC9-97340444DAA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202" authorId="0" shapeId="0" xr:uid="{7416BFE8-7F06-430E-999A-27BC0AC9126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K202" authorId="0" shapeId="0" xr:uid="{17C91122-FB0E-4A2E-9EC2-C31E08DF9BB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L202" authorId="0" shapeId="0" xr:uid="{0E3EEE4D-0AE6-4B78-8CDA-EE63BCFE247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M202" authorId="0" shapeId="0" xr:uid="{AC279894-B5E6-4684-AAF6-F2BD954B5A4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N202" authorId="0" shapeId="0" xr:uid="{088BDA89-3520-4E5A-899D-E5E4B9BF7D3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O202" authorId="0" shapeId="0" xr:uid="{F5596B97-9197-4A0C-88C7-BC70FC7B9CD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P202" authorId="0" shapeId="0" xr:uid="{425F4948-BF02-4BF9-8B8E-263967DF6C7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Q202" authorId="0" shapeId="0" xr:uid="{773C1671-2E99-41FB-9174-24857F41963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R202" authorId="0" shapeId="0" xr:uid="{EB6A279A-8DCE-4EA2-BD2E-2771AF3EB2D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S202" authorId="0" shapeId="0" xr:uid="{4C757D2C-6F72-4892-900D-1DC9A8F74D6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T202" authorId="0" shapeId="0" xr:uid="{64AD76DE-E0C2-40D2-8903-553FF5CF28A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U202" authorId="0" shapeId="0" xr:uid="{A4179245-EA5E-4700-9137-BCCDE1B542E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V202" authorId="0" shapeId="0" xr:uid="{F2123563-873B-4DC0-ABB5-266CA39736C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W202" authorId="0" shapeId="0" xr:uid="{6AF21B9B-4658-41C5-8521-B851714BC9D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X202" authorId="0" shapeId="0" xr:uid="{BE486E59-B4F1-4EC7-A73B-B5FA2A0BED5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Y202" authorId="0" shapeId="0" xr:uid="{056703CB-C48A-4DD2-8A2C-CC9566FC602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Z202" authorId="0" shapeId="0" xr:uid="{0DEBAF22-AF97-4C7F-8C78-8BEC8FEFD63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AA202" authorId="0" shapeId="0" xr:uid="{882F164A-1837-4EAA-A674-A319700FA9C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03" authorId="0" shapeId="0" xr:uid="{1F4BCA82-AA00-4EE7-9376-9CEBB50F103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203" authorId="0" shapeId="0" xr:uid="{B2B87B84-FCB0-4930-B35B-EE030660BD7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203" authorId="0" shapeId="0" xr:uid="{4DBE259F-FE43-425C-B074-38365796390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203" authorId="0" shapeId="0" xr:uid="{8BE2D31B-021B-4D47-AF9A-57070CC0AD0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203" authorId="0" shapeId="0" xr:uid="{72A3E765-C0B7-4766-80C2-7B02668FF52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203" authorId="0" shapeId="0" xr:uid="{43B1F8F1-8B4F-494A-85FF-85899D94D88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H203" authorId="0" shapeId="0" xr:uid="{F540D187-E41A-4D56-AA6D-8537ADE638C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I203" authorId="0" shapeId="0" xr:uid="{439D915C-330C-4884-861F-9A0D9457071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J203" authorId="0" shapeId="0" xr:uid="{66CBA5B0-D934-42BA-ADBB-9F0ABD92578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K203" authorId="0" shapeId="0" xr:uid="{5F94DE87-DFC9-4732-922F-CD332326586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L203" authorId="0" shapeId="0" xr:uid="{DDF63A63-9523-4B78-A3B6-D0DA3E5DA39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M203" authorId="0" shapeId="0" xr:uid="{3FD97050-1E2F-49F4-9F82-9AC31922AEE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N203" authorId="0" shapeId="0" xr:uid="{665B736F-0E17-4230-9ED2-4795A355509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O203" authorId="0" shapeId="0" xr:uid="{896527D7-9222-4EBD-9611-B8CE9FEAC03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P203" authorId="0" shapeId="0" xr:uid="{5D43CDA5-876E-4B4D-8D20-9D334BE5C77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Q203" authorId="0" shapeId="0" xr:uid="{05810406-38B9-4A9D-BB5D-6B904A049F3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R203" authorId="0" shapeId="0" xr:uid="{7FB850C7-BDA0-4C74-9531-4F8CF3BFACA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S203" authorId="0" shapeId="0" xr:uid="{44DB292A-B4E0-48D1-8417-B26538D87D1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T203" authorId="0" shapeId="0" xr:uid="{D3D8E343-25B7-4164-91BA-B45E2499980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U203" authorId="0" shapeId="0" xr:uid="{E4B05276-0311-4E4F-9778-CC757331BE3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V203" authorId="0" shapeId="0" xr:uid="{1F823471-A9FA-4DDE-BF20-9AD83374BEE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W203" authorId="0" shapeId="0" xr:uid="{D1B2D6B6-BE94-4D62-8550-CECE5C0DA48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X203" authorId="0" shapeId="0" xr:uid="{D178E26D-59C5-4A50-9467-92364DA019F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Y203" authorId="0" shapeId="0" xr:uid="{64579B8E-6B17-43DF-A812-F861201DEE5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Z203" authorId="0" shapeId="0" xr:uid="{B6FBBBC9-2199-43FD-919C-E3D3856B6F2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AA203" authorId="0" shapeId="0" xr:uid="{20AC0063-9B62-4067-8672-779BC9D116F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204" authorId="0" shapeId="0" xr:uid="{AE74D1D2-BFC9-4889-BB2D-7CA56792CE9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204" authorId="0" shapeId="0" xr:uid="{31D22561-CA7C-45C4-80E0-C9B25CC0ACE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204" authorId="0" shapeId="0" xr:uid="{97ED5964-D268-4CAF-8499-9DEA09705D9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204" authorId="0" shapeId="0" xr:uid="{A6E1191E-BD03-4F4B-87F8-D60067B80F3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204" authorId="0" shapeId="0" xr:uid="{CF5A5744-458A-47AC-AF7C-955E15021E3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204" authorId="0" shapeId="0" xr:uid="{8948336D-BFB2-4A22-B951-88570AA0DBF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H204" authorId="0" shapeId="0" xr:uid="{8018F2C0-23DD-444F-88B4-814B3998368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I204" authorId="0" shapeId="0" xr:uid="{3B5BF4BB-C792-42E8-884E-A2FBAA47560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J204" authorId="0" shapeId="0" xr:uid="{8F68C07F-75A2-4E06-A970-7D844D1167A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K204" authorId="0" shapeId="0" xr:uid="{2E27774E-035C-4CB7-87A5-3C1FF942E1D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L204" authorId="0" shapeId="0" xr:uid="{AFF6640C-EB96-432A-9603-3D904CA2615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M204" authorId="0" shapeId="0" xr:uid="{AD9F1DF3-8192-4FEE-A6C8-440BF14D3F6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N204" authorId="0" shapeId="0" xr:uid="{FF781ED7-B622-4D0B-963D-0F711882601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O204" authorId="0" shapeId="0" xr:uid="{42937A58-A6F1-43E6-842D-CAAE8693E4D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P204" authorId="0" shapeId="0" xr:uid="{E30D834F-10CC-4734-A25E-D949785E444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Q204" authorId="0" shapeId="0" xr:uid="{25D4A949-7E0B-4BD5-BE7E-D5D993E8721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R204" authorId="0" shapeId="0" xr:uid="{49B16F1B-6D85-4AFB-A0FC-78BBD24E2C5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S204" authorId="0" shapeId="0" xr:uid="{5BEA7CF4-BA03-4F27-9149-B28536FA21A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T204" authorId="0" shapeId="0" xr:uid="{E92F54E0-634B-4848-B74A-14AE3588D24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U204" authorId="0" shapeId="0" xr:uid="{19BCAEA7-CB7B-4AA2-8783-CF4512EE69F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V204" authorId="0" shapeId="0" xr:uid="{0257CF4B-5A3F-40FA-AE3F-1D531B26041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W204" authorId="0" shapeId="0" xr:uid="{D43C84E8-8B46-472D-A777-E842015E379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X204" authorId="0" shapeId="0" xr:uid="{66376341-E15B-4368-8FF9-AA726594060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Y204" authorId="0" shapeId="0" xr:uid="{15C9E5A3-D1AF-4A42-920E-48E2347C7ED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Z204" authorId="0" shapeId="0" xr:uid="{4DCCD8E6-59D7-4EDD-BEA2-70528BEEB97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AA204" authorId="0" shapeId="0" xr:uid="{8D757FFA-A716-4B53-87F7-AC84D04CE8B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205" authorId="0" shapeId="0" xr:uid="{32761486-65D1-4B29-ABEC-563707A2FEB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205" authorId="0" shapeId="0" xr:uid="{A663B1C3-E383-4E35-9910-C2011412D4E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205" authorId="0" shapeId="0" xr:uid="{F0DBB4D4-2374-4C9C-885F-AEF9F668877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205" authorId="0" shapeId="0" xr:uid="{E5F6A315-13F6-4BF2-BAEA-3ECD3BB2375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205" authorId="0" shapeId="0" xr:uid="{CFAA0FC0-82A4-4949-91BA-5064813CF1D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205" authorId="0" shapeId="0" xr:uid="{80A177D7-0C15-47A7-951E-815951C64A3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H205" authorId="0" shapeId="0" xr:uid="{8CF0CC86-6B37-41ED-A2AE-B50E53F49A8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I205" authorId="0" shapeId="0" xr:uid="{3E5BC9BA-8558-4218-9886-77C0F1A6946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J205" authorId="0" shapeId="0" xr:uid="{B6227132-F262-40BF-AA13-30C3C328B7E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K205" authorId="0" shapeId="0" xr:uid="{B7192170-DC7E-4E1A-82FD-D0F23D44589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L205" authorId="0" shapeId="0" xr:uid="{3DD9CA7D-19ED-4208-A9C6-2B970AE2D71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M205" authorId="0" shapeId="0" xr:uid="{60CEFE5A-933E-4C83-89FE-5A8DED0B520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N205" authorId="0" shapeId="0" xr:uid="{5BA223B4-CEA5-4A7C-9033-098FD44688F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O205" authorId="0" shapeId="0" xr:uid="{02047186-DCC6-42B4-94A6-B8EE20A7283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P205" authorId="0" shapeId="0" xr:uid="{84282BA8-D8E0-4858-8913-657B70B3A00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Q205" authorId="0" shapeId="0" xr:uid="{8967CFC8-D612-416F-8BBD-A6139A67A28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R205" authorId="0" shapeId="0" xr:uid="{4D3A68A7-AD82-46BB-B939-C90B291E858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S205" authorId="0" shapeId="0" xr:uid="{5BBB1400-A763-4719-A638-3F57AF5BBC2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T205" authorId="0" shapeId="0" xr:uid="{33868063-EDA4-4B49-9078-C0C0E95ECDC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U205" authorId="0" shapeId="0" xr:uid="{FD21193A-157C-40D2-8C84-8B1194AC753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V205" authorId="0" shapeId="0" xr:uid="{840561C6-6DE3-4967-B22C-F28912DAC34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W205" authorId="0" shapeId="0" xr:uid="{E8B2226D-C0DB-427E-B852-4F4E7B7D00B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X205" authorId="0" shapeId="0" xr:uid="{F855EE59-B0D8-427C-BE64-5CDC6FF5A32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Y205" authorId="0" shapeId="0" xr:uid="{53C07C2A-26D7-4A44-B7C6-CA7AA4E83E8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Z205" authorId="0" shapeId="0" xr:uid="{8D80BE1F-48E7-4BEA-ABCA-2C019A21201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AA205" authorId="0" shapeId="0" xr:uid="{72DDBCDE-5DC1-417F-8FBB-9616104269B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206" authorId="0" shapeId="0" xr:uid="{4CDC6390-2AA0-4A25-9804-64C4FC32CF4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206" authorId="0" shapeId="0" xr:uid="{67069F49-A161-453B-8B2B-B6CBF21950A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206" authorId="0" shapeId="0" xr:uid="{CE93E928-D5A7-4DCB-98B7-AC2D9839869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206" authorId="0" shapeId="0" xr:uid="{AEC67217-347D-4A56-949B-EBF83C9F0C2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206" authorId="0" shapeId="0" xr:uid="{9157539F-B624-4E3F-A643-721B3E08C72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206" authorId="0" shapeId="0" xr:uid="{A18FA2D4-F0D4-4ACB-A068-E6BDC979014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H206" authorId="0" shapeId="0" xr:uid="{730BEC3D-8447-40FA-AA7B-B54F9614B21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I206" authorId="0" shapeId="0" xr:uid="{1259D110-7235-4356-8A62-115C08C5064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J206" authorId="0" shapeId="0" xr:uid="{A525C5F1-85C2-4F96-B38F-590000F21E9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K206" authorId="0" shapeId="0" xr:uid="{115E3EB8-3EA3-43CB-B78A-A4C76F4BA49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L206" authorId="0" shapeId="0" xr:uid="{60C4ADCF-9CB9-48EB-ADF3-C34EB29778C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M206" authorId="0" shapeId="0" xr:uid="{8E5941D9-184F-4130-A93A-60B0BC27D54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N206" authorId="0" shapeId="0" xr:uid="{D102820E-FD33-44D8-8AC5-098C1E37193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O206" authorId="0" shapeId="0" xr:uid="{264B50D4-AB44-48EA-8E83-38632240717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P206" authorId="0" shapeId="0" xr:uid="{2A4CF694-D7A5-400D-9530-C1A2DF7DE13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Q206" authorId="0" shapeId="0" xr:uid="{31939D6A-456F-4F1B-9AF3-7835CB96069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R206" authorId="0" shapeId="0" xr:uid="{06658EC9-9652-4096-82D8-4F2525BF739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S206" authorId="0" shapeId="0" xr:uid="{2989AE55-2B32-4EE0-AC22-C35615CE347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T206" authorId="0" shapeId="0" xr:uid="{3CDB5DD8-665E-490E-B5EE-4E17CC5FAA2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U206" authorId="0" shapeId="0" xr:uid="{FFEFAD9B-FC3A-4B71-AB83-2466B6FCCC2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V206" authorId="0" shapeId="0" xr:uid="{B50E3F15-666A-4A00-800D-718F0CEE8F3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W206" authorId="0" shapeId="0" xr:uid="{70418E85-4D28-4B92-A129-4AB60565A0D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X206" authorId="0" shapeId="0" xr:uid="{8543F6A7-11AF-46B2-ACE7-45B1DF7EEDE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Y206" authorId="0" shapeId="0" xr:uid="{5A380ECF-DE6F-4843-9F78-CD79D6F279D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Z206" authorId="0" shapeId="0" xr:uid="{46BF75BB-8D41-476E-B613-EE96F7AB820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AA206" authorId="0" shapeId="0" xr:uid="{B8DFD741-1185-4E7B-BF13-47F9F3096AD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207" authorId="0" shapeId="0" xr:uid="{0EA2FD67-D52C-4914-8C8F-A0EE035C317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207" authorId="0" shapeId="0" xr:uid="{19291CC1-AA98-458F-BBDA-FCB621F9A30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207" authorId="0" shapeId="0" xr:uid="{6D24C0A0-9B27-4F53-B506-22F3B15378C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207" authorId="0" shapeId="0" xr:uid="{BF42111D-8BE4-41EA-B7E3-58A52ABB00D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207" authorId="0" shapeId="0" xr:uid="{CAEC07E6-D8EE-48F0-8114-BB05AAC41AE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207" authorId="0" shapeId="0" xr:uid="{33A88CD1-A4F8-4E59-827A-0EF3A8F46C7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H207" authorId="0" shapeId="0" xr:uid="{D4F9219C-3E8C-4916-90E7-1BBEFCE9544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I207" authorId="0" shapeId="0" xr:uid="{FA4F067E-2A07-45E4-BF94-52CC01A0576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J207" authorId="0" shapeId="0" xr:uid="{3CCF380F-EA52-41CE-8A41-E3D89403256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K207" authorId="0" shapeId="0" xr:uid="{B30A6993-F929-4C07-BD1D-9737F1E9860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L207" authorId="0" shapeId="0" xr:uid="{6D375037-9D49-40B5-B7D1-15610259F5B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M207" authorId="0" shapeId="0" xr:uid="{81001C20-B6CE-4C68-8E8F-E1A8CFBFEBB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N207" authorId="0" shapeId="0" xr:uid="{7957FCF7-3AA8-4A7B-A11A-563A95B22F1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O207" authorId="0" shapeId="0" xr:uid="{75411A4B-DFB2-49A0-AB60-E594F5C1983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P207" authorId="0" shapeId="0" xr:uid="{ECE58118-8975-4531-82B6-F4EF76075DC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Q207" authorId="0" shapeId="0" xr:uid="{5A021B57-7A3C-4576-9AEA-AD1F3526A77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R207" authorId="0" shapeId="0" xr:uid="{C8A3009A-E6DE-4CCA-8370-B5B8AB66609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S207" authorId="0" shapeId="0" xr:uid="{C9BF76C4-2A23-4BF5-BD1D-B8C46EEF7AE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T207" authorId="0" shapeId="0" xr:uid="{587CD036-57DA-4E5E-BC58-4217707753F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U207" authorId="0" shapeId="0" xr:uid="{25E5E00B-46B6-4B86-BDFE-13C6AE2EA41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V207" authorId="0" shapeId="0" xr:uid="{A05B6C30-45EE-4D0D-A1EB-B21A7B547D3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W207" authorId="0" shapeId="0" xr:uid="{B2724832-73AA-493A-9B7D-EF44BA167D9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X207" authorId="0" shapeId="0" xr:uid="{DEFDEE05-1240-43BD-8837-32C904BA20F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Y207" authorId="0" shapeId="0" xr:uid="{95167B96-F29F-4332-A1B6-950B79E9D5F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Z207" authorId="0" shapeId="0" xr:uid="{7BB78E3A-9628-4A47-BF4D-AFB1BFD301F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AA207" authorId="0" shapeId="0" xr:uid="{405D3B28-B3C6-4E24-B03C-CBE1D7CF412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08" authorId="0" shapeId="0" xr:uid="{C748367B-00E2-49F6-AF71-11590FBC173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208" authorId="0" shapeId="0" xr:uid="{6F2D02E9-E6CE-47C2-A716-1DCD608EC18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208" authorId="0" shapeId="0" xr:uid="{484BD637-215C-458C-9D1C-52CEB47E949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208" authorId="0" shapeId="0" xr:uid="{A1FA906C-EF3D-46BE-9B4C-75B341DA9C4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208" authorId="0" shapeId="0" xr:uid="{8DB86A3A-C73D-488B-914A-BF72ECF6ED6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208" authorId="0" shapeId="0" xr:uid="{63CA2891-DD62-4DD6-AE79-C2BDC3B7CB3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H208" authorId="0" shapeId="0" xr:uid="{07F56988-D49B-4544-9E8E-1CBAB99D19B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I208" authorId="0" shapeId="0" xr:uid="{65B49B8D-ECA7-4B6A-A28E-823C6271319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J208" authorId="0" shapeId="0" xr:uid="{4B973661-1A10-4E2F-84F3-DF036C70851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K208" authorId="0" shapeId="0" xr:uid="{FD3633D9-D8C4-4260-999A-C0657C60902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L208" authorId="0" shapeId="0" xr:uid="{A963A536-B979-43FD-8696-B4097F44099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M208" authorId="0" shapeId="0" xr:uid="{724BAFAC-D4DE-484D-8C2A-CB40EEDA7FB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N208" authorId="0" shapeId="0" xr:uid="{4FF864F3-DD43-4A1A-B26E-B547D853F34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O208" authorId="0" shapeId="0" xr:uid="{AE368777-1539-4406-928C-F8596804BFA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P208" authorId="0" shapeId="0" xr:uid="{5F355D58-6205-44D2-859B-1459852F730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Q208" authorId="0" shapeId="0" xr:uid="{7FE4C12F-ABB8-487E-98D0-F77E39E6E3A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R208" authorId="0" shapeId="0" xr:uid="{89FB4A4F-7399-4AEF-985D-069E1D281D4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S208" authorId="0" shapeId="0" xr:uid="{37A6B0CF-C8DC-4144-AFC2-9123E5B1748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T208" authorId="0" shapeId="0" xr:uid="{AEEA2FF7-19B6-4B38-8943-82B3112AD74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U208" authorId="0" shapeId="0" xr:uid="{E65C87CF-8279-4F59-A77F-6B13BBBB782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V208" authorId="0" shapeId="0" xr:uid="{9BBACA00-CEE6-4F80-B20F-D60F2DC77C5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W208" authorId="0" shapeId="0" xr:uid="{42BF9C2E-833F-459A-B259-0E74A238778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X208" authorId="0" shapeId="0" xr:uid="{F9A91337-9E63-4428-8DC7-F1791B9C014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Y208" authorId="0" shapeId="0" xr:uid="{EE64D659-AF76-4B45-B0E7-08DFE21E51A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Z208" authorId="0" shapeId="0" xr:uid="{F1BF5050-CFE4-4817-9883-AE61E9181DB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AA208" authorId="0" shapeId="0" xr:uid="{FFCFF6DE-876D-474F-9CB8-F310281A36C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09" authorId="0" shapeId="0" xr:uid="{E6A1B612-2DF1-4C72-96A5-D1C441AB417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209" authorId="0" shapeId="0" xr:uid="{4C38512F-CB09-48B2-8ECE-76B6D224E65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209" authorId="0" shapeId="0" xr:uid="{104BFF52-92AD-427A-804C-9EFE53ED336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209" authorId="0" shapeId="0" xr:uid="{C1C16ADB-CA9F-406B-98CD-BCEFFDEBA16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209" authorId="0" shapeId="0" xr:uid="{EF4CF8DE-38FD-4836-9B65-5330D3899B4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209" authorId="0" shapeId="0" xr:uid="{CD9C94F6-2F68-4D89-A834-0ECDC7591AC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H209" authorId="0" shapeId="0" xr:uid="{88F4B798-0A9B-4A04-8A80-7B061752D26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I209" authorId="0" shapeId="0" xr:uid="{54B9B3E2-2500-4841-A46F-396EB6E24CC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J209" authorId="0" shapeId="0" xr:uid="{98B09835-CF3D-4557-BA8A-2372F6D82D9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K209" authorId="0" shapeId="0" xr:uid="{6BBF3979-2537-470B-A6CA-3ECFE05325B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L209" authorId="0" shapeId="0" xr:uid="{90BBCD82-E915-4032-9ACE-D510C35D316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M209" authorId="0" shapeId="0" xr:uid="{83EFE99D-617F-4467-8D22-FC1F27FA233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N209" authorId="0" shapeId="0" xr:uid="{4D807A68-8745-4A12-8FEE-8447AABBFFC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O209" authorId="0" shapeId="0" xr:uid="{66B36B1E-44E7-46B2-A1B2-7F094A69399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P209" authorId="0" shapeId="0" xr:uid="{BEAC2E13-CCEC-4894-B2C2-AEFC4248684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Q209" authorId="0" shapeId="0" xr:uid="{AAE9A66E-31CD-4716-A365-541A9DE108F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R209" authorId="0" shapeId="0" xr:uid="{50E3024E-8945-4A6C-9821-8C575D319F3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S209" authorId="0" shapeId="0" xr:uid="{0F6FE5B9-F949-4D89-8D8A-9BE0D659D57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T209" authorId="0" shapeId="0" xr:uid="{F3C639EC-F2AE-4F71-925B-98188210D40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U209" authorId="0" shapeId="0" xr:uid="{4C6B06F8-6748-4A25-91B9-27E65B18265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V209" authorId="0" shapeId="0" xr:uid="{6C2DA69A-0A4F-4E12-A445-B5508979815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W209" authorId="0" shapeId="0" xr:uid="{FC8F93E5-5933-43F1-BE87-F2E07677786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X209" authorId="0" shapeId="0" xr:uid="{3D734503-007D-46B8-97C2-E2D4B7E9061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Y209" authorId="0" shapeId="0" xr:uid="{4DFE494B-00FD-4DF6-A0C0-A48937845CA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Z209" authorId="0" shapeId="0" xr:uid="{C5A5676F-9CAD-4F27-B67C-5A69FD3A4FC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AA209" authorId="0" shapeId="0" xr:uid="{721659DC-599D-4473-A777-B1E6BC729E6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210" authorId="0" shapeId="0" xr:uid="{8E8FB18A-77AD-4A6B-A6F1-05778EB7DA9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210" authorId="0" shapeId="0" xr:uid="{FC79421B-FD65-422B-9D69-EA46761B188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210" authorId="0" shapeId="0" xr:uid="{39F1080B-00DB-4747-B750-D30FC589E64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210" authorId="0" shapeId="0" xr:uid="{BBC8AC5C-96FE-471F-B8B3-D49044F3D44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210" authorId="0" shapeId="0" xr:uid="{C1F086F4-D4E8-45BF-B8FE-2D13C094379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210" authorId="0" shapeId="0" xr:uid="{AD0BA928-C4D3-49AD-BC46-393A283D1B0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H210" authorId="0" shapeId="0" xr:uid="{3569B22E-5D70-4860-8B37-1D2D15828EC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I210" authorId="0" shapeId="0" xr:uid="{697BE904-EF2E-4963-BFAB-E34B283FE0C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J210" authorId="0" shapeId="0" xr:uid="{4B1E5884-02E5-422B-8C12-D94FA4DD8BF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K210" authorId="0" shapeId="0" xr:uid="{930D56B4-DCCA-4751-A507-50D22F2BD52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L210" authorId="0" shapeId="0" xr:uid="{0DD5E8CF-8772-4789-A12C-173F986D31C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M210" authorId="0" shapeId="0" xr:uid="{B69C706C-B833-4A74-B07B-6F2F9F2045F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N210" authorId="0" shapeId="0" xr:uid="{281A5546-8CFE-4DC0-A415-22C01696A82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O210" authorId="0" shapeId="0" xr:uid="{262E4BC2-3A9D-4B14-B3B3-CE4537B5B30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P210" authorId="0" shapeId="0" xr:uid="{4C66D23F-4929-41D7-B91F-3A437E3942D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Q210" authorId="0" shapeId="0" xr:uid="{24117534-C40D-4E1B-9D26-D30C101CBE5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R210" authorId="0" shapeId="0" xr:uid="{440A0DDA-4A52-460C-BBEB-304280EE3F6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S210" authorId="0" shapeId="0" xr:uid="{D11DE2C2-6C5E-4AAA-AFAE-569E0C7B45B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T210" authorId="0" shapeId="0" xr:uid="{4C68EDBE-30C2-4101-A41E-B56616BE9FB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U210" authorId="0" shapeId="0" xr:uid="{CAA66819-C6BD-46BC-91A5-520433221AB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V210" authorId="0" shapeId="0" xr:uid="{1CCF657D-6131-4374-BC5D-E7C97E149C6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W210" authorId="0" shapeId="0" xr:uid="{9000180B-87A5-437C-82F3-BD051B66E15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X210" authorId="0" shapeId="0" xr:uid="{4A36CE84-CE94-49CD-9530-4479251C76F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Y210" authorId="0" shapeId="0" xr:uid="{F61F6BB8-BDD3-4B37-9F9B-B73BBC8B853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Z210" authorId="0" shapeId="0" xr:uid="{16F0872D-0216-47F9-8B52-DA98DDD2A06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AA210" authorId="0" shapeId="0" xr:uid="{CF4556C3-0ABB-4291-9B17-B7A3455695E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11" authorId="0" shapeId="0" xr:uid="{20C1E672-BD64-4F2F-B80C-AB7556DA47D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211" authorId="0" shapeId="0" xr:uid="{7D80668D-1DD8-44A0-AFFF-E3347834AB6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211" authorId="0" shapeId="0" xr:uid="{A8AF02BE-3B46-47B3-98A4-B3DFBE6CE87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211" authorId="0" shapeId="0" xr:uid="{82F8B7EB-DACF-434C-B2B5-30F19181E91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211" authorId="0" shapeId="0" xr:uid="{E5F62163-98CD-477D-AE5D-3C7631CAF16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211" authorId="0" shapeId="0" xr:uid="{98612893-33F2-4B91-84B1-C41C8DBF822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H211" authorId="0" shapeId="0" xr:uid="{3722D013-6F3D-48DC-B677-2D507B01CAC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I211" authorId="0" shapeId="0" xr:uid="{54CD2206-D349-46B2-B55D-F4233ED3719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J211" authorId="0" shapeId="0" xr:uid="{AD7C4788-F857-414A-BE31-868821BB2A0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K211" authorId="0" shapeId="0" xr:uid="{39B3A1C6-D6A4-461C-BE45-7146D1021B0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L211" authorId="0" shapeId="0" xr:uid="{5090A4AA-4975-4212-9A46-85E435C97B8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M211" authorId="0" shapeId="0" xr:uid="{D884AA25-EE5A-4DDA-8E68-BE5D6EE6E01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N211" authorId="0" shapeId="0" xr:uid="{7405A0ED-17CA-488A-8EA1-4414CB513A0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O211" authorId="0" shapeId="0" xr:uid="{5A55FCE4-CEEC-4D84-B42F-9E78EED253A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P211" authorId="0" shapeId="0" xr:uid="{E1041184-74FF-4992-932F-B82B6C7163E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Q211" authorId="0" shapeId="0" xr:uid="{9C267A82-5B02-4D26-97A4-65FDE00BB2F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R211" authorId="0" shapeId="0" xr:uid="{90D6170C-132F-49E0-9D8E-9A2A8663128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S211" authorId="0" shapeId="0" xr:uid="{C2ADC318-1C32-4E2B-9C49-3370D2330B3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T211" authorId="0" shapeId="0" xr:uid="{77BA0DEC-6AB2-4FAB-80A5-E5C9FF7E5E0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U211" authorId="0" shapeId="0" xr:uid="{64892C70-8A2A-47D5-8D8D-10F29216409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V211" authorId="0" shapeId="0" xr:uid="{BBEBDA6B-33E8-44A3-BB0E-4D4392E47E1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W211" authorId="0" shapeId="0" xr:uid="{7E307F05-64D1-4DFD-9D23-53412B2544C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X211" authorId="0" shapeId="0" xr:uid="{54B5839C-9DCC-4C88-9F1D-2C34513EE17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Y211" authorId="0" shapeId="0" xr:uid="{F8D0F4A4-9616-4BBD-B2B2-2F3D7AA2A99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Z211" authorId="0" shapeId="0" xr:uid="{607D5DD1-8E29-432E-A14A-C72F33CF20F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AA211" authorId="0" shapeId="0" xr:uid="{10B42EAF-4CD5-44F7-8573-464DFE2095C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12" authorId="0" shapeId="0" xr:uid="{BCCF1B5B-A2F3-4F1A-B198-677EC598207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212" authorId="0" shapeId="0" xr:uid="{C55FE688-248B-4001-B3AA-F589ABDDF9F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212" authorId="0" shapeId="0" xr:uid="{66669C0B-E6EE-49E5-A936-5A2F88C2197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212" authorId="0" shapeId="0" xr:uid="{8846611F-9AB4-4353-B4AF-E0E59D49FE0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212" authorId="0" shapeId="0" xr:uid="{01AE5F36-32D6-4701-A6A5-13B88DC9AAF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212" authorId="0" shapeId="0" xr:uid="{28B02990-D118-402C-AEBC-6A9B7DC80CB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H212" authorId="0" shapeId="0" xr:uid="{08B7B8F1-4E22-45AB-8D8D-FD202C10DD1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I212" authorId="0" shapeId="0" xr:uid="{667C6E0F-8790-40F6-B910-5537CB05C10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J212" authorId="0" shapeId="0" xr:uid="{6F777AB2-284A-423E-B24A-C748F7EE551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K212" authorId="0" shapeId="0" xr:uid="{6DDD66D2-8DE0-41E3-82EC-A703129683F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L212" authorId="0" shapeId="0" xr:uid="{67ECCA04-4746-48B9-93BF-377EC66165D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M212" authorId="0" shapeId="0" xr:uid="{A62C2E27-7DBC-467C-B0D2-E824E0FC6C3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N212" authorId="0" shapeId="0" xr:uid="{6504BFD4-590D-404A-A39F-DDE25991990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O212" authorId="0" shapeId="0" xr:uid="{6EA9F40C-76D4-4133-B977-1C562C80651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P212" authorId="0" shapeId="0" xr:uid="{5614E609-EFA4-47D8-8404-5A72A7AC13C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Q212" authorId="0" shapeId="0" xr:uid="{089AE10D-0F1C-4C80-8FEC-95E43472207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R212" authorId="0" shapeId="0" xr:uid="{0345B7D5-C7D5-4C4E-B782-6CA10D0FF0C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S212" authorId="0" shapeId="0" xr:uid="{0F1AB226-DA69-4A80-8F6E-8AB4EFEF1F5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T212" authorId="0" shapeId="0" xr:uid="{61CEB903-064E-4619-9A6F-D866155B82B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U212" authorId="0" shapeId="0" xr:uid="{07E9817B-8CB7-4EFB-96E3-64341FFD040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V212" authorId="0" shapeId="0" xr:uid="{9989480C-CEF0-446C-B134-B43B06A4944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W212" authorId="0" shapeId="0" xr:uid="{470005D0-9AAF-4018-8494-677DFCB3791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X212" authorId="0" shapeId="0" xr:uid="{42E4733E-8B49-485F-87E0-3C077370A4F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Y212" authorId="0" shapeId="0" xr:uid="{4F0214EC-DFBE-4817-91DA-E1D9EA0A318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Z212" authorId="0" shapeId="0" xr:uid="{455DF8C0-12E6-4B30-A5EA-FCFF0280AAC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AA212" authorId="0" shapeId="0" xr:uid="{37E754DE-5BA6-43DE-B011-0C4F8E7BA9C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13" authorId="0" shapeId="0" xr:uid="{FF5C2D44-EEB0-427B-AA9F-AF64E55A4F1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213" authorId="0" shapeId="0" xr:uid="{249A67CF-5437-48DB-874A-3270B35A5BD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213" authorId="0" shapeId="0" xr:uid="{7426E56B-EB43-4532-853B-3C46A9D8B5E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213" authorId="0" shapeId="0" xr:uid="{E819ECA6-449D-44F5-8185-BBF2345FFF9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213" authorId="0" shapeId="0" xr:uid="{B72C08D1-256F-4156-9DCA-FEF3908D4B1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213" authorId="0" shapeId="0" xr:uid="{568DEC35-F8AF-4143-B086-92D7682FA73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H213" authorId="0" shapeId="0" xr:uid="{9FD84C7F-159D-49AA-A01C-BFA0211C18F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I213" authorId="0" shapeId="0" xr:uid="{B4D0F1A5-3E8D-4458-8465-CAA276A0FD7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J213" authorId="0" shapeId="0" xr:uid="{EDF896E4-BE26-4E20-B1D2-EFB8BBF5444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K213" authorId="0" shapeId="0" xr:uid="{A7240A3C-4AC8-476A-8BF4-09228587E70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L213" authorId="0" shapeId="0" xr:uid="{820F3252-A39E-4235-8B25-605C007BAE4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M213" authorId="0" shapeId="0" xr:uid="{6B837CA3-1264-4043-8D0E-00C08A9B106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N213" authorId="0" shapeId="0" xr:uid="{C9E7B8E5-0B36-46F9-A350-F007786F392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O213" authorId="0" shapeId="0" xr:uid="{E702C567-0634-4E29-9F73-51DC7F26FD1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P213" authorId="0" shapeId="0" xr:uid="{72243DA2-5F9B-41D3-BC97-B444FB8F475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Q213" authorId="0" shapeId="0" xr:uid="{2035320E-6BCC-4E16-9113-2F9E78B7696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R213" authorId="0" shapeId="0" xr:uid="{90DE31A7-1775-40C4-9761-A44BA9EB1AF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S213" authorId="0" shapeId="0" xr:uid="{C36129BD-9153-4995-BD9D-A4EEE9DED42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T213" authorId="0" shapeId="0" xr:uid="{37B30F2B-1264-4647-B951-1F0997BB1F9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U213" authorId="0" shapeId="0" xr:uid="{A59BBDE2-7461-4457-A65C-1C28933DDC5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V213" authorId="0" shapeId="0" xr:uid="{79826BC9-1A6A-425F-AC6B-3C58334C2CF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W213" authorId="0" shapeId="0" xr:uid="{944DC98C-479D-44EE-81A1-43363EDC0D4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X213" authorId="0" shapeId="0" xr:uid="{09D5BA08-7C0D-44E0-BE2C-F13F736A555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Y213" authorId="0" shapeId="0" xr:uid="{64719959-929E-481D-B68F-D1AFB93E845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Z213" authorId="0" shapeId="0" xr:uid="{AF9B720B-4089-44A5-BA50-D832694900A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AA213" authorId="0" shapeId="0" xr:uid="{3B2BDB98-9E05-4E65-BA0F-AA3DF711FB8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14" authorId="0" shapeId="0" xr:uid="{7F7DF030-C157-4F9D-86CC-5AB36EA4D03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214" authorId="0" shapeId="0" xr:uid="{320091EF-F8E6-48BA-B8C1-AB9FB4ACCCB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214" authorId="0" shapeId="0" xr:uid="{6A2E3DBB-6D00-46CE-9FDA-81FD23F45EB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214" authorId="0" shapeId="0" xr:uid="{8E8A5240-B492-4F40-A6A1-FD00DF8893E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214" authorId="0" shapeId="0" xr:uid="{2CEF6B2E-1E2E-4FEC-AAE8-45CBEF1132F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214" authorId="0" shapeId="0" xr:uid="{8981FEB7-5BDE-4534-9E82-440738F2A6B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H214" authorId="0" shapeId="0" xr:uid="{284CED16-A6D6-4312-AD4F-4B7C6D5830A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I214" authorId="0" shapeId="0" xr:uid="{D8C40A32-4527-4DD5-8F6C-92D818D2BC3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J214" authorId="0" shapeId="0" xr:uid="{C235BC9D-4649-4727-8DBD-87B0195B9EF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K214" authorId="0" shapeId="0" xr:uid="{2C61BE3C-FF8A-4AF4-A0DF-9C3763E92B7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L214" authorId="0" shapeId="0" xr:uid="{FB226466-96FA-450C-B92C-E161E713835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M214" authorId="0" shapeId="0" xr:uid="{13278B89-0A80-4AAB-8480-BA45C1EE3C1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N214" authorId="0" shapeId="0" xr:uid="{339467C3-CB99-4DF4-BECE-3CEE94C671E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O214" authorId="0" shapeId="0" xr:uid="{FE35B599-CE0E-44D2-87A4-855296FFB00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P214" authorId="0" shapeId="0" xr:uid="{E91C198A-73F6-4463-B131-4333B8F427E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Q214" authorId="0" shapeId="0" xr:uid="{2AB4BA19-C716-494B-A6D4-9778DBC58AA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R214" authorId="0" shapeId="0" xr:uid="{FF14C53A-9315-4187-A732-5C26DE2EB4D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S214" authorId="0" shapeId="0" xr:uid="{912B04EA-07D3-4D8B-BE8F-BA8E642B84E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T214" authorId="0" shapeId="0" xr:uid="{D788B105-1671-44E1-944C-C1AF01A3285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U214" authorId="0" shapeId="0" xr:uid="{B5C44B7B-A2A0-417B-A980-9B658CA81F1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V214" authorId="0" shapeId="0" xr:uid="{939E1865-C38A-4E42-BDDA-0A6C16A4A1D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W214" authorId="0" shapeId="0" xr:uid="{D5606C96-C29E-468A-9560-C08256A4C59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X214" authorId="0" shapeId="0" xr:uid="{3521F4C6-D532-4026-A609-EFC1F6AE133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Y214" authorId="0" shapeId="0" xr:uid="{456E80FB-A734-4A36-9D55-FD67DFC44DE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Z214" authorId="0" shapeId="0" xr:uid="{29B662AE-F1D1-4899-9D3A-42874E05311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AA214" authorId="0" shapeId="0" xr:uid="{1460C4C9-5F75-4651-A26B-EDA8F9AC254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15" authorId="0" shapeId="0" xr:uid="{C126B905-23E6-4567-B74C-F2E72310A23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215" authorId="0" shapeId="0" xr:uid="{1D2903DC-ABE9-4ACB-ACA6-E0D37658B1A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215" authorId="0" shapeId="0" xr:uid="{E98EA109-122F-45C9-BB48-703367FCBA3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215" authorId="0" shapeId="0" xr:uid="{18949FBA-2FED-4879-8C2A-1012B53D253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215" authorId="0" shapeId="0" xr:uid="{A65BF5DD-898D-41BC-9935-697584F71D6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215" authorId="0" shapeId="0" xr:uid="{C374B128-5AED-4080-BFA1-93A29C96EAB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H215" authorId="0" shapeId="0" xr:uid="{222DA364-A189-4DCD-B8A1-FC7DAD34F92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I215" authorId="0" shapeId="0" xr:uid="{E11986C1-2262-42B3-B827-90EB9153369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J215" authorId="0" shapeId="0" xr:uid="{5329C505-6AC7-4CD7-A57F-0348EA844F1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K215" authorId="0" shapeId="0" xr:uid="{FCC59FC2-42EA-49BF-BB50-9F569349B4C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L215" authorId="0" shapeId="0" xr:uid="{7B8344EC-8FBF-4896-A0A5-A0BAD8AC045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M215" authorId="0" shapeId="0" xr:uid="{80BA165F-F88E-4E35-88B8-032D3EC29B5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N215" authorId="0" shapeId="0" xr:uid="{9FCE3017-D894-493A-96F1-BD0393EE7D4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O215" authorId="0" shapeId="0" xr:uid="{1C51BC3A-87DB-4F4B-A3CC-F7A46071281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P215" authorId="0" shapeId="0" xr:uid="{6E03328F-610B-4C70-8859-B50C76E4320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Q215" authorId="0" shapeId="0" xr:uid="{16D29903-B71E-4E37-8B53-14A94D5190A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R215" authorId="0" shapeId="0" xr:uid="{2249FE11-E0C9-4BE9-8726-85CDF687BBC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S215" authorId="0" shapeId="0" xr:uid="{5CB20E0B-2654-449E-B57D-F40381F2EC9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T215" authorId="0" shapeId="0" xr:uid="{6C3E826B-0995-4051-832A-FAD11C22EF7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U215" authorId="0" shapeId="0" xr:uid="{A684812D-D79A-47A8-BC10-3A2C28FA1E3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V215" authorId="0" shapeId="0" xr:uid="{AC212888-FCAA-4952-B32A-B9CB22D650E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W215" authorId="0" shapeId="0" xr:uid="{ADA80F25-2FA5-43CD-B5A1-64358386E3D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X215" authorId="0" shapeId="0" xr:uid="{C10784B8-0495-4185-9074-D9327A16F3E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Y215" authorId="0" shapeId="0" xr:uid="{B9EE7804-5C3E-44D0-B9A0-D274C0EFC87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Z215" authorId="0" shapeId="0" xr:uid="{CA106E7A-E40C-429E-B84C-8BEC78FBDF6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AA215" authorId="0" shapeId="0" xr:uid="{9A3EDCC4-37E6-494F-B530-EC86C370015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16" authorId="0" shapeId="0" xr:uid="{5CCDACBC-A022-4F29-8A9F-FA5644AF09D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216" authorId="0" shapeId="0" xr:uid="{DE08D2B4-5EBD-4F19-A47D-AFED45062D7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216" authorId="0" shapeId="0" xr:uid="{151F0487-E9EB-4814-81AB-E0BFF8D774E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216" authorId="0" shapeId="0" xr:uid="{F0CA9D81-F76C-4C84-9E61-2C0960A6F3A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216" authorId="0" shapeId="0" xr:uid="{0835DF47-C6FE-472B-9C0E-25DE3943272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216" authorId="0" shapeId="0" xr:uid="{90D65750-984C-4BDC-B88C-CC7C5DABDD6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H216" authorId="0" shapeId="0" xr:uid="{59A36871-02EE-43C5-B4BD-9BA81D05632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I216" authorId="0" shapeId="0" xr:uid="{0CA53F17-E7F1-4287-A83F-5B72D0CF81C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J216" authorId="0" shapeId="0" xr:uid="{B80F32AA-A9A9-46D1-817E-0626D40ED3C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K216" authorId="0" shapeId="0" xr:uid="{7C61807B-08A9-4FEE-A0BA-D1587A1D656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L216" authorId="0" shapeId="0" xr:uid="{18803DCD-D489-460E-A196-1F477210DC9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M216" authorId="0" shapeId="0" xr:uid="{27CD74BB-E792-4CEE-AAF2-E6BD2CBB71C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N216" authorId="0" shapeId="0" xr:uid="{D29DD438-623D-46DE-BEDF-243DC0E9509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O216" authorId="0" shapeId="0" xr:uid="{9F85DD73-C9C4-4F7D-8B3B-CBE4B5B5B59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P216" authorId="0" shapeId="0" xr:uid="{D163EB0F-7DC0-4F7E-AE0D-5E4B7635B64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Q216" authorId="0" shapeId="0" xr:uid="{C6E9EDEF-0E62-4141-B284-1046EB08484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R216" authorId="0" shapeId="0" xr:uid="{4EB099FC-8A5D-4EAE-9C2F-2F56A39C595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S216" authorId="0" shapeId="0" xr:uid="{D1830DDD-9E5D-42C6-9DFB-206CEEB971E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T216" authorId="0" shapeId="0" xr:uid="{B20B09AE-8677-4727-80ED-96CB389E8BE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U216" authorId="0" shapeId="0" xr:uid="{BC25B2AA-6D83-4CEC-9F64-1DF25A927B7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V216" authorId="0" shapeId="0" xr:uid="{C4FAF49B-FFE8-42BD-A7D3-EAD7DD978A6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W216" authorId="0" shapeId="0" xr:uid="{7BA08943-7458-4089-8726-41EF8B5C431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X216" authorId="0" shapeId="0" xr:uid="{1D448FD1-8557-46E3-9944-AA0D7A2A109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Y216" authorId="0" shapeId="0" xr:uid="{B75881F6-3952-4C60-AC9B-D31F4DC573F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Z216" authorId="0" shapeId="0" xr:uid="{3E4E495B-4D4B-49DE-A5EC-2ED0F3ADA60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AA216" authorId="0" shapeId="0" xr:uid="{BF07D5CB-F511-4428-8FFF-DFF4F0EA56D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17" authorId="0" shapeId="0" xr:uid="{F18D6E53-7B65-4E28-ADF8-23AAD3075A3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217" authorId="0" shapeId="0" xr:uid="{610DA174-450F-47AD-AFC1-A6164CB35BF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217" authorId="0" shapeId="0" xr:uid="{2F4B9D0E-2FC1-4262-86F2-CCE5AEBE92E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217" authorId="0" shapeId="0" xr:uid="{29CE04F9-35C5-477D-B896-83B0A4A77DD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217" authorId="0" shapeId="0" xr:uid="{43CC2EC2-81AB-495A-B85C-1A8BF59E969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217" authorId="0" shapeId="0" xr:uid="{BA2AB3C0-F4B1-4A33-AD98-0395D39A958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H217" authorId="0" shapeId="0" xr:uid="{39F15ED8-6C02-4E71-9EA6-B3542AADAB0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I217" authorId="0" shapeId="0" xr:uid="{2EE94320-249D-4365-B4EF-C93931C5899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J217" authorId="0" shapeId="0" xr:uid="{83E16649-A699-424C-BDE5-A72EDFA1021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K217" authorId="0" shapeId="0" xr:uid="{2BAF8C42-7040-4BC4-98DC-A90BB71AD0A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L217" authorId="0" shapeId="0" xr:uid="{DACDF1AC-7098-4219-975F-F1A7A3FEF5F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M217" authorId="0" shapeId="0" xr:uid="{BE31537B-6464-4BA6-8A5D-CA879240084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N217" authorId="0" shapeId="0" xr:uid="{3DCC9FCE-1F35-43D7-AC44-F74D55895FF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O217" authorId="0" shapeId="0" xr:uid="{AEA721B3-E301-4308-9B7C-4C119ED0279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P217" authorId="0" shapeId="0" xr:uid="{9A2A5BA3-BC94-4E15-98FD-7AC1636BAD8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Q217" authorId="0" shapeId="0" xr:uid="{5091B526-74C1-4994-B53A-33681383C2E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R217" authorId="0" shapeId="0" xr:uid="{BB028C4B-1025-428F-9BA5-1FE17CCFC49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S217" authorId="0" shapeId="0" xr:uid="{58AC6704-8412-4BB7-95E2-46378617D1E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T217" authorId="0" shapeId="0" xr:uid="{802289F8-5E2E-4131-A0E0-6320BA63B4B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U217" authorId="0" shapeId="0" xr:uid="{F829F6CD-5FE4-4952-9E06-F59F1ABB4C9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V217" authorId="0" shapeId="0" xr:uid="{8DD26F95-A5C5-44FA-9668-015D4327021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W217" authorId="0" shapeId="0" xr:uid="{112EA17F-9F9F-4658-BA64-1272E9D4DF3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X217" authorId="0" shapeId="0" xr:uid="{2BB28BEF-D3FF-4973-83BB-5EA66A51E89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Y217" authorId="0" shapeId="0" xr:uid="{62D92FA9-2F7E-4CE0-98F0-D5CA5035B4F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Z217" authorId="0" shapeId="0" xr:uid="{B827FF5F-37F2-49D9-A390-235C8E696F3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AA217" authorId="0" shapeId="0" xr:uid="{B4F3C09F-A104-4E2D-AB9D-EE59581F6D1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18" authorId="0" shapeId="0" xr:uid="{5B43C4D9-9DDD-416E-808C-83AB9E0769B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218" authorId="0" shapeId="0" xr:uid="{E3930ECF-F913-41AE-9470-849B659200F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218" authorId="0" shapeId="0" xr:uid="{EE52EE9B-730B-4C2B-B4A0-2AE2A22CC14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218" authorId="0" shapeId="0" xr:uid="{75699973-F077-43D2-8495-1CF90989C7D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218" authorId="0" shapeId="0" xr:uid="{E0AE4257-DD6A-4423-9335-E597EF6268D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218" authorId="0" shapeId="0" xr:uid="{5F37C607-C881-48A7-AE6E-A19438AB55D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H218" authorId="0" shapeId="0" xr:uid="{183BAF44-2D14-4B84-88E7-746A841146D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I218" authorId="0" shapeId="0" xr:uid="{816B8DEE-CBCB-481E-A3B8-9E606E2D4D1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J218" authorId="0" shapeId="0" xr:uid="{3D6E3542-F659-47D3-A69D-AD147D199C3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K218" authorId="0" shapeId="0" xr:uid="{67880A9A-4D44-4A06-80DB-8FB517F44CC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L218" authorId="0" shapeId="0" xr:uid="{6EE4DBE1-A1FB-4D32-A783-82AA84BA6B5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M218" authorId="0" shapeId="0" xr:uid="{D8CCFA57-9C9C-4E04-9166-FCD3B21891C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N218" authorId="0" shapeId="0" xr:uid="{6F284261-86C1-493D-B2B5-78FD981B089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O218" authorId="0" shapeId="0" xr:uid="{24232CA9-1CD6-468A-A0F7-23DAEB2D4FA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P218" authorId="0" shapeId="0" xr:uid="{69831FBE-42E5-4B82-9BF2-7C3564D6274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Q218" authorId="0" shapeId="0" xr:uid="{A95543E6-026B-4EAD-83A3-AE28040ECFB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R218" authorId="0" shapeId="0" xr:uid="{372C411C-2784-4613-8689-0186E5563AE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S218" authorId="0" shapeId="0" xr:uid="{C5006133-74B0-4375-A49E-10ECE7A9B1C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T218" authorId="0" shapeId="0" xr:uid="{A36D11D4-8DD3-493B-9355-7F49B2B80E7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U218" authorId="0" shapeId="0" xr:uid="{17F4C8D8-3891-4D75-9FC7-E224A1CBA51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V218" authorId="0" shapeId="0" xr:uid="{AA5386B9-4E1A-4D5C-8CC0-131B52A5A9F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W218" authorId="0" shapeId="0" xr:uid="{7EF83E89-0D35-42A3-BBDC-4E760DE7FD6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X218" authorId="0" shapeId="0" xr:uid="{721A115E-6438-46A3-BE67-299948DCD9F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Y218" authorId="0" shapeId="0" xr:uid="{EA2741EB-DE0B-4626-90B4-5E77A8D29F8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Z218" authorId="0" shapeId="0" xr:uid="{02F6784E-B2ED-4521-A359-765A8246EF0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AA218" authorId="0" shapeId="0" xr:uid="{E6014D2F-CB71-48C0-B54A-B8BEEA1A93C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19" authorId="0" shapeId="0" xr:uid="{6596397D-B9F5-4B9D-821E-E372D70BB55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219" authorId="0" shapeId="0" xr:uid="{263D1468-41E8-469F-8331-23B8B54A8BD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219" authorId="0" shapeId="0" xr:uid="{6D00076A-90E0-4CC3-A9A2-3D6E22716DC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219" authorId="0" shapeId="0" xr:uid="{81B1C6AF-8EF5-485B-B939-D1A8DE4168E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219" authorId="0" shapeId="0" xr:uid="{F6DC7161-8732-464C-B02B-7AC7A893951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219" authorId="0" shapeId="0" xr:uid="{C2A72505-5C06-422E-8199-D9CE776CBF4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H219" authorId="0" shapeId="0" xr:uid="{1F4B5CE6-6A0B-4DF4-9D2E-6E7D8203AD8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I219" authorId="0" shapeId="0" xr:uid="{A6BD6981-927A-4084-9D79-4C34730FDE5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J219" authorId="0" shapeId="0" xr:uid="{B4FCEEB4-F7C5-4AEE-B7D1-15C13ED316C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K219" authorId="0" shapeId="0" xr:uid="{9F348607-B331-4773-9E1B-BA1B5C4DFF4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L219" authorId="0" shapeId="0" xr:uid="{D683C128-8819-451A-BF74-1D26B8D6B5F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M219" authorId="0" shapeId="0" xr:uid="{3914E5FD-8776-4D82-94F9-8F27FB02D47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N219" authorId="0" shapeId="0" xr:uid="{8BD77BD0-EF03-4933-8476-F41186947D0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O219" authorId="0" shapeId="0" xr:uid="{145CA448-78AE-40E4-9F25-01C01173ACA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P219" authorId="0" shapeId="0" xr:uid="{F0CD5087-9B0D-45E0-84BC-BD042844C4B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Q219" authorId="0" shapeId="0" xr:uid="{EC3845B4-D34F-445A-BE2A-6588E0CB437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R219" authorId="0" shapeId="0" xr:uid="{0DE5A3D8-4FE8-42E3-8990-A1332F23C8B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S219" authorId="0" shapeId="0" xr:uid="{E1EEBEF4-296D-4A48-BC0B-6B00273493F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T219" authorId="0" shapeId="0" xr:uid="{9EA35F28-5964-4FF5-9B74-160E367682C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U219" authorId="0" shapeId="0" xr:uid="{55415E99-8AE6-4871-9DB5-CC1112A4600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V219" authorId="0" shapeId="0" xr:uid="{09E8B5B0-48F7-4842-9D8D-1FDA6BA0379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W219" authorId="0" shapeId="0" xr:uid="{FCDB797D-0744-459D-86E5-A74441FAC95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X219" authorId="0" shapeId="0" xr:uid="{6FE4D84D-6A47-4CC7-9CC2-05A4FA9470F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Y219" authorId="0" shapeId="0" xr:uid="{881ED86E-18F1-4E6B-8B16-70F7325F8CB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Z219" authorId="0" shapeId="0" xr:uid="{7FBD9CF7-1050-4214-9B52-8208D6238D4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AA219" authorId="0" shapeId="0" xr:uid="{429AC9D4-308F-4EC6-8292-E7FFD0BCA19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20" authorId="0" shapeId="0" xr:uid="{632E5BD1-F35E-4C85-B441-A2F03FBD666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220" authorId="0" shapeId="0" xr:uid="{6FB71EB6-E73A-4F6F-B723-E1E4AE4D5A2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220" authorId="0" shapeId="0" xr:uid="{7A68CBFC-18CF-4A1C-90B8-784C5BAA105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220" authorId="0" shapeId="0" xr:uid="{28C56DBF-B685-410B-A539-FE6B9DBFE27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220" authorId="0" shapeId="0" xr:uid="{EE9AFD12-7CBB-4878-BF61-71BAD8376E1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220" authorId="0" shapeId="0" xr:uid="{F6FDC411-D7EF-4DEA-9ED7-2421EB8632B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H220" authorId="0" shapeId="0" xr:uid="{FD50B50A-F23B-42FB-982B-315FBD1574C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I220" authorId="0" shapeId="0" xr:uid="{40955F24-C16C-4076-A6F6-E752B0D57D4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J220" authorId="0" shapeId="0" xr:uid="{F6B6FE54-1997-4932-B865-D52B98C0DD6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K220" authorId="0" shapeId="0" xr:uid="{AC63843B-51B3-4E06-B0BC-A31404C465A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L220" authorId="0" shapeId="0" xr:uid="{812C685D-8115-498C-8B6C-0E9E87BC503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M220" authorId="0" shapeId="0" xr:uid="{1B77C1D6-8FBE-4E28-A698-B35997D82F3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N220" authorId="0" shapeId="0" xr:uid="{197A2115-CCE2-4140-94A5-A386E7D2CE1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O220" authorId="0" shapeId="0" xr:uid="{ADFE3BB8-8F40-4A70-B034-36E675F559F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P220" authorId="0" shapeId="0" xr:uid="{7B4265CD-855C-4BE6-B78E-D50C64311E0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Q220" authorId="0" shapeId="0" xr:uid="{E59F0222-82BD-442B-AEC6-9F5FC0BD68E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R220" authorId="0" shapeId="0" xr:uid="{0BAB4154-8AEB-4078-B050-516593D4709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S220" authorId="0" shapeId="0" xr:uid="{FA73084A-B7C7-4202-AE45-D0C2987E137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T220" authorId="0" shapeId="0" xr:uid="{F3022BFD-C47C-48BF-A592-BEA3612CE14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U220" authorId="0" shapeId="0" xr:uid="{C471DFA6-4A26-4322-8516-8260B88CC92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V220" authorId="0" shapeId="0" xr:uid="{30B99970-CA4B-4C90-9866-7D44E7D4A6A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W220" authorId="0" shapeId="0" xr:uid="{2536F72C-2852-451C-8E98-A36D82561EB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X220" authorId="0" shapeId="0" xr:uid="{5083C0CD-E395-4424-B11F-395A73F1756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Y220" authorId="0" shapeId="0" xr:uid="{82C4844F-7E47-4DBB-A8EC-0AF4059FF61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Z220" authorId="0" shapeId="0" xr:uid="{F98BB2C0-6369-438C-95E7-73F6DB37314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AA220" authorId="0" shapeId="0" xr:uid="{B139C428-4FF8-4E1F-AE85-BFF66ED4BDE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21" authorId="0" shapeId="0" xr:uid="{D3E44B3A-16A5-4AFB-B8BC-FE895511255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221" authorId="0" shapeId="0" xr:uid="{FD6C561B-182A-49D4-97EE-697EC1AE98A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221" authorId="0" shapeId="0" xr:uid="{886EE72E-3F4B-4879-A239-1E477D6BDA0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221" authorId="0" shapeId="0" xr:uid="{80A34F46-F8CD-4C7D-8808-8ADF53A12B0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221" authorId="0" shapeId="0" xr:uid="{35E09774-C222-4581-9899-9F0BC8BE8BC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221" authorId="0" shapeId="0" xr:uid="{D83FCBEE-08C5-418F-A22C-E233056EC5E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H221" authorId="0" shapeId="0" xr:uid="{C9D337FA-3559-4B79-97DB-3D866429D40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I221" authorId="0" shapeId="0" xr:uid="{6B85ED22-9DB9-4EF0-9801-E57BF0DF5C9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J221" authorId="0" shapeId="0" xr:uid="{D22EA7BE-6B7B-496C-8946-4A37639A90C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K221" authorId="0" shapeId="0" xr:uid="{A8A5CE9C-6C86-4942-A6B2-EF9ADAEEB42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L221" authorId="0" shapeId="0" xr:uid="{4FB4698C-FBC7-4849-A83A-C648534471A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M221" authorId="0" shapeId="0" xr:uid="{54F3D3AB-3A6D-42D9-BD72-78E9818F80A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N221" authorId="0" shapeId="0" xr:uid="{7D5F3F19-0FBD-4B8C-8846-C1183A8FE7F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O221" authorId="0" shapeId="0" xr:uid="{FD12EB7A-3052-40BD-B91D-85CFC1C105D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P221" authorId="0" shapeId="0" xr:uid="{0142707E-2E4B-4F6C-ABB3-D7D4FB9296E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Q221" authorId="0" shapeId="0" xr:uid="{C8A397AF-4F5B-4180-8D0C-E47420CFA66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R221" authorId="0" shapeId="0" xr:uid="{4031D9D1-E81D-4D8C-A18C-2EBB5970183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S221" authorId="0" shapeId="0" xr:uid="{2AD3EE1B-BD9F-497C-9008-7527999B64E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T221" authorId="0" shapeId="0" xr:uid="{F467DE15-1B3A-4E63-9DB2-BA851290BEA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U221" authorId="0" shapeId="0" xr:uid="{A0A40E91-9BD4-4B70-AEC7-37C91C91025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V221" authorId="0" shapeId="0" xr:uid="{C422F907-624E-47CC-BC8A-1E3E2250844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W221" authorId="0" shapeId="0" xr:uid="{DD0B7CCB-3497-4CB4-9251-C1C71C640D1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X221" authorId="0" shapeId="0" xr:uid="{42EACC09-E12A-4920-BB42-19516DB1AE6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Y221" authorId="0" shapeId="0" xr:uid="{90DB47B5-874C-4ACE-B9C1-03F27C7D5D2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Z221" authorId="0" shapeId="0" xr:uid="{872AFA57-93AA-4D5D-9798-EBD1D9C032B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AA221" authorId="0" shapeId="0" xr:uid="{77D03F1E-CFE9-48F6-BA17-5B4ED66C3D5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22" authorId="0" shapeId="0" xr:uid="{93EE5FF7-4E48-47E5-8EFB-C4747606373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222" authorId="0" shapeId="0" xr:uid="{72573A5D-D22E-4808-95D2-240E1059C5A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222" authorId="0" shapeId="0" xr:uid="{098D51BB-EFB5-43FE-8EF6-D24ADFF83F9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222" authorId="0" shapeId="0" xr:uid="{EEDD3CA4-C4AE-4FD7-8E96-9CBB5CC2E06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222" authorId="0" shapeId="0" xr:uid="{369D4FEB-CCE6-4941-BC8C-EADE0D32CEC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222" authorId="0" shapeId="0" xr:uid="{EC7829F4-6816-45DA-B598-9264D759281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H222" authorId="0" shapeId="0" xr:uid="{6561DA82-B439-4E73-8C3C-3DF2C5149F7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I222" authorId="0" shapeId="0" xr:uid="{D4C824CA-92F8-49C4-8831-2CF7894C15A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J222" authorId="0" shapeId="0" xr:uid="{C05AB6AC-E2D6-46B4-A7B4-0C6934CEC10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K222" authorId="0" shapeId="0" xr:uid="{2AA1512E-A008-4446-8457-B6E82502F9B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L222" authorId="0" shapeId="0" xr:uid="{070213C5-B603-40F9-8934-EC65D2D1A3F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M222" authorId="0" shapeId="0" xr:uid="{66F51D52-F892-4A3B-9084-CF0B0402478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N222" authorId="0" shapeId="0" xr:uid="{9A553A72-773B-4BD9-9C71-491341BF856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O222" authorId="0" shapeId="0" xr:uid="{F3489B40-F524-46FC-9A38-A4B3C717E80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P222" authorId="0" shapeId="0" xr:uid="{6A6C5AEB-8A28-476C-AA80-426301CC35C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Q222" authorId="0" shapeId="0" xr:uid="{D0C0D7A4-4B51-4153-8B7E-DF698E1B3F3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R222" authorId="0" shapeId="0" xr:uid="{3A0B35FC-663F-4212-B148-04544461229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S222" authorId="0" shapeId="0" xr:uid="{DD005786-ACCE-43D6-9192-DB607597A52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T222" authorId="0" shapeId="0" xr:uid="{86517F02-B960-492E-8608-828FE0E8C77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U222" authorId="0" shapeId="0" xr:uid="{76726DE5-1904-44B1-A7E3-14AB8FB8784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V222" authorId="0" shapeId="0" xr:uid="{CB7C8753-1811-47B8-AD86-7DAF115F261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W222" authorId="0" shapeId="0" xr:uid="{F2A6C564-BC1C-41CE-ACC3-41AB77B683F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X222" authorId="0" shapeId="0" xr:uid="{75FC641F-79EC-47AA-9AEA-5D6F4C2430D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Y222" authorId="0" shapeId="0" xr:uid="{0694FFD1-C195-48FB-846E-977BF28552B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Z222" authorId="0" shapeId="0" xr:uid="{C9A82D72-E60D-4E4E-8EF3-0EC7BD22144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AA222" authorId="0" shapeId="0" xr:uid="{ED599A91-6B72-40AE-9D16-2A41FE9D4A1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23" authorId="0" shapeId="0" xr:uid="{6D4F8E44-F507-4EB5-9E17-E101A3761BA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223" authorId="0" shapeId="0" xr:uid="{DD27CD39-194B-448D-8057-02185950762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223" authorId="0" shapeId="0" xr:uid="{A7D8F125-2256-403E-8269-0F5A9C04EB4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223" authorId="0" shapeId="0" xr:uid="{64FC1CD5-3A32-4738-B40A-BAD9A80AB85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223" authorId="0" shapeId="0" xr:uid="{315C6959-9390-4B48-876F-10430A4560F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223" authorId="0" shapeId="0" xr:uid="{1E7E6512-C6DD-4F32-9385-CC35A5EB395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H223" authorId="0" shapeId="0" xr:uid="{EEC64E73-BB06-4DF0-B7A3-D8EE94F738D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I223" authorId="0" shapeId="0" xr:uid="{FF48739E-4F63-46E7-B4EA-88B11B80FA8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J223" authorId="0" shapeId="0" xr:uid="{DF72D237-D976-41FF-AB57-C0AA0CB49DD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K223" authorId="0" shapeId="0" xr:uid="{73530DD1-18D0-4D6E-B1B0-1C03B47C7E3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L223" authorId="0" shapeId="0" xr:uid="{76583234-7E03-41C9-8CB3-B1A627319C2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M223" authorId="0" shapeId="0" xr:uid="{ECA52350-2A8A-4B14-B1F3-B53B48AC792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N223" authorId="0" shapeId="0" xr:uid="{D89C57EB-D9A3-4972-BB80-10A6911BE3F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O223" authorId="0" shapeId="0" xr:uid="{FF52A47A-98F4-423D-8CE1-A12E7867635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P223" authorId="0" shapeId="0" xr:uid="{C1A08FB6-069A-4E46-B786-9BA9A2D5867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Q223" authorId="0" shapeId="0" xr:uid="{A0372898-E0FF-45F6-86DE-8190E358805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R223" authorId="0" shapeId="0" xr:uid="{9F824CD3-7F84-4F3C-93A9-3BEB6DD6748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S223" authorId="0" shapeId="0" xr:uid="{7C02F11B-5265-44B8-B72E-D3D954A50B1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T223" authorId="0" shapeId="0" xr:uid="{3AE75E99-A25E-4683-9AC7-D1D60670C51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U223" authorId="0" shapeId="0" xr:uid="{525A4361-B51C-4477-9B7E-6883B10F5D6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V223" authorId="0" shapeId="0" xr:uid="{319286DE-F292-4B0A-8F0C-EFC88B74F33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W223" authorId="0" shapeId="0" xr:uid="{71150C3F-1CB6-4C5C-AFF7-7DD95A809D5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X223" authorId="0" shapeId="0" xr:uid="{1E38F4A9-1F27-4572-AF2E-75545B4507C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Y223" authorId="0" shapeId="0" xr:uid="{56BB7AEC-CA74-438C-BFBE-405BF281204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Z223" authorId="0" shapeId="0" xr:uid="{EFC05C7B-D38C-45BE-B653-08F1C542944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AA223" authorId="0" shapeId="0" xr:uid="{B6687A2C-F57B-4F10-9987-FBD8636ACC0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24" authorId="0" shapeId="0" xr:uid="{4FEF921C-4225-4544-AD55-D58CA9FF8B5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224" authorId="0" shapeId="0" xr:uid="{7CEDCD86-2D48-4968-A82F-907050BCDDB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224" authorId="0" shapeId="0" xr:uid="{32C0288D-3772-45BF-94D1-D2C3A59F12C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224" authorId="0" shapeId="0" xr:uid="{7BB40B91-392F-43D6-9AB4-46732479F5E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224" authorId="0" shapeId="0" xr:uid="{CFB07A29-C683-4561-9FAF-81B8528DB39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224" authorId="0" shapeId="0" xr:uid="{1368862C-B360-4937-A08A-3337F51B72B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H224" authorId="0" shapeId="0" xr:uid="{672598DC-4F3E-4AD4-8F2A-C68F37F7E7D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I224" authorId="0" shapeId="0" xr:uid="{CD08B399-8BA1-46B3-A4D6-569A0B3D522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J224" authorId="0" shapeId="0" xr:uid="{71EDA448-8FD0-4E66-89C8-5FE9BDCEC4A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K224" authorId="0" shapeId="0" xr:uid="{D55B1BFF-2679-4143-9BE4-6DA03F88BF0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L224" authorId="0" shapeId="0" xr:uid="{3F6425B8-C720-4FAE-9BF9-B211C9219D2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M224" authorId="0" shapeId="0" xr:uid="{70D3EB79-8308-4628-A62C-52540B2DFC7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N224" authorId="0" shapeId="0" xr:uid="{8B5C3A77-EE80-4615-9EAE-D4E4BA2A4F6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O224" authorId="0" shapeId="0" xr:uid="{5ACA1A08-7FC0-443C-BBC5-CFC55CE7BCA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P224" authorId="0" shapeId="0" xr:uid="{01AA3DA0-8200-4BFA-9487-7D62F860D9B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Q224" authorId="0" shapeId="0" xr:uid="{F05BD7CE-5C50-4D28-AB7F-2697FA739B0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R224" authorId="0" shapeId="0" xr:uid="{9BFD41B3-61EE-4ED1-9DE4-BBFEB034D63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S224" authorId="0" shapeId="0" xr:uid="{329F8227-3450-413B-9981-54AFEF70DD0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T224" authorId="0" shapeId="0" xr:uid="{91123F4A-922A-46E4-8910-56D057D85BF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U224" authorId="0" shapeId="0" xr:uid="{606F12A0-0C5F-42D1-87E6-CE4C8782243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V224" authorId="0" shapeId="0" xr:uid="{6F0E9D89-9D42-405E-9BF1-804186D4971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W224" authorId="0" shapeId="0" xr:uid="{589D39F5-7BD7-45EF-A39C-1774D1821C9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X224" authorId="0" shapeId="0" xr:uid="{B8680FF5-52CC-4F0C-AA02-AA6030710FC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Y224" authorId="0" shapeId="0" xr:uid="{71110410-0097-44E7-BD9F-B0B4FD5F080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Z224" authorId="0" shapeId="0" xr:uid="{2E101517-98EF-4B40-AF75-B489FC0B239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AA224" authorId="0" shapeId="0" xr:uid="{22AD2D19-5BE5-489C-B99D-2E9E548F5C5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25" authorId="0" shapeId="0" xr:uid="{3BB1A381-E630-4D2A-ABE9-1A5D5ACD9D7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225" authorId="0" shapeId="0" xr:uid="{9F7AA52A-B232-4480-92DF-F9D2D686CA2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225" authorId="0" shapeId="0" xr:uid="{6A6C9465-5F08-443B-9113-ACF44135274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225" authorId="0" shapeId="0" xr:uid="{E3E20032-B8E4-473D-99DB-DCB2B8179DA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225" authorId="0" shapeId="0" xr:uid="{653F6546-D7D9-445E-820F-7BE89531D60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225" authorId="0" shapeId="0" xr:uid="{B11F9EBE-166C-4DAE-A2D5-547D3640BD5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H225" authorId="0" shapeId="0" xr:uid="{9BCDACFD-7C5C-4953-A344-2D5E1A490E2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I225" authorId="0" shapeId="0" xr:uid="{08266105-2253-4BC6-9369-751541AA21E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J225" authorId="0" shapeId="0" xr:uid="{1DA4DCE0-4572-42F9-A799-3CE4DE00DFB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K225" authorId="0" shapeId="0" xr:uid="{57E79C0D-540A-4C1F-95B7-FC7B3028AA1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L225" authorId="0" shapeId="0" xr:uid="{D3AC060B-54A8-4D61-B04F-F0F2DA56396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M225" authorId="0" shapeId="0" xr:uid="{66C802D6-8383-41BB-B538-3B244D699C7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N225" authorId="0" shapeId="0" xr:uid="{0AFA7D78-8EE6-4DC0-B369-924B6437E95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O225" authorId="0" shapeId="0" xr:uid="{4DA8BFE0-2B2B-4F55-A9D2-6AAB3DFBACA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P225" authorId="0" shapeId="0" xr:uid="{72F980E4-0A4B-4A92-8273-F62A30B72A9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Q225" authorId="0" shapeId="0" xr:uid="{99F0DBA4-BF27-4DC4-8269-03C91C4E1F2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R225" authorId="0" shapeId="0" xr:uid="{D8A5B2C3-F822-4EDA-8A4D-B404FBF4BFE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S225" authorId="0" shapeId="0" xr:uid="{8DB0FD11-65D0-45F9-B739-BDDBA972FAF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T225" authorId="0" shapeId="0" xr:uid="{DF4441BF-3BBC-4D15-8D89-86991E0C737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U225" authorId="0" shapeId="0" xr:uid="{D6DB9350-5630-464F-87BB-B9CF48E8F72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V225" authorId="0" shapeId="0" xr:uid="{3FD1D0D6-0B8C-4F4E-A13D-9A4BCB0A44D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W225" authorId="0" shapeId="0" xr:uid="{0ED2F662-DA96-4C48-B182-BE61053E9A8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X225" authorId="0" shapeId="0" xr:uid="{17D0B162-2BD9-40AF-A910-ABA8F965261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Y225" authorId="0" shapeId="0" xr:uid="{EF302A7E-5F9D-4E11-AE48-31CABF7DE91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Z225" authorId="0" shapeId="0" xr:uid="{502212F0-6933-4714-AB4C-21ADE6EEA7D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AA225" authorId="0" shapeId="0" xr:uid="{F350BDE6-1630-4B39-A265-27EF4C325A3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26" authorId="0" shapeId="0" xr:uid="{A316B1DD-9B0B-41B3-A82A-0429FCD96FA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226" authorId="0" shapeId="0" xr:uid="{0A38EAE7-C771-4057-99AE-96D29DD3024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226" authorId="0" shapeId="0" xr:uid="{E86061EA-D758-4463-8B75-C6A25840BB0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226" authorId="0" shapeId="0" xr:uid="{739A76D6-DBFE-4198-A95F-27D0153B3CC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226" authorId="0" shapeId="0" xr:uid="{0ECB79BD-CD03-4627-9B2C-CEDB77CA926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226" authorId="0" shapeId="0" xr:uid="{3007DB6B-F0CE-4A16-8152-AA5E30FF88D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H226" authorId="0" shapeId="0" xr:uid="{148C546B-8E53-4AD1-AE08-AB041B56250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I226" authorId="0" shapeId="0" xr:uid="{12BEBA10-2A8C-4D8A-A72F-B1AF9ED53D9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J226" authorId="0" shapeId="0" xr:uid="{EF71596B-5FEF-42D7-9199-6B9EEB85872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K226" authorId="0" shapeId="0" xr:uid="{BB670BE9-6E11-4749-AC27-C5457C7F505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L226" authorId="0" shapeId="0" xr:uid="{F07B48E5-C916-482E-B9BF-1154C761CDA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M226" authorId="0" shapeId="0" xr:uid="{A0AEA383-7D13-44C2-8D0B-1CADA6EB2BB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N226" authorId="0" shapeId="0" xr:uid="{F177C15A-70AE-48EE-A3B5-F2DC9616AD7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O226" authorId="0" shapeId="0" xr:uid="{16F2C4F1-78FB-4808-B9FD-D654FFD86D1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P226" authorId="0" shapeId="0" xr:uid="{16C3CE3B-E211-45A0-87D9-1279A99AE46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Q226" authorId="0" shapeId="0" xr:uid="{695354AC-1613-4F6E-8B72-6AFDFFD9BEF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R226" authorId="0" shapeId="0" xr:uid="{C4D8887A-C735-4775-894B-B2768CBB968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S226" authorId="0" shapeId="0" xr:uid="{0236BD30-E1A5-487C-8350-85FE616EACF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T226" authorId="0" shapeId="0" xr:uid="{90DF9675-CED5-4C5E-B4D7-6DAF5718B75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U226" authorId="0" shapeId="0" xr:uid="{86844CBE-4CA1-4985-BE34-D649D7452FB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V226" authorId="0" shapeId="0" xr:uid="{96758A57-674A-477E-AE51-B6AEE9FA420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W226" authorId="0" shapeId="0" xr:uid="{C34ECA05-503F-4A34-8868-417330FD056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X226" authorId="0" shapeId="0" xr:uid="{AAF175B5-D8BE-4776-B3D3-655250CC17A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Y226" authorId="0" shapeId="0" xr:uid="{6FB19AB2-B787-4748-A704-23EB89ED9B0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Z226" authorId="0" shapeId="0" xr:uid="{0859DF8B-AB1A-44C1-A459-C6968701726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AA226" authorId="0" shapeId="0" xr:uid="{316DF1F7-CB3A-4048-98BA-5B9CB106497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29" authorId="0" shapeId="0" xr:uid="{E8865C95-A5C2-4C6F-A9DB-6EC7528761A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229" authorId="0" shapeId="0" xr:uid="{0DFBA727-370B-4386-8CB0-A9C8B8D1B8B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D229" authorId="0" shapeId="0" xr:uid="{64C79CCD-2D66-4E15-BBE7-4112AC28C6D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229" authorId="0" shapeId="0" xr:uid="{CF077EF0-B09D-477F-9203-3EC90E7B612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229" authorId="0" shapeId="0" xr:uid="{20377796-32C5-4C11-9A99-409D9DAAB44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229" authorId="0" shapeId="0" xr:uid="{8BE1CB91-6F0B-4086-B952-268F0D0CC5C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H229" authorId="0" shapeId="0" xr:uid="{D8A0382D-9CF8-4DC2-AECF-CAF1D5E57EC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I229" authorId="0" shapeId="0" xr:uid="{84F7EF3D-690B-4E30-A39B-6233B33CBB9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J229" authorId="0" shapeId="0" xr:uid="{42F581CC-D3E3-44EC-B126-0CD25F0C0C3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K229" authorId="0" shapeId="0" xr:uid="{95B73134-EFFE-4DB2-A965-E86709917F7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L229" authorId="0" shapeId="0" xr:uid="{D122FA74-42DB-4BBC-90C2-1239C724E89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M229" authorId="0" shapeId="0" xr:uid="{24C6E2B2-9501-47FC-9FBC-592AB48F466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N229" authorId="0" shapeId="0" xr:uid="{9A8DE47B-DEEF-4F83-AAD9-5DB59A8BFE0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O229" authorId="0" shapeId="0" xr:uid="{29E71137-81C4-4F8B-8402-647CBF0AA0C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P229" authorId="0" shapeId="0" xr:uid="{C1C4DEAB-6D04-4F21-A5A2-79E0CFE8B5A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Q229" authorId="0" shapeId="0" xr:uid="{85A26352-02D8-4474-9D96-FD9992618B3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R229" authorId="0" shapeId="0" xr:uid="{E89A1FB1-F432-43CF-841C-55A9DF489CD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S229" authorId="0" shapeId="0" xr:uid="{517BE2C6-8699-4C8D-8673-57AEB5FACA2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T229" authorId="0" shapeId="0" xr:uid="{23EB04E7-D268-43DB-ABA9-95FED8C54B4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U229" authorId="0" shapeId="0" xr:uid="{7045F0D9-28AA-4BAA-95D4-8F25750BB34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V229" authorId="0" shapeId="0" xr:uid="{AB3E508F-1D87-4468-B5FC-B4D485E7BEA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W229" authorId="0" shapeId="0" xr:uid="{916D52C0-30CE-4E6E-8300-448225038A2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X229" authorId="0" shapeId="0" xr:uid="{8F2DFD7E-DFD6-4DB4-878B-047220909F2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Y229" authorId="0" shapeId="0" xr:uid="{12A9BB5A-3942-4FF4-A787-1DF6253290D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Z229" authorId="0" shapeId="0" xr:uid="{04F90AA8-251A-4475-8C02-983C77BE7CE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AA229" authorId="0" shapeId="0" xr:uid="{0A88C1E6-977C-4B04-A366-61580EE85A2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230" authorId="0" shapeId="0" xr:uid="{8C674E56-335B-42B1-9372-4BCF7C1F00B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230" authorId="0" shapeId="0" xr:uid="{7D9CC258-088F-4D0C-BC97-064DAF5357C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D230" authorId="0" shapeId="0" xr:uid="{EFD084FA-0374-44B3-94C0-5F6DEC91C53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230" authorId="0" shapeId="0" xr:uid="{CDEB7932-49F7-4C90-B02A-C93F57B8031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230" authorId="0" shapeId="0" xr:uid="{1FCFE537-0221-4BFD-8310-8FB27348A5E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230" authorId="0" shapeId="0" xr:uid="{E922E912-97E3-4F16-93CC-FFF895615B3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H230" authorId="0" shapeId="0" xr:uid="{A4165023-B0A9-4C92-A71D-033B6F80DA5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230" authorId="0" shapeId="0" xr:uid="{F4A49A19-9EAE-4089-AF7C-BD00D12C9FD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230" authorId="0" shapeId="0" xr:uid="{C775BFB2-7000-49FA-96A4-0AB0070F8CD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K230" authorId="0" shapeId="0" xr:uid="{2F699422-6FE9-4DF9-9043-5FAD775858A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L230" authorId="0" shapeId="0" xr:uid="{41D171A4-19FD-4A11-9AA3-2058F68C0FD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M230" authorId="0" shapeId="0" xr:uid="{B4DA55A9-B87A-481C-AD7F-BFF77F83EE2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N230" authorId="0" shapeId="0" xr:uid="{F28D7A9A-C8E5-455F-AA25-6608E0B075B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O230" authorId="0" shapeId="0" xr:uid="{0B567013-201C-4746-B74A-36C6416DC6F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P230" authorId="0" shapeId="0" xr:uid="{88783D4E-A606-4FB4-9832-F68F410C9B1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Q230" authorId="0" shapeId="0" xr:uid="{5E14B496-1837-4279-8B2D-1EB3F0BC139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R230" authorId="0" shapeId="0" xr:uid="{341ED557-F257-41DA-AF9B-50D29CCB7FE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S230" authorId="0" shapeId="0" xr:uid="{5A574B83-7349-470E-8E36-DAAC0A01E49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T230" authorId="0" shapeId="0" xr:uid="{B2EF5868-0293-4655-97C1-5F222BAA210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U230" authorId="0" shapeId="0" xr:uid="{C64565C6-B910-4A53-8F0A-7EA2AAC21FA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V230" authorId="0" shapeId="0" xr:uid="{801A08D5-A392-4425-A6A3-D308EC3F0A9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W230" authorId="0" shapeId="0" xr:uid="{62C0AFC6-4076-4129-B8FC-F530A23849F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X230" authorId="0" shapeId="0" xr:uid="{BC0B0F24-AAC8-4D0C-AC0C-137595F2D3E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Y230" authorId="0" shapeId="0" xr:uid="{D65800BB-3F88-4845-8A40-208044CE1BB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Z230" authorId="0" shapeId="0" xr:uid="{DCF64DE9-9CB7-4DDD-A013-B7D198319EE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AA230" authorId="0" shapeId="0" xr:uid="{77F3E30A-97DB-4F7A-BB94-4BF66E80EC0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31" authorId="0" shapeId="0" xr:uid="{E9129519-4716-460A-874C-B5935D74307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231" authorId="0" shapeId="0" xr:uid="{3D451142-77E7-4C81-9303-EE2301EDAF5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231" authorId="0" shapeId="0" xr:uid="{5AD8026D-6807-4A5B-8012-9B8CAEEDA40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231" authorId="0" shapeId="0" xr:uid="{02D8A62C-ABD4-4F8E-95FA-BC7B01E5438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231" authorId="0" shapeId="0" xr:uid="{105B0DAF-C1E8-4649-97FC-3F13A90F56E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231" authorId="0" shapeId="0" xr:uid="{F159B450-8CA0-4D72-AFF4-0A3B247EAD8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H231" authorId="0" shapeId="0" xr:uid="{A71DD47C-18BB-4301-A506-34CFB8FB577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I231" authorId="0" shapeId="0" xr:uid="{1E7A7102-2FBA-4FBB-A34C-048F20D0A79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J231" authorId="0" shapeId="0" xr:uid="{B792010D-BB86-48D9-B84F-1695B640D33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K231" authorId="0" shapeId="0" xr:uid="{7806567B-F0CC-45FB-B6E9-AA30EC78DCA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L231" authorId="0" shapeId="0" xr:uid="{E16FB0F5-B2E5-4540-B107-F9895074A81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M231" authorId="0" shapeId="0" xr:uid="{920B3F9A-5491-4D0B-93D6-47BF6E8F1E9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N231" authorId="0" shapeId="0" xr:uid="{260005BC-8C5D-492D-AE1B-38011BC80F1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O231" authorId="0" shapeId="0" xr:uid="{CB0E8C2C-DB16-4C33-9222-B2C53DEC60D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P231" authorId="0" shapeId="0" xr:uid="{ED32F527-DBB1-406D-A9C4-F2685221A86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Q231" authorId="0" shapeId="0" xr:uid="{29224B23-58C9-4D12-85E3-24817F6E647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R231" authorId="0" shapeId="0" xr:uid="{E6FB363C-EA80-4503-8F3D-C4E0C27C1FE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S231" authorId="0" shapeId="0" xr:uid="{637B7C88-C02E-4E5B-9B2A-14F9DA0909A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T231" authorId="0" shapeId="0" xr:uid="{FC9F720C-FC30-416A-A10F-E5BE3B7D81A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U231" authorId="0" shapeId="0" xr:uid="{E2F9E4BE-674B-4362-AF46-23EB57DCB32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V231" authorId="0" shapeId="0" xr:uid="{86D7652B-E27A-4EF9-B0A3-645D1B5CCAA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W231" authorId="0" shapeId="0" xr:uid="{56E5F1B6-384A-4D82-A865-F70E8000CFF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X231" authorId="0" shapeId="0" xr:uid="{991ECE6A-7458-4F14-9C03-BEE94EB394C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Y231" authorId="0" shapeId="0" xr:uid="{218238E4-95A1-4DD2-8FF5-AE38336C447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Z231" authorId="0" shapeId="0" xr:uid="{C48E5996-33E9-4067-B0F5-4A4DD9446CA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AA231" authorId="0" shapeId="0" xr:uid="{1DDB340E-6460-44F5-973A-6FB8B6741A0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232" authorId="0" shapeId="0" xr:uid="{EDD9C67C-CD74-4BB3-9328-E0926AB6B07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232" authorId="0" shapeId="0" xr:uid="{18B1DDE8-6EA7-468E-B9CE-824E1DC1726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232" authorId="0" shapeId="0" xr:uid="{3989064B-3915-4200-A8BF-E2C367D9614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232" authorId="0" shapeId="0" xr:uid="{5D85C8B1-ABDD-4CC2-9D9B-D5E0CA032D8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232" authorId="0" shapeId="0" xr:uid="{75C45EC2-EC62-486D-AC9B-5777501EFAC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232" authorId="0" shapeId="0" xr:uid="{6D9D3BF6-0686-4C00-BFCD-7418E2D4BD4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H232" authorId="0" shapeId="0" xr:uid="{57C49946-EA51-43CB-A2E9-665D37AE5E4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I232" authorId="0" shapeId="0" xr:uid="{35AA0928-107C-4D99-B42E-C1530BFC71B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J232" authorId="0" shapeId="0" xr:uid="{B6B89A2B-996B-4966-AAFC-A49D7F45748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K232" authorId="0" shapeId="0" xr:uid="{E745C521-480B-45BD-ABBD-EA144C353C6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L232" authorId="0" shapeId="0" xr:uid="{8F0B4F5F-FD4E-4627-BB4C-4E751EC938A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M232" authorId="0" shapeId="0" xr:uid="{273729CD-C4E5-45D8-A2A9-FDE49142DF8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N232" authorId="0" shapeId="0" xr:uid="{E5C70C27-89E8-4ED4-9122-A9AD9B9B85D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O232" authorId="0" shapeId="0" xr:uid="{D1F31E0D-6677-4352-AD43-9279004994A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P232" authorId="0" shapeId="0" xr:uid="{2EC6BE1B-96F6-432F-8977-BE039C82841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Q232" authorId="0" shapeId="0" xr:uid="{C9DA4AC7-F8E0-48F2-BC19-91CA5B8B43C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R232" authorId="0" shapeId="0" xr:uid="{E985A066-F68E-4E0D-BC2E-6A3B803AA2D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S232" authorId="0" shapeId="0" xr:uid="{7682140D-0D20-40DD-A857-9C29C76F7BE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T232" authorId="0" shapeId="0" xr:uid="{BEB25A26-DEB3-4105-9A77-4ED346FC4EA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U232" authorId="0" shapeId="0" xr:uid="{31C13B46-459C-4707-AA83-3C3B4190728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V232" authorId="0" shapeId="0" xr:uid="{B3E8FC62-22E0-4863-B008-D9949E60337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W232" authorId="0" shapeId="0" xr:uid="{B0CD1094-ECC3-4209-959C-10033887F42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X232" authorId="0" shapeId="0" xr:uid="{B0FD3FC3-FCCA-4912-A503-147C4E2466B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Y232" authorId="0" shapeId="0" xr:uid="{4C966B21-CDE1-496C-8D54-98A4DF81C99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Z232" authorId="0" shapeId="0" xr:uid="{BFE63B18-CAB7-4F2E-8A12-EAEEB3973CB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AA232" authorId="0" shapeId="0" xr:uid="{AEFB6CE6-8165-4677-8FCA-21DE0063BEE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233" authorId="0" shapeId="0" xr:uid="{A578DD9C-021C-4767-8758-103D23EB508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233" authorId="0" shapeId="0" xr:uid="{049EBCF4-EACE-4458-8F31-E6DDE3EB502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233" authorId="0" shapeId="0" xr:uid="{1D5181F1-0392-48FC-A7CE-4053F8FE95C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233" authorId="0" shapeId="0" xr:uid="{BA7127DD-15BE-4872-B913-EC9ED18C4C1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233" authorId="0" shapeId="0" xr:uid="{97CB3334-8834-49C2-A506-5687583DFEB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233" authorId="0" shapeId="0" xr:uid="{60BC64AC-84D4-4B26-9F1B-DB7C06AD437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H233" authorId="0" shapeId="0" xr:uid="{B3818C80-96B7-488B-8897-84FB8350B11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I233" authorId="0" shapeId="0" xr:uid="{A0AFB2ED-F4CC-4E0A-9FC2-74C46120278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J233" authorId="0" shapeId="0" xr:uid="{A4688978-2583-4B3F-9E87-FD25370FDE9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K233" authorId="0" shapeId="0" xr:uid="{431D5246-5644-4A4C-B2BB-C3FFDC79236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L233" authorId="0" shapeId="0" xr:uid="{AF5DA194-F313-4453-A3C7-DBE71BB562A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M233" authorId="0" shapeId="0" xr:uid="{1F6FF5F2-897C-4FD3-B96F-63ADD7E5169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N233" authorId="0" shapeId="0" xr:uid="{A1628C28-5EEC-40B3-B3CA-70E0FC05946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O233" authorId="0" shapeId="0" xr:uid="{1D7444CE-D8D2-41BD-A9C4-1C2E421379A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P233" authorId="0" shapeId="0" xr:uid="{96990737-FE07-44AE-ACC1-621C56C7C26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Q233" authorId="0" shapeId="0" xr:uid="{5287405F-EF08-4288-9775-BF4C41FD10D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R233" authorId="0" shapeId="0" xr:uid="{ABFDDF85-B840-4A10-BD3C-CF5A7468645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S233" authorId="0" shapeId="0" xr:uid="{EA31EA4B-EA22-452A-8820-E0ACABAE295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T233" authorId="0" shapeId="0" xr:uid="{5A69AC4A-BAA3-43AB-9A6B-636E6D315B7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U233" authorId="0" shapeId="0" xr:uid="{814917F4-B557-4BF9-BAA9-AF311A24790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V233" authorId="0" shapeId="0" xr:uid="{163B4EE3-906C-4160-93E5-62C89A9EDED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W233" authorId="0" shapeId="0" xr:uid="{D2BF34FA-BEB7-41CE-816A-B450BECE2C2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X233" authorId="0" shapeId="0" xr:uid="{B8D38F4A-388E-40E6-BD6D-99628812FBF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Y233" authorId="0" shapeId="0" xr:uid="{A573EC4E-587A-4044-8977-C0B47EF73E4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Z233" authorId="0" shapeId="0" xr:uid="{8E27589F-78B8-4941-B054-A9EA1FA1EC7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AA233" authorId="0" shapeId="0" xr:uid="{FAFF314F-D76B-4FD8-A811-483350C96D9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234" authorId="0" shapeId="0" xr:uid="{83B9198C-A424-4532-8BA8-EC5DC8D6453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234" authorId="0" shapeId="0" xr:uid="{D2463100-ED89-439D-92E3-127B17F4977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234" authorId="0" shapeId="0" xr:uid="{849A170E-6EE0-428F-BDAD-27369411F1E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234" authorId="0" shapeId="0" xr:uid="{A9C467BA-C6EA-4D9D-8788-91FDF3FA391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234" authorId="0" shapeId="0" xr:uid="{AEFE5CAB-EF93-46D6-B289-7E59CAB8902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234" authorId="0" shapeId="0" xr:uid="{806A9032-9A48-4E84-8C1B-DC3340928D1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H234" authorId="0" shapeId="0" xr:uid="{E019BAC0-BBB9-487B-B680-7EE490FFFC3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I234" authorId="0" shapeId="0" xr:uid="{61AFD4E4-0694-4EFA-B558-1AC0ED9574B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J234" authorId="0" shapeId="0" xr:uid="{27975410-5992-4CFB-9C8C-84B62F98BAC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K234" authorId="0" shapeId="0" xr:uid="{CF32730B-8F5F-4246-80F1-3B7BC72289A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L234" authorId="0" shapeId="0" xr:uid="{4B754A17-44A0-405C-AEFD-6E022B8C8F5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M234" authorId="0" shapeId="0" xr:uid="{5B657D6B-5122-4D92-B8BD-8286A3D6F05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N234" authorId="0" shapeId="0" xr:uid="{874C8B7C-1DD8-49C2-A1CF-E658B140AFF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O234" authorId="0" shapeId="0" xr:uid="{AC811B9C-D93D-4DA3-BF4B-79C57F3C15A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P234" authorId="0" shapeId="0" xr:uid="{141986B3-4C0E-4E24-BBE1-477514998A5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Q234" authorId="0" shapeId="0" xr:uid="{D9D45D86-7E56-49B9-956F-C7A61C7BFC5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R234" authorId="0" shapeId="0" xr:uid="{52BCB12B-48D4-4E93-B861-678DACC7A96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S234" authorId="0" shapeId="0" xr:uid="{E498FFF8-22F0-4D0C-985B-3E6D9329FDE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T234" authorId="0" shapeId="0" xr:uid="{367DA037-B9CD-463D-862A-B7915347C91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U234" authorId="0" shapeId="0" xr:uid="{2F4F36BD-C60B-48BC-A865-61F1E0410CF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V234" authorId="0" shapeId="0" xr:uid="{F3DF5C32-F92F-4E18-B42B-BCA7080871F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W234" authorId="0" shapeId="0" xr:uid="{A0FDA4A1-397E-471B-898C-ABADA057F92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X234" authorId="0" shapeId="0" xr:uid="{F5276775-62D3-4A5A-8DF0-546B41ABF15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Y234" authorId="0" shapeId="0" xr:uid="{601E6BF2-FF12-4F2F-A09C-425D5ACF546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Z234" authorId="0" shapeId="0" xr:uid="{8CE61479-1495-40C5-8622-551A806B5E1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AA234" authorId="0" shapeId="0" xr:uid="{709579F3-9946-4BAF-BE4F-29872F73819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235" authorId="0" shapeId="0" xr:uid="{2D40E64C-8AA5-496B-B8A6-13341B5F2B9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235" authorId="0" shapeId="0" xr:uid="{1FE47C37-04A7-426E-B7CA-620A6B2F3F0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235" authorId="0" shapeId="0" xr:uid="{9FA73ABB-3EEB-4992-9DD4-3F563AB38A4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235" authorId="0" shapeId="0" xr:uid="{1EF478A9-F27B-4F82-A07C-061B464BC1E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235" authorId="0" shapeId="0" xr:uid="{9DC03E65-AE54-4ACB-9E56-FC29BC7195D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235" authorId="0" shapeId="0" xr:uid="{459752EF-E306-4BEB-BC83-B946EAA4528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H235" authorId="0" shapeId="0" xr:uid="{80C27E9A-9094-4985-930B-31762330606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I235" authorId="0" shapeId="0" xr:uid="{36BD9714-94FE-4860-B538-37CE2DE3CAA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J235" authorId="0" shapeId="0" xr:uid="{1C0182A0-BEFF-4C38-9D1F-571B36CA503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K235" authorId="0" shapeId="0" xr:uid="{0E5B5B0D-8DE7-4421-ACB4-6925587C2E0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L235" authorId="0" shapeId="0" xr:uid="{27D3E760-5EDA-4B08-8539-6B8B9C57646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M235" authorId="0" shapeId="0" xr:uid="{AB107B11-AEE8-459D-BCB8-A5CD2D7E239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N235" authorId="0" shapeId="0" xr:uid="{51D07E6E-8110-44B5-B08E-BAAEFD5A272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O235" authorId="0" shapeId="0" xr:uid="{F6E971E3-70E4-49D8-A059-04CE58BB246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P235" authorId="0" shapeId="0" xr:uid="{39153A41-FD5E-47E6-9149-B7412505329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Q235" authorId="0" shapeId="0" xr:uid="{65B8018F-B72F-4F8D-AA43-C29A51DAA46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R235" authorId="0" shapeId="0" xr:uid="{D9717B3B-DA92-4E40-BDC9-C3861BD3068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S235" authorId="0" shapeId="0" xr:uid="{1BEA512C-168A-484C-AD71-C232508366E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T235" authorId="0" shapeId="0" xr:uid="{2EF058BC-65C1-46E0-B027-45AF4DF3FE4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U235" authorId="0" shapeId="0" xr:uid="{58A05282-93BC-4AD8-80D7-77F938E54E6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V235" authorId="0" shapeId="0" xr:uid="{DC7135FC-B674-49B7-A554-8AB56CCB361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W235" authorId="0" shapeId="0" xr:uid="{34D27E4C-9376-4DD1-97F8-AE8EE31FA3C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X235" authorId="0" shapeId="0" xr:uid="{413C5E0C-4B83-4835-8316-F2DF163613A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Y235" authorId="0" shapeId="0" xr:uid="{C6432C88-B0F2-427D-B50E-C1D61626D0B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Z235" authorId="0" shapeId="0" xr:uid="{1C94668D-460E-4AD9-99EB-190E0926D75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AA235" authorId="0" shapeId="0" xr:uid="{CD17764F-B51C-4BA4-9191-F07E442CFCA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36" authorId="0" shapeId="0" xr:uid="{7B687186-044D-498D-9B71-2D1CA06188E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236" authorId="0" shapeId="0" xr:uid="{AD8296CD-A11E-40CC-9268-A86F7C5E5DD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236" authorId="0" shapeId="0" xr:uid="{9224BA19-E1FA-4804-A595-FF370D47D18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236" authorId="0" shapeId="0" xr:uid="{BE720291-CF66-497C-9EAA-33F8F500A7B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236" authorId="0" shapeId="0" xr:uid="{ABEAD809-61C3-4CB8-AB89-116C3F9DC4B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236" authorId="0" shapeId="0" xr:uid="{2F059C69-6C87-4C10-9E55-A5380A937A3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H236" authorId="0" shapeId="0" xr:uid="{7A65FC6F-F713-4B84-8F84-5AE30421994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I236" authorId="0" shapeId="0" xr:uid="{830A1409-F560-4643-BA41-EB5F9E5F567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J236" authorId="0" shapeId="0" xr:uid="{D3D9461A-5615-4686-B96D-21425F3FE11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K236" authorId="0" shapeId="0" xr:uid="{A387CD03-F789-49C9-AEFA-1D9C1096332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L236" authorId="0" shapeId="0" xr:uid="{166BCD2D-AB44-4AF2-BE72-C54AB927376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M236" authorId="0" shapeId="0" xr:uid="{1DA9C496-E5D0-465F-BE0C-91322C5F339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N236" authorId="0" shapeId="0" xr:uid="{60B77721-35F2-4D83-8729-56DB531AD8E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O236" authorId="0" shapeId="0" xr:uid="{E697111F-B303-4B0A-B969-C188E000CAF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P236" authorId="0" shapeId="0" xr:uid="{5FABB81B-B29B-4367-AB15-8705D03EE08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Q236" authorId="0" shapeId="0" xr:uid="{BCA33DD2-E504-47C2-9BE9-E05F3E3CB60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R236" authorId="0" shapeId="0" xr:uid="{050D9FAE-187F-4F13-A66E-AEC0839A42E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S236" authorId="0" shapeId="0" xr:uid="{93C056CE-8481-4502-944B-A8D7A7E000F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T236" authorId="0" shapeId="0" xr:uid="{39021B3E-C1F5-49A9-A2A6-70CDAAD1BE8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U236" authorId="0" shapeId="0" xr:uid="{72CBF957-2C59-4C16-B229-9454746AC68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V236" authorId="0" shapeId="0" xr:uid="{1A44C3C6-74EF-490F-A880-9DD188F5AF5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W236" authorId="0" shapeId="0" xr:uid="{8616E0E6-44A6-43D9-B254-5F244EC6B4E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X236" authorId="0" shapeId="0" xr:uid="{2157B626-34C2-4D25-A075-1D4D9A357F2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Y236" authorId="0" shapeId="0" xr:uid="{161C2BC7-2E6F-421C-9FCF-CA6AF5717BA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Z236" authorId="0" shapeId="0" xr:uid="{27B6FA5D-DD55-4862-BD24-C2FF70476FC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AA236" authorId="0" shapeId="0" xr:uid="{ABBCCAE3-9832-4337-A23E-F6395216298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37" authorId="0" shapeId="0" xr:uid="{52600586-DB6A-458C-9363-55C6C871F08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237" authorId="0" shapeId="0" xr:uid="{CA768BB5-934C-4BD4-B19F-AB26E0C0504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237" authorId="0" shapeId="0" xr:uid="{95C93D72-9BBF-4EB1-9A39-0B96D6960CD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237" authorId="0" shapeId="0" xr:uid="{32BF44A4-3F6F-4961-80E2-47A0402EF4C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237" authorId="0" shapeId="0" xr:uid="{3D520601-B72D-4AA2-A771-9998999F929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237" authorId="0" shapeId="0" xr:uid="{14A8D75A-D0B9-4680-89DC-A5D0224037A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H237" authorId="0" shapeId="0" xr:uid="{8FF363D2-2326-482A-9D7A-D8D1A417959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I237" authorId="0" shapeId="0" xr:uid="{C3E46769-0EB6-4EB5-BF57-55762FA1879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J237" authorId="0" shapeId="0" xr:uid="{93EA34A3-F7D4-4A9C-A546-94087B771C8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K237" authorId="0" shapeId="0" xr:uid="{A38AF64D-99D8-4077-9CBC-B4A0A142CC5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L237" authorId="0" shapeId="0" xr:uid="{DFB20029-4D48-4F1A-95BF-D9F932FAE69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M237" authorId="0" shapeId="0" xr:uid="{CCBB8895-F846-4EE8-BEDB-6A5C472E775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N237" authorId="0" shapeId="0" xr:uid="{6A3A8C81-2FDB-4857-876E-D6B5A4E93D7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O237" authorId="0" shapeId="0" xr:uid="{752EFDFA-41CD-4E0B-91A9-1CF24805D5B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P237" authorId="0" shapeId="0" xr:uid="{6BF0A9F0-E724-493C-ADFD-4568174C2C6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Q237" authorId="0" shapeId="0" xr:uid="{9465ED16-8BCA-4D68-90F7-C2AA63CD5B2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R237" authorId="0" shapeId="0" xr:uid="{0F87C07D-4A73-4C87-8088-2F06543F8B1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S237" authorId="0" shapeId="0" xr:uid="{DD3F443D-E2BD-4446-A823-E531CF495C3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T237" authorId="0" shapeId="0" xr:uid="{84BCB84F-980E-411F-A0AE-3EC726632BA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U237" authorId="0" shapeId="0" xr:uid="{19694E6F-6B63-4ED7-9FFA-6EF36151E11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V237" authorId="0" shapeId="0" xr:uid="{3FC431F7-05A8-4B3F-A369-564478F362A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W237" authorId="0" shapeId="0" xr:uid="{DC566B0B-D92E-4D58-A5D6-3DEFB46430B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X237" authorId="0" shapeId="0" xr:uid="{C4BE4ACE-40DC-43DF-8879-E39D4DFEB79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Y237" authorId="0" shapeId="0" xr:uid="{DAD9964F-D6BF-40F5-A892-ADC4129034A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Z237" authorId="0" shapeId="0" xr:uid="{7A20B52E-0F52-4B30-ADE7-76D178ADC6D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AA237" authorId="0" shapeId="0" xr:uid="{B5D04F49-B694-42B9-BDC7-4D105E9769B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238" authorId="0" shapeId="0" xr:uid="{4913A355-5FD8-4AA2-8331-3B655AA6E4C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238" authorId="0" shapeId="0" xr:uid="{01F47A74-1E9A-4475-8E5E-50254A531E1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238" authorId="0" shapeId="0" xr:uid="{5A9A4FF2-EC0B-4346-9098-CB9901233D6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238" authorId="0" shapeId="0" xr:uid="{EEA12B29-6638-4277-91D2-33A8B18E689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238" authorId="0" shapeId="0" xr:uid="{C3B3FEEC-3C20-4F08-BA6F-A1E16BB2F5F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238" authorId="0" shapeId="0" xr:uid="{A68766E6-BC57-453A-B967-994882459CB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H238" authorId="0" shapeId="0" xr:uid="{89EDC5C7-D9D7-4746-B921-BD457DD6FFB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I238" authorId="0" shapeId="0" xr:uid="{DE8C5CB8-B4AD-4FBF-B6F9-341A8B45EEA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J238" authorId="0" shapeId="0" xr:uid="{A37BBBDC-8BFC-4A3F-80EE-D978CF9D55B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K238" authorId="0" shapeId="0" xr:uid="{C07EDA96-2413-49A6-AABA-055C4C447F5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L238" authorId="0" shapeId="0" xr:uid="{5504825A-846D-476A-9F41-ADCD9305218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M238" authorId="0" shapeId="0" xr:uid="{7570433F-8F8D-4619-AC4F-A52E91EACD1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N238" authorId="0" shapeId="0" xr:uid="{ED12CFD4-042B-4AAB-8A4D-EC7407B1720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O238" authorId="0" shapeId="0" xr:uid="{CBC8E948-6CEC-4A89-B4D2-7CEE3190693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P238" authorId="0" shapeId="0" xr:uid="{E486D503-3EC1-49FD-8356-1CDA773C999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Q238" authorId="0" shapeId="0" xr:uid="{53A0C5FF-A152-4385-B336-BF451951AEE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R238" authorId="0" shapeId="0" xr:uid="{E0E6F49C-401B-4567-8FE4-1544814B335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S238" authorId="0" shapeId="0" xr:uid="{E2DF8371-8131-4CAF-8B1B-5D3319ABAE5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T238" authorId="0" shapeId="0" xr:uid="{B94BA2A1-9CB3-447D-83F8-6DCAC562FA1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U238" authorId="0" shapeId="0" xr:uid="{E628D6CE-B320-4F81-A157-38B999E60ED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V238" authorId="0" shapeId="0" xr:uid="{5FA480F7-00F0-4F97-8399-120627B6A37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W238" authorId="0" shapeId="0" xr:uid="{25BC525B-A214-4764-8B6E-906ECAAC3BE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X238" authorId="0" shapeId="0" xr:uid="{95D78C6E-C3BF-42EE-BA04-09117BFC9AE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Y238" authorId="0" shapeId="0" xr:uid="{C2323DA6-46D4-45A6-98F0-72379BDF99F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Z238" authorId="0" shapeId="0" xr:uid="{EB276F59-8089-4482-AA71-D33C2270C21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AA238" authorId="0" shapeId="0" xr:uid="{EA303654-2117-4378-BAD7-67B8BFA8EEE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39" authorId="0" shapeId="0" xr:uid="{EB02CC30-1A65-4B80-A762-4130635FD36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239" authorId="0" shapeId="0" xr:uid="{7628E4C2-4D1C-4EA9-AA79-F056FD386C3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239" authorId="0" shapeId="0" xr:uid="{8E88C1DE-061A-4124-87DD-F0377B0BF23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239" authorId="0" shapeId="0" xr:uid="{8880EF3E-0086-4AC1-AE08-2C48C63D785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239" authorId="0" shapeId="0" xr:uid="{33C07A52-24DE-4017-A3A3-B97E1A9B799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239" authorId="0" shapeId="0" xr:uid="{1379FE0E-8119-42D9-BB40-2A88C091380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H239" authorId="0" shapeId="0" xr:uid="{F23F8E00-2D88-4A0C-925D-9F36D4D6D51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I239" authorId="0" shapeId="0" xr:uid="{5812F753-33A6-4F20-8EDE-67966D8EAED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J239" authorId="0" shapeId="0" xr:uid="{A75D8198-D0EF-449D-BFE1-33F6F1FEB87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K239" authorId="0" shapeId="0" xr:uid="{F154A783-6CF0-4F54-AAE5-75AD9FC925B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L239" authorId="0" shapeId="0" xr:uid="{598FA2C5-F666-457F-A2D6-CC79088238D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M239" authorId="0" shapeId="0" xr:uid="{C38F758E-BAAD-441F-99E2-67EFDC378F3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N239" authorId="0" shapeId="0" xr:uid="{0E382E86-287B-49DA-B452-AD9A8CE15F8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O239" authorId="0" shapeId="0" xr:uid="{FB424F36-6852-4A71-86D0-B98B08D0FB8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P239" authorId="0" shapeId="0" xr:uid="{6910498B-5BAC-4A7F-BB70-91AC7FF895D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Q239" authorId="0" shapeId="0" xr:uid="{79BA0F74-3A27-4279-AAAD-ED3BF9A7D76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R239" authorId="0" shapeId="0" xr:uid="{41C28A52-B483-40D2-AEC5-3B6C4804143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S239" authorId="0" shapeId="0" xr:uid="{A9679D6A-B4FD-403A-8016-96C2E0B1CFE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T239" authorId="0" shapeId="0" xr:uid="{BF8E4AD7-2E03-4B38-A0F4-F4EB0F9FDFB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U239" authorId="0" shapeId="0" xr:uid="{80F78B6D-212B-4E86-B389-0C19FBBAF16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V239" authorId="0" shapeId="0" xr:uid="{73FAEC68-F34B-463D-A8DD-82E086B7A8C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W239" authorId="0" shapeId="0" xr:uid="{00CB7E20-6BA2-418F-A377-B26933A3A06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X239" authorId="0" shapeId="0" xr:uid="{22A287FF-DD6C-4E0B-A901-3407F8CAFD1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Y239" authorId="0" shapeId="0" xr:uid="{CAB77D1D-F942-4EF8-8618-454B1F88B19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Z239" authorId="0" shapeId="0" xr:uid="{F488A060-9146-4F23-B29D-C41EE2AC206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AA239" authorId="0" shapeId="0" xr:uid="{250AF42B-7069-4829-AD64-9A7C64A8DCC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40" authorId="0" shapeId="0" xr:uid="{61FD347D-EBB2-4D3A-9459-35FE4F61552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240" authorId="0" shapeId="0" xr:uid="{6639BA48-9206-467E-A8F6-CA7B09E75E1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240" authorId="0" shapeId="0" xr:uid="{6D9F23B4-519D-467D-92B0-F5E639EE053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240" authorId="0" shapeId="0" xr:uid="{DFAE41EC-6472-43C6-92CD-B2A5B2FA218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240" authorId="0" shapeId="0" xr:uid="{4441462F-ED03-4563-B29C-3576B6AC192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240" authorId="0" shapeId="0" xr:uid="{F5B985EA-19D9-4EF5-BC38-4ACE9385D52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H240" authorId="0" shapeId="0" xr:uid="{CE33F08C-E5D2-4356-91C8-0A25C9E0F02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I240" authorId="0" shapeId="0" xr:uid="{81784098-1C36-4394-BFD1-AB0BC9EEE6D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J240" authorId="0" shapeId="0" xr:uid="{E0A78058-9CE8-46A0-849E-4F6BB475195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K240" authorId="0" shapeId="0" xr:uid="{4B476C95-95DA-4D5C-82E9-F1AD88A1B7F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L240" authorId="0" shapeId="0" xr:uid="{91A85FEC-E718-4660-9F05-24A3D264E68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M240" authorId="0" shapeId="0" xr:uid="{D4CF1AF4-F0EC-4505-BEB6-BA2017A9CD9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N240" authorId="0" shapeId="0" xr:uid="{37E20634-D955-4DE2-85FA-9B9C86A66A6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O240" authorId="0" shapeId="0" xr:uid="{441BDDFF-29F1-4B19-BC47-8FE8C59B124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P240" authorId="0" shapeId="0" xr:uid="{047C76FD-BAD3-41C1-99B8-8D1CB733D90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Q240" authorId="0" shapeId="0" xr:uid="{1907FBB7-BD60-432E-BDDD-8000579329F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R240" authorId="0" shapeId="0" xr:uid="{86CF5032-47BA-4BA5-BA0C-9BD39BC5031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S240" authorId="0" shapeId="0" xr:uid="{38109512-7308-4486-B3DA-DD7AE31BE3C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T240" authorId="0" shapeId="0" xr:uid="{4AB502A4-1570-4D7E-AA86-B8C4AB5E616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U240" authorId="0" shapeId="0" xr:uid="{19A48BE7-ACE2-4DD1-8FAE-33C44B762BD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V240" authorId="0" shapeId="0" xr:uid="{DBF3085A-1285-4D44-963E-705E6689E46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W240" authorId="0" shapeId="0" xr:uid="{D5926B41-BA9E-4C0F-9C79-BB293286BDD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X240" authorId="0" shapeId="0" xr:uid="{16AA0784-1C6B-456A-8585-11E0A481076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Y240" authorId="0" shapeId="0" xr:uid="{479E391B-4AF2-4300-95E2-B25147EEF1D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Z240" authorId="0" shapeId="0" xr:uid="{1FA919C2-240D-46FF-A4C6-16642948868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AA240" authorId="0" shapeId="0" xr:uid="{6C5BD028-8F00-4270-9708-7968DBBE1B0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41" authorId="0" shapeId="0" xr:uid="{2B476B23-C20C-4671-B4E3-CCE2452AD94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241" authorId="0" shapeId="0" xr:uid="{62387833-DB2C-4237-915F-CDE6494298A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241" authorId="0" shapeId="0" xr:uid="{F4813F79-752B-4F9C-81A7-31E61D7223C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241" authorId="0" shapeId="0" xr:uid="{214C0915-8339-4105-849F-198CC227223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241" authorId="0" shapeId="0" xr:uid="{6840DACA-086B-4AED-ACB1-ED8CBE8FB01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241" authorId="0" shapeId="0" xr:uid="{7DF9E56A-5B9C-44F1-A1A0-1942A83361A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H241" authorId="0" shapeId="0" xr:uid="{EAFA32F6-46A6-4E49-907A-AEFE65873A0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I241" authorId="0" shapeId="0" xr:uid="{7A0B1372-C34A-489D-A074-DBEA9C941D6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J241" authorId="0" shapeId="0" xr:uid="{A8B8987F-6C5C-4EBA-A4A5-E97EB275671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K241" authorId="0" shapeId="0" xr:uid="{543894E8-A3A0-4078-8B70-9E83FC16E76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L241" authorId="0" shapeId="0" xr:uid="{41D85291-009F-4FB6-B690-3F16F242CA5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M241" authorId="0" shapeId="0" xr:uid="{A0A72677-5568-4C55-9154-4BB8B786A75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N241" authorId="0" shapeId="0" xr:uid="{85EB24C7-8839-4E79-9029-0172F098016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O241" authorId="0" shapeId="0" xr:uid="{390911AE-25FA-4D8A-95A2-CBFD546C672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P241" authorId="0" shapeId="0" xr:uid="{0B373039-5D12-410F-9C3B-3E25DD08C6B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Q241" authorId="0" shapeId="0" xr:uid="{06486E04-78C7-4E49-951E-341D14CEE31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R241" authorId="0" shapeId="0" xr:uid="{19EA06FA-9A54-46FE-B948-5EDCCB422D4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S241" authorId="0" shapeId="0" xr:uid="{60DEB4EB-F2E5-43A5-A898-3DD5DFA0451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T241" authorId="0" shapeId="0" xr:uid="{667DB649-C932-4C22-B7E1-1AF0736D1C4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U241" authorId="0" shapeId="0" xr:uid="{83A75DF2-268D-4884-8129-8BDB132E3A9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V241" authorId="0" shapeId="0" xr:uid="{B32ECE85-B382-4202-880B-5E1B32061DC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W241" authorId="0" shapeId="0" xr:uid="{192E41E3-5506-4A0B-A858-46F4E3D717E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X241" authorId="0" shapeId="0" xr:uid="{13CF371E-8979-4C1A-817D-01DA91D3D70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Y241" authorId="0" shapeId="0" xr:uid="{FECAE507-05A4-4C48-B0E0-5EFEDE2D4C5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Z241" authorId="0" shapeId="0" xr:uid="{823BB7B5-2EAB-49DA-AED6-AEE828BFFE0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AA241" authorId="0" shapeId="0" xr:uid="{29F6C3EA-C282-435E-95BE-59F11823A23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42" authorId="0" shapeId="0" xr:uid="{7BA4F24E-B7DB-4351-A46C-F113AC60447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242" authorId="0" shapeId="0" xr:uid="{AF709E72-981A-4D77-BF4A-0FEEF7711A4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242" authorId="0" shapeId="0" xr:uid="{E4496977-E388-4215-BBFA-89D4D910AEF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242" authorId="0" shapeId="0" xr:uid="{8F251B49-24F6-42A6-8789-42AB33B4375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242" authorId="0" shapeId="0" xr:uid="{D313A164-A93D-420D-BDA0-16239FE4529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242" authorId="0" shapeId="0" xr:uid="{18CD3802-1966-4105-9A0D-855209895E6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H242" authorId="0" shapeId="0" xr:uid="{F8CDC855-176A-4845-A2B3-232A2F5F13F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I242" authorId="0" shapeId="0" xr:uid="{7CB9F06E-D56F-462B-B13F-312380AEFEF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J242" authorId="0" shapeId="0" xr:uid="{AD4C7D08-C5DA-47A5-8E72-B6BE72EDFF2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K242" authorId="0" shapeId="0" xr:uid="{CCDD6C2A-2000-49F2-864F-AAE9B2ABC09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L242" authorId="0" shapeId="0" xr:uid="{25B7B6C1-9501-4B36-A297-7568386D8E0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M242" authorId="0" shapeId="0" xr:uid="{0754F98A-E6F1-43ED-8533-087AC5C9988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N242" authorId="0" shapeId="0" xr:uid="{2AD88261-8C05-489D-B733-A0DE9FC3CA9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O242" authorId="0" shapeId="0" xr:uid="{EAED2133-70D2-4153-B2D2-A302F4EDFB8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P242" authorId="0" shapeId="0" xr:uid="{2CDA3B63-2F81-4727-93D4-5ECEAA15374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Q242" authorId="0" shapeId="0" xr:uid="{B54F0DEC-AC0A-4314-AA48-881865B2416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R242" authorId="0" shapeId="0" xr:uid="{61BAF485-AF65-40C9-BCCE-64895F372BC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S242" authorId="0" shapeId="0" xr:uid="{4CB76D11-C553-4C30-BACB-F2CEFE74BCB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T242" authorId="0" shapeId="0" xr:uid="{FC66C9D9-B39A-4C32-A1B4-584515ADF67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U242" authorId="0" shapeId="0" xr:uid="{622F2B44-34BF-4134-8AEB-5369900B3EA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V242" authorId="0" shapeId="0" xr:uid="{6A64BE87-C873-46E9-8CA4-7F0426EAEE6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W242" authorId="0" shapeId="0" xr:uid="{E89C5D37-B4A6-42A5-84F1-07CC0364E75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X242" authorId="0" shapeId="0" xr:uid="{04049C50-5F81-4E6A-A946-717E850255C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Y242" authorId="0" shapeId="0" xr:uid="{1419F2AC-88FC-411A-B945-5047D0DE2BC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Z242" authorId="0" shapeId="0" xr:uid="{D3C531C1-6B6C-4ABB-9AD6-60983ADF638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AA242" authorId="0" shapeId="0" xr:uid="{CA094D5F-8056-4F6E-92F6-D72EF4C873F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43" authorId="0" shapeId="0" xr:uid="{8C1BC759-61A3-46A6-952C-B387A47C178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243" authorId="0" shapeId="0" xr:uid="{5161E416-B60F-495B-BD41-75D0B64FF53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243" authorId="0" shapeId="0" xr:uid="{86093F3F-7C4C-45ED-AF0E-D2D21CF6356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243" authorId="0" shapeId="0" xr:uid="{295C2F85-1F20-41B8-9584-92C38E25DB5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243" authorId="0" shapeId="0" xr:uid="{CEB9E303-BC8F-4022-A4EE-C98E53D0356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243" authorId="0" shapeId="0" xr:uid="{6339B87E-5E2D-4A70-A6E4-0FFB61F7840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H243" authorId="0" shapeId="0" xr:uid="{171E8C66-D42F-4674-8DF1-AEEC335B277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I243" authorId="0" shapeId="0" xr:uid="{5B90A8CC-90D8-4DE0-BA45-1B5306B39C8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J243" authorId="0" shapeId="0" xr:uid="{0921BAB5-CE24-4332-B6D9-4140E07332C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K243" authorId="0" shapeId="0" xr:uid="{7674A808-CC46-409E-8D9E-804F335351E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L243" authorId="0" shapeId="0" xr:uid="{186C5430-0436-4023-843D-C9827AD03B1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M243" authorId="0" shapeId="0" xr:uid="{CD6BA47B-FECE-41A4-9370-F7B5F865C27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N243" authorId="0" shapeId="0" xr:uid="{2AA79FAF-B08A-4A67-A47A-FEE8263993A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O243" authorId="0" shapeId="0" xr:uid="{CE2D8E7D-60CA-46F4-9220-EEFEAD32DB9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P243" authorId="0" shapeId="0" xr:uid="{6843F135-D537-445B-818B-DEB8333F36F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Q243" authorId="0" shapeId="0" xr:uid="{5F0F0D51-4239-4C1A-922B-B16D905C97A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R243" authorId="0" shapeId="0" xr:uid="{4395F41E-FF22-4CB1-8F6E-40091FF84E7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S243" authorId="0" shapeId="0" xr:uid="{80FF9DF3-83F9-4940-966F-740146921FE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T243" authorId="0" shapeId="0" xr:uid="{674C91DE-17A3-4EB6-A0F2-5E15F2451E2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U243" authorId="0" shapeId="0" xr:uid="{26E7168A-F0A4-4140-B526-AC5EE247751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V243" authorId="0" shapeId="0" xr:uid="{CFC09EA4-64A1-4AD8-97FD-21538639195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W243" authorId="0" shapeId="0" xr:uid="{12DB9777-22F8-4373-B125-67CF18F4E2C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X243" authorId="0" shapeId="0" xr:uid="{FDFFDC6D-B75D-4F87-B7D4-63616E7E5BD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Y243" authorId="0" shapeId="0" xr:uid="{4B36117B-8EAB-4361-92C6-395045170D5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Z243" authorId="0" shapeId="0" xr:uid="{247A9F1C-7B87-4F5F-A925-2EFA53D7CDF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AA243" authorId="0" shapeId="0" xr:uid="{73B2B820-C365-4D44-963D-10031D2E388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44" authorId="0" shapeId="0" xr:uid="{89EA62F4-FDFE-40D6-93E0-B2F069DC33C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244" authorId="0" shapeId="0" xr:uid="{984487E2-B1F4-4FED-AC52-4616E91EF2E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244" authorId="0" shapeId="0" xr:uid="{14C98664-3F6E-4655-874F-6A41994D70A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244" authorId="0" shapeId="0" xr:uid="{E8A68A2B-A58D-4E56-85AF-8D7398C06CD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244" authorId="0" shapeId="0" xr:uid="{4BE94B2F-9692-405A-9AFA-0DD400BA933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244" authorId="0" shapeId="0" xr:uid="{A1FE2FF4-9940-4911-B31F-BD0277D143C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H244" authorId="0" shapeId="0" xr:uid="{CDB87A89-C9E2-4650-982B-A3836010A58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I244" authorId="0" shapeId="0" xr:uid="{06000BF4-2717-46E7-9EAD-8B57D9CF62F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J244" authorId="0" shapeId="0" xr:uid="{5688EAFB-86C6-43A9-BEC3-3A51AC3BCA9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K244" authorId="0" shapeId="0" xr:uid="{AB6BFDEF-DF96-44AD-83A8-A1D11BA4B90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L244" authorId="0" shapeId="0" xr:uid="{E9FB8100-3C53-437A-9EA7-1CCF0E2495C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M244" authorId="0" shapeId="0" xr:uid="{8007D614-B098-4831-922D-903BFDBEE87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N244" authorId="0" shapeId="0" xr:uid="{DAFE8364-15B8-4BBE-B949-E026B90F077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O244" authorId="0" shapeId="0" xr:uid="{0FB5E35D-95B4-4329-AAE0-2987AA1B31A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P244" authorId="0" shapeId="0" xr:uid="{4E616076-84E8-4C2B-91FD-60997C185C4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Q244" authorId="0" shapeId="0" xr:uid="{543CA8A4-85E6-427F-90B9-CD073DCCD39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R244" authorId="0" shapeId="0" xr:uid="{01B62A8F-DD7D-46F4-B00E-0F0F1325FC6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S244" authorId="0" shapeId="0" xr:uid="{FD5D321F-DF58-4913-A376-28B63280472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T244" authorId="0" shapeId="0" xr:uid="{4BFBEEC2-0D41-43A7-9240-E6E0A5152CB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U244" authorId="0" shapeId="0" xr:uid="{9F58615C-4B70-4005-8DB0-E275AB40FC0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V244" authorId="0" shapeId="0" xr:uid="{8157EDFF-7FAC-455E-A4F5-2D70A7C5A5B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W244" authorId="0" shapeId="0" xr:uid="{429B3B48-0A70-421D-9ABF-910B7E1FF8E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X244" authorId="0" shapeId="0" xr:uid="{DE45C6A4-6FEF-4BC9-8C5D-BEE039694BD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Y244" authorId="0" shapeId="0" xr:uid="{0294004E-462C-4062-9C3B-5E67B0C73A1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Z244" authorId="0" shapeId="0" xr:uid="{0D3CEAE2-2BED-4F1E-9329-128B1D78F45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AA244" authorId="0" shapeId="0" xr:uid="{CF94D86C-6EEE-4838-BB22-4D2245F38CE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45" authorId="0" shapeId="0" xr:uid="{DF6F29B9-F979-45D0-B2F7-FC73077DC19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245" authorId="0" shapeId="0" xr:uid="{FCE8BC0B-FD59-4852-9DC1-7FDBC8A1C72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245" authorId="0" shapeId="0" xr:uid="{4F89A51E-F102-4B4E-9DE2-6E9F5B1B07D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245" authorId="0" shapeId="0" xr:uid="{4910FF02-64AD-459A-957D-0F5B98655A8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245" authorId="0" shapeId="0" xr:uid="{8494EE71-E365-4512-B695-5193440856D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245" authorId="0" shapeId="0" xr:uid="{8E8CA6D6-579E-4C00-AE6D-AB946C0875C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H245" authorId="0" shapeId="0" xr:uid="{E181794F-2C63-4191-91F3-85A39AAF23E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I245" authorId="0" shapeId="0" xr:uid="{778348E9-E614-4416-8D71-3A7DC88D3AE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J245" authorId="0" shapeId="0" xr:uid="{1F70B5E6-EC10-4539-802D-9283E1AD152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K245" authorId="0" shapeId="0" xr:uid="{D152D89E-1FEE-402E-A912-CDA57C408D3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L245" authorId="0" shapeId="0" xr:uid="{93487559-D05D-4D5C-9975-D51883A97D4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M245" authorId="0" shapeId="0" xr:uid="{4F39CE23-7431-487C-BCE1-69A9B466202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N245" authorId="0" shapeId="0" xr:uid="{90FF61F5-A893-4FAE-BBDB-BC707C9A0D3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O245" authorId="0" shapeId="0" xr:uid="{D1FC028A-848F-4CF8-AEE4-43BE7220508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P245" authorId="0" shapeId="0" xr:uid="{45E87C1B-6B05-4727-9ABF-2FFD4E51136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Q245" authorId="0" shapeId="0" xr:uid="{799492F5-066F-470C-A02E-09BDEA9C25D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R245" authorId="0" shapeId="0" xr:uid="{FDC5BF14-7F2B-4AD8-8058-A8309D416CA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S245" authorId="0" shapeId="0" xr:uid="{0BFF1FA6-0F78-4651-B15B-192F4005415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T245" authorId="0" shapeId="0" xr:uid="{AC8F15E7-04BA-45C3-9B76-EB57E2145DD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U245" authorId="0" shapeId="0" xr:uid="{C6271424-AB13-4906-93D6-D49BB999B7B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V245" authorId="0" shapeId="0" xr:uid="{0EC5BC35-190A-43A8-8E1D-A41AB83BCAE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W245" authorId="0" shapeId="0" xr:uid="{37278CFD-0977-458E-AD5D-1003441ED89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X245" authorId="0" shapeId="0" xr:uid="{1D515642-3CC7-4577-B47A-C08452A66D2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Y245" authorId="0" shapeId="0" xr:uid="{838C7F7A-6C43-4B76-9B8D-82CD4DA0559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Z245" authorId="0" shapeId="0" xr:uid="{DD5FE55A-CF44-43A4-8E7C-F4600B82742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AA245" authorId="0" shapeId="0" xr:uid="{C3EA34CF-0069-469E-8BF2-C96A2144C62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46" authorId="0" shapeId="0" xr:uid="{2F632EBD-2AB5-445E-B2C1-9DD1E1E1230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246" authorId="0" shapeId="0" xr:uid="{7ECAD76C-DB43-4CCA-BE6D-D2D0D6ECA5A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246" authorId="0" shapeId="0" xr:uid="{67966220-83D6-44CC-97E8-427FB06E43C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246" authorId="0" shapeId="0" xr:uid="{D98D6326-0419-40A7-A76B-4A605458F43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246" authorId="0" shapeId="0" xr:uid="{D4C9DF79-FC45-4E61-8BB4-E9760546253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246" authorId="0" shapeId="0" xr:uid="{057BE9A7-2055-4A0B-8179-182D740E603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H246" authorId="0" shapeId="0" xr:uid="{F5EDAD32-C5C3-4441-8CAB-1D393934DE3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I246" authorId="0" shapeId="0" xr:uid="{1248EBB1-3BAE-40E9-9276-0F694840C31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J246" authorId="0" shapeId="0" xr:uid="{3B6821B0-B982-432E-B9C4-62B12B156E3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K246" authorId="0" shapeId="0" xr:uid="{E547DEBA-6519-41FB-B1DD-03566F495D2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L246" authorId="0" shapeId="0" xr:uid="{3DB939E0-9B01-42A4-85C5-C72D51AAB90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M246" authorId="0" shapeId="0" xr:uid="{F1BC9559-9ECE-4D8B-8CD2-495AFAA1171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N246" authorId="0" shapeId="0" xr:uid="{0034C017-1CCE-439F-892C-98110E966BC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O246" authorId="0" shapeId="0" xr:uid="{6D6A9B30-AEE9-4371-86A2-DC45238086C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P246" authorId="0" shapeId="0" xr:uid="{0318F155-F33E-4FD1-909E-6EA3733D96C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Q246" authorId="0" shapeId="0" xr:uid="{989572CF-0D76-41B7-BF0A-0663CF6A812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R246" authorId="0" shapeId="0" xr:uid="{321C0C34-E2F5-42B0-91FC-8F6B339C0DE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S246" authorId="0" shapeId="0" xr:uid="{6BDC144C-641A-4CFF-848E-71525C5E944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T246" authorId="0" shapeId="0" xr:uid="{62F66942-E658-4000-99C2-E7F4940E034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U246" authorId="0" shapeId="0" xr:uid="{E4F2C1CA-3787-4BFB-AFE5-50B120D7E44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V246" authorId="0" shapeId="0" xr:uid="{01DEBC80-C40B-432F-9900-1F98DDC3616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W246" authorId="0" shapeId="0" xr:uid="{1F1B4FDB-5F8E-4EFA-A819-98F73CC11F1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X246" authorId="0" shapeId="0" xr:uid="{F4133E3A-DBF5-461D-A23E-F01397EAB32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Y246" authorId="0" shapeId="0" xr:uid="{99A7948F-5BF7-4287-BF6C-9C9A1D13FCD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Z246" authorId="0" shapeId="0" xr:uid="{0AAF7FC5-5E30-4837-A22A-DC9C5272EE7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AA246" authorId="0" shapeId="0" xr:uid="{139F5073-8FD3-4B38-8739-E521D2559DF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47" authorId="0" shapeId="0" xr:uid="{5FB8C4A4-C738-47FA-8B3A-CA4133C8AEC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247" authorId="0" shapeId="0" xr:uid="{76197811-9BC3-443B-B70C-D5F23711198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247" authorId="0" shapeId="0" xr:uid="{2CD64FF7-5FEE-464F-A747-0288B6E9613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247" authorId="0" shapeId="0" xr:uid="{CBB99F43-5BBD-4194-AC81-5D90D90AF7D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247" authorId="0" shapeId="0" xr:uid="{E41676AD-B1B3-4A62-9D3E-B857C7AC8E7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247" authorId="0" shapeId="0" xr:uid="{8194E612-D2C8-4A61-8EF8-FA22831BD5E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H247" authorId="0" shapeId="0" xr:uid="{72E0BB45-1BA9-4BE7-9EBF-5A7446634E4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I247" authorId="0" shapeId="0" xr:uid="{BC04A5D1-2B51-4C19-BF33-F86ECC4313C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J247" authorId="0" shapeId="0" xr:uid="{4D3889E5-FB74-4868-A8DB-17EDE678DCA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K247" authorId="0" shapeId="0" xr:uid="{2706323B-05F0-44E8-86BE-9C56FAF2684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L247" authorId="0" shapeId="0" xr:uid="{E55C4D4E-668A-49D5-8421-D32DD261371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M247" authorId="0" shapeId="0" xr:uid="{4A2DB4A5-F03D-4FD5-B943-3244248B163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N247" authorId="0" shapeId="0" xr:uid="{2695D124-5253-4C47-AC96-DE814B607F5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O247" authorId="0" shapeId="0" xr:uid="{D14E81FD-6490-4028-90ED-69E63EEFCA3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P247" authorId="0" shapeId="0" xr:uid="{112C894D-759A-41D0-A9C3-A2A6FA4DC1A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Q247" authorId="0" shapeId="0" xr:uid="{9CCF5A9F-C67E-4262-A874-35200CDFFD7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R247" authorId="0" shapeId="0" xr:uid="{CA4E1CC7-7463-48A3-9108-9C32C999841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S247" authorId="0" shapeId="0" xr:uid="{EDBCA674-13AC-431E-A75D-9247ACD22B1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T247" authorId="0" shapeId="0" xr:uid="{CD4948C7-B57B-406F-90C5-4B30DE1D765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U247" authorId="0" shapeId="0" xr:uid="{0D8A31CB-B3D7-4A87-9A46-05480EF0B29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V247" authorId="0" shapeId="0" xr:uid="{35A31CFF-9C03-489B-AFB2-B9FCF20BF0C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W247" authorId="0" shapeId="0" xr:uid="{4A10C6A0-F784-4394-9671-F4B3FFA1788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X247" authorId="0" shapeId="0" xr:uid="{F359D0A8-543B-420B-9317-F00163E90EB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Y247" authorId="0" shapeId="0" xr:uid="{FB1FA16A-832F-4613-A96A-83609E5324A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Z247" authorId="0" shapeId="0" xr:uid="{E7606D17-522C-4B47-B219-7C79785251E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AA247" authorId="0" shapeId="0" xr:uid="{0DC9FD93-647F-4465-97E8-DFF905E8518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48" authorId="0" shapeId="0" xr:uid="{DFC2525D-9E79-486A-AC60-67B001D2BF4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248" authorId="0" shapeId="0" xr:uid="{6ADB33E9-7D6E-4920-BA8E-4736B6C7207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248" authorId="0" shapeId="0" xr:uid="{F4568119-48FC-4326-8BBC-DEDC203B6DE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248" authorId="0" shapeId="0" xr:uid="{487E95E2-EA85-4EFF-AEA8-F3C1C084C0D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248" authorId="0" shapeId="0" xr:uid="{88691BE9-EEBF-4C2F-B168-574D751EC17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248" authorId="0" shapeId="0" xr:uid="{D092B7AC-BEE0-43B2-BAFA-2E6EFF05AB2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H248" authorId="0" shapeId="0" xr:uid="{3A461332-4C94-4545-847C-DD2DA1702A2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I248" authorId="0" shapeId="0" xr:uid="{CA42C30A-954F-4FB2-B191-888F532519E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J248" authorId="0" shapeId="0" xr:uid="{82A91CD9-A533-4E90-A2E3-AEC2AB1C22C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K248" authorId="0" shapeId="0" xr:uid="{0AA23540-8F51-41AE-9A68-46CD1D9F9D6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L248" authorId="0" shapeId="0" xr:uid="{EE1BE348-37B9-43A2-9573-ED3BC39A676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M248" authorId="0" shapeId="0" xr:uid="{C3D15689-B7F2-48E6-9551-BC34048F2C9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N248" authorId="0" shapeId="0" xr:uid="{3CE0C6F8-17F5-4297-8267-5765DD87CCD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O248" authorId="0" shapeId="0" xr:uid="{E0B7CADC-4A3C-4985-AF13-0BA64239C4C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P248" authorId="0" shapeId="0" xr:uid="{F64FADA8-1B72-4F7F-8791-F7BE2E2C356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Q248" authorId="0" shapeId="0" xr:uid="{88215024-469A-40D4-9640-F118D86F503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R248" authorId="0" shapeId="0" xr:uid="{4E8D144F-C72B-40E1-B403-E62BD4C2D4D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S248" authorId="0" shapeId="0" xr:uid="{A9DD4F6F-FFA1-4899-B168-41284FA867B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T248" authorId="0" shapeId="0" xr:uid="{CEBBAA28-E08A-49E7-88D9-E24CCA9FA39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U248" authorId="0" shapeId="0" xr:uid="{3D74B747-EE0D-4E8B-A834-25EB41C974F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V248" authorId="0" shapeId="0" xr:uid="{378CBA69-CAFD-4B6B-8A1C-E1819C53552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W248" authorId="0" shapeId="0" xr:uid="{CB115F71-3867-4579-B318-7CAB2F58B14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X248" authorId="0" shapeId="0" xr:uid="{F5B071CD-EA5E-4475-8819-36140BA8ED8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Y248" authorId="0" shapeId="0" xr:uid="{2AF45D3D-C32E-4B49-A166-7E034B5A425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Z248" authorId="0" shapeId="0" xr:uid="{95FF7761-C2D7-47D9-BE71-52F00D74467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AA248" authorId="0" shapeId="0" xr:uid="{3396029E-D4F7-4254-AA16-09163CFE8B7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49" authorId="0" shapeId="0" xr:uid="{5B32086C-E72C-4D90-B95B-BD1F2440D30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249" authorId="0" shapeId="0" xr:uid="{AEA3E2C3-69DD-4AC3-AAEB-32A362169B9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249" authorId="0" shapeId="0" xr:uid="{07A43472-807B-4DCD-8B16-A977CEB1565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249" authorId="0" shapeId="0" xr:uid="{30184B36-AC5C-4B2E-9C1E-58C1FB36B2B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249" authorId="0" shapeId="0" xr:uid="{9C48A6E0-1688-4D70-851A-57AC9153645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249" authorId="0" shapeId="0" xr:uid="{EC56176A-BA09-4A7E-B7DE-5106027FB2C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H249" authorId="0" shapeId="0" xr:uid="{9F75C9A8-1D5E-4D66-8639-E789B3ABFBE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I249" authorId="0" shapeId="0" xr:uid="{584428BA-1242-4713-83D7-CF4F2F7A5B3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J249" authorId="0" shapeId="0" xr:uid="{8E63AE7C-95E4-4D59-9994-EE977E86302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K249" authorId="0" shapeId="0" xr:uid="{F6E29E91-EAD6-4EEA-BE08-54E6A16363C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L249" authorId="0" shapeId="0" xr:uid="{A79CDAB9-E183-41DB-B5FE-7C9CB236DFA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M249" authorId="0" shapeId="0" xr:uid="{927DB3D4-9402-409E-965C-8BB1392A1EC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N249" authorId="0" shapeId="0" xr:uid="{47CF5314-1C75-47C1-9C50-8758033D8FD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O249" authorId="0" shapeId="0" xr:uid="{35852D55-AFFE-431C-A9CB-6A30D62DE5F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P249" authorId="0" shapeId="0" xr:uid="{B2B91460-F214-41CC-8D7C-93352AB49B5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Q249" authorId="0" shapeId="0" xr:uid="{8DFDEAD2-E822-4DC9-8D71-EC364D6CBC0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R249" authorId="0" shapeId="0" xr:uid="{BD758B97-0D82-427E-8BB8-F7CCCBBC84E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S249" authorId="0" shapeId="0" xr:uid="{C6BBDE53-BFD6-4893-AD21-CE37BE46C11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T249" authorId="0" shapeId="0" xr:uid="{43E1F9C5-F459-4BFD-BC61-9821D9DF45A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U249" authorId="0" shapeId="0" xr:uid="{2535D71E-0E2C-4B35-8EB3-ABAADDB053F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V249" authorId="0" shapeId="0" xr:uid="{E440B01A-DD70-4B2F-8698-D674D8C44D0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W249" authorId="0" shapeId="0" xr:uid="{A5969D4F-0093-42BC-BEA7-B1C8202D579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X249" authorId="0" shapeId="0" xr:uid="{BB59944F-1E78-4FB1-8A13-2D6C5056A37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Y249" authorId="0" shapeId="0" xr:uid="{7C2A5996-4737-4FCA-8A04-22166391C67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Z249" authorId="0" shapeId="0" xr:uid="{A9504BD4-B8E9-4AA5-8DD3-BB8110530E3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AA249" authorId="0" shapeId="0" xr:uid="{97737CD2-127A-4195-A8E5-02828F478D2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50" authorId="0" shapeId="0" xr:uid="{54EE6386-D93E-4FA2-99B3-5BA8E50FBA3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250" authorId="0" shapeId="0" xr:uid="{2AA12BA3-11EB-4883-99E2-4D2D2477642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250" authorId="0" shapeId="0" xr:uid="{2436A650-BC47-4A23-A669-C00A25BEBAE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250" authorId="0" shapeId="0" xr:uid="{1DED9094-BADE-4B10-914F-7A2601015AD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250" authorId="0" shapeId="0" xr:uid="{08C59A18-9732-40A9-B768-BD1E06510FE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250" authorId="0" shapeId="0" xr:uid="{40E87B56-5560-4A09-9580-8CD9926F625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H250" authorId="0" shapeId="0" xr:uid="{8B5BF552-D1FD-439E-AC4B-B44348B21A2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I250" authorId="0" shapeId="0" xr:uid="{83924777-7777-4F35-BF1F-E0085A6C3CF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J250" authorId="0" shapeId="0" xr:uid="{F28E0A6F-7D69-480D-85F2-86762B73F7E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K250" authorId="0" shapeId="0" xr:uid="{79148182-E8B9-4092-ADE1-CB5B33DA2B8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L250" authorId="0" shapeId="0" xr:uid="{AEF5FBFB-9AF1-4DBA-B118-63C01EC77C8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M250" authorId="0" shapeId="0" xr:uid="{7B83396D-D363-4A0B-8056-E97D79C803C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N250" authorId="0" shapeId="0" xr:uid="{1E78EDB4-284C-40D7-8F84-BA7B7A4E74D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O250" authorId="0" shapeId="0" xr:uid="{812C3F3F-AD68-4B05-960E-7F4BED34732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P250" authorId="0" shapeId="0" xr:uid="{25E2737E-7937-4960-91E0-A508D820CF3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Q250" authorId="0" shapeId="0" xr:uid="{6B032ECB-327C-492C-A266-E49F7EC4111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R250" authorId="0" shapeId="0" xr:uid="{03D2945F-3D19-45CC-9AB2-543895BE751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S250" authorId="0" shapeId="0" xr:uid="{BAF9FFF8-CA0D-48C6-8A96-2843B932F5F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T250" authorId="0" shapeId="0" xr:uid="{FAD8F58E-EB6E-456A-894C-81910055E2E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U250" authorId="0" shapeId="0" xr:uid="{E053D8A2-63D8-422F-8021-D449CFAA10C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V250" authorId="0" shapeId="0" xr:uid="{BDD94BB1-F33E-42D8-AE95-9A14B73202E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W250" authorId="0" shapeId="0" xr:uid="{5B377BC8-F6FD-474E-B069-7A3AA0CA3AC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X250" authorId="0" shapeId="0" xr:uid="{9DD59A68-569F-4E2D-8338-1F353C22167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Y250" authorId="0" shapeId="0" xr:uid="{5BA0EB24-FFDD-473A-AC5C-83650497E89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Z250" authorId="0" shapeId="0" xr:uid="{AE03EE52-51CE-4FF2-95D0-BC4914010B9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AA250" authorId="0" shapeId="0" xr:uid="{A63D065A-5D18-4801-8EE4-67268112DEE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51" authorId="0" shapeId="0" xr:uid="{9FF5F18A-559F-407A-8082-D6215839EDC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251" authorId="0" shapeId="0" xr:uid="{CE9CA306-6F7F-4A5D-85B8-591A8A66E1F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251" authorId="0" shapeId="0" xr:uid="{95A13289-6959-46E9-AE87-899EC4D4689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251" authorId="0" shapeId="0" xr:uid="{FD8EC9CB-7E2E-44AD-ACB6-D23CA98F91E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251" authorId="0" shapeId="0" xr:uid="{7FFC9F03-4B64-4F98-9138-818B9BEE168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251" authorId="0" shapeId="0" xr:uid="{FEE2312B-A345-452B-BCC9-141C3957DC5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H251" authorId="0" shapeId="0" xr:uid="{40CAAE2C-D58B-49BF-8518-88AF7C1940F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I251" authorId="0" shapeId="0" xr:uid="{41C1F0CB-DB84-4055-83CB-55DBBC476BB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J251" authorId="0" shapeId="0" xr:uid="{08806108-9707-42C7-9773-B2C7478C5D6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K251" authorId="0" shapeId="0" xr:uid="{C4605E1D-32C1-44E0-9B2F-33EC8B5BE50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L251" authorId="0" shapeId="0" xr:uid="{043EA5A9-8057-45D3-A4C1-13ACB06E74D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M251" authorId="0" shapeId="0" xr:uid="{B75CF575-73DD-479F-AC1F-82A0FF9DA8A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N251" authorId="0" shapeId="0" xr:uid="{9DCC3D8E-D023-4BEF-BF24-F67F3195D1B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O251" authorId="0" shapeId="0" xr:uid="{6729F221-69CF-4B21-91DC-FC2D229ED09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P251" authorId="0" shapeId="0" xr:uid="{285C76EB-2A0E-4DDE-B519-4C7C75659C5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Q251" authorId="0" shapeId="0" xr:uid="{C69BD75A-63F0-4EC4-865E-6DDF1CEDE8F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R251" authorId="0" shapeId="0" xr:uid="{C69C1306-D1D0-4A02-B799-DB040366C43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S251" authorId="0" shapeId="0" xr:uid="{B3290710-BBDA-4314-868A-A7F4408E915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T251" authorId="0" shapeId="0" xr:uid="{563EC690-7FAD-41FA-86BF-00B75E1B474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U251" authorId="0" shapeId="0" xr:uid="{E3107F81-8467-42E6-8864-52F6F9746B5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V251" authorId="0" shapeId="0" xr:uid="{568FABFD-9275-42F1-9578-0CBC88D3C0E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W251" authorId="0" shapeId="0" xr:uid="{ED0C1734-3A20-4ACF-BE1B-8D18F5DDC2E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X251" authorId="0" shapeId="0" xr:uid="{85E9D13E-4345-428F-9A87-F04DF8CCFE5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Y251" authorId="0" shapeId="0" xr:uid="{126CB339-1589-4988-8140-10E0CE9D90D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Z251" authorId="0" shapeId="0" xr:uid="{D5EC6984-10A0-43D8-A7D4-32E9D50EDE2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AA251" authorId="0" shapeId="0" xr:uid="{401BDDF2-0213-4F51-9815-55AB618C3CA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52" authorId="0" shapeId="0" xr:uid="{993786F2-7F7C-43D1-9B30-ADC06AEB0F2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252" authorId="0" shapeId="0" xr:uid="{814BAC00-9C5B-4EF4-91BB-F5B5CCDBD2D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252" authorId="0" shapeId="0" xr:uid="{CAB98D07-2021-4852-9C6F-C1FF265EE67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252" authorId="0" shapeId="0" xr:uid="{DA3244E3-5F91-4191-978E-C31CC687A68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252" authorId="0" shapeId="0" xr:uid="{E811D61E-5A45-4850-B004-35CC19E0BA1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252" authorId="0" shapeId="0" xr:uid="{D52ECD6D-6F62-426B-88E0-9D3437AE804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H252" authorId="0" shapeId="0" xr:uid="{5B8E3D78-B27D-49B3-8D47-E4F62723AB9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I252" authorId="0" shapeId="0" xr:uid="{D1B2F880-39C6-418C-B184-D820D90340A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J252" authorId="0" shapeId="0" xr:uid="{6EE6E17F-BB2A-4FAE-8B6F-0E56AE5FAB3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K252" authorId="0" shapeId="0" xr:uid="{241A260D-C1A2-468F-AABA-78428F2BDBD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L252" authorId="0" shapeId="0" xr:uid="{BEFEF70F-0F10-4D88-91CA-70B11AA895D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M252" authorId="0" shapeId="0" xr:uid="{DE88AB74-AF76-44CE-B74D-559F0E9BB7A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N252" authorId="0" shapeId="0" xr:uid="{2A6ADF4C-7DD9-4154-9F99-1FEDEC0699A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O252" authorId="0" shapeId="0" xr:uid="{0AF37D8C-4735-4E02-B819-A7E03E3792C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P252" authorId="0" shapeId="0" xr:uid="{3FF8EECC-429B-4EF5-A373-7EC962E064B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Q252" authorId="0" shapeId="0" xr:uid="{51D0C1B4-49F2-4FFD-B07D-3A3C47A4151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R252" authorId="0" shapeId="0" xr:uid="{2E27EA10-232A-46D2-99FD-45BBF8AB53C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S252" authorId="0" shapeId="0" xr:uid="{3A5EE3AF-435C-4C91-B567-7562E1CAA25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T252" authorId="0" shapeId="0" xr:uid="{BD3588B6-37F7-4A41-B347-0FCA99BFBB5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U252" authorId="0" shapeId="0" xr:uid="{8D21E0C3-D999-436B-82EF-783B92C5691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V252" authorId="0" shapeId="0" xr:uid="{825D137F-1280-432B-A194-1CCC755B63B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W252" authorId="0" shapeId="0" xr:uid="{13E9BF88-82F2-4A9A-BCE3-D557140135B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X252" authorId="0" shapeId="0" xr:uid="{5611F8F1-AEA5-465B-867C-185C9609819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Y252" authorId="0" shapeId="0" xr:uid="{FE4064CF-6715-48B9-9819-9ED2C280DF4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Z252" authorId="0" shapeId="0" xr:uid="{0C7B4539-53BF-4110-AAD6-0DB178E363A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AA252" authorId="0" shapeId="0" xr:uid="{46DC4BE8-A015-4ADD-A4B7-BF6047D5472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53" authorId="0" shapeId="0" xr:uid="{E8CC953B-85CD-4486-9492-167922B0150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253" authorId="0" shapeId="0" xr:uid="{2A141C84-B24C-449A-85EE-01555CB9C5C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253" authorId="0" shapeId="0" xr:uid="{A99F0856-84DF-4EC9-B950-8A06BD524B4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253" authorId="0" shapeId="0" xr:uid="{6FDB603B-2015-4897-B73C-F0F233165A1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253" authorId="0" shapeId="0" xr:uid="{21B08637-004B-4E62-A4CC-8E22E61A9BC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253" authorId="0" shapeId="0" xr:uid="{69B024A4-38CC-49D7-BA50-FC962BA3FD3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H253" authorId="0" shapeId="0" xr:uid="{4032F8DD-C01F-48E1-809A-9BD5AAA9D45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I253" authorId="0" shapeId="0" xr:uid="{57C7856B-9ADE-4886-AF13-B65576099C8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J253" authorId="0" shapeId="0" xr:uid="{8E6C96AC-7198-4634-B9FC-0A7CFED2852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K253" authorId="0" shapeId="0" xr:uid="{2F6AA753-CAD1-4744-B67E-76374557AC4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L253" authorId="0" shapeId="0" xr:uid="{23FB2E5C-6181-476B-959D-77FA6E0735B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M253" authorId="0" shapeId="0" xr:uid="{3568030B-035C-4AF1-A257-DD1ECAC50C9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N253" authorId="0" shapeId="0" xr:uid="{0DE5C985-23EC-485D-A287-74A0D187B5E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O253" authorId="0" shapeId="0" xr:uid="{C96C9120-D539-43EE-A768-B8155102C19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P253" authorId="0" shapeId="0" xr:uid="{36E3938C-E77D-4CDF-9A63-0ABE8BAAB84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Q253" authorId="0" shapeId="0" xr:uid="{8C455030-9476-4EEA-B840-F5418E94664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R253" authorId="0" shapeId="0" xr:uid="{51C3F80D-C893-4050-9D6D-3CD6827E534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S253" authorId="0" shapeId="0" xr:uid="{81EEC56D-169B-4BB1-AE83-F1C139F8330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T253" authorId="0" shapeId="0" xr:uid="{99802588-5299-4012-B266-F3DAB960AA0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U253" authorId="0" shapeId="0" xr:uid="{621B7465-3F2C-4074-81C6-60B2CDB5957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V253" authorId="0" shapeId="0" xr:uid="{510E2401-C4BF-4C72-B355-434D2C71455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W253" authorId="0" shapeId="0" xr:uid="{BE9CFEC4-FFF8-467B-8F1B-C36CF8E8668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X253" authorId="0" shapeId="0" xr:uid="{22819C05-CB4B-4E43-A4CA-C3A2A446184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Y253" authorId="0" shapeId="0" xr:uid="{A28915C0-5588-41F8-8E49-B22E07DB3B9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Z253" authorId="0" shapeId="0" xr:uid="{CBDABD67-855D-494B-B677-34FF8271873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AA253" authorId="0" shapeId="0" xr:uid="{60FE0074-3B91-48D5-8909-A46478F9673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54" authorId="0" shapeId="0" xr:uid="{B505C1E2-C4E6-498A-A3E7-2EA1ECEC9EA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254" authorId="0" shapeId="0" xr:uid="{F14691E4-A9C1-407F-BE1C-011FA551B4C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254" authorId="0" shapeId="0" xr:uid="{4B418AF9-9BF4-45EB-8371-4CD264B1AC0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254" authorId="0" shapeId="0" xr:uid="{C073E4BD-8037-4B50-A4A2-7CE1D44E161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254" authorId="0" shapeId="0" xr:uid="{C077113D-368C-46D9-BFD1-06D3C56DCD1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254" authorId="0" shapeId="0" xr:uid="{96503455-B057-4E02-A17D-45A9503EC76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H254" authorId="0" shapeId="0" xr:uid="{A67178A7-0322-40E3-B01D-573138DAF71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I254" authorId="0" shapeId="0" xr:uid="{A116F6D0-46A6-4AFF-B305-C6E92A67806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J254" authorId="0" shapeId="0" xr:uid="{C84F6C16-DF10-4E67-8092-08DD696538E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K254" authorId="0" shapeId="0" xr:uid="{B6BC6013-BA78-40BD-8890-7A676E947C7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L254" authorId="0" shapeId="0" xr:uid="{5998E385-6BB6-41AB-B832-5740931CD3C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M254" authorId="0" shapeId="0" xr:uid="{A87C10F4-B9BE-4D36-8434-C1AA59DA0D3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N254" authorId="0" shapeId="0" xr:uid="{DD0C5922-5647-4C56-BFBA-2C89A69F4E0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O254" authorId="0" shapeId="0" xr:uid="{E8CB2E1A-9C72-478F-AD56-555BD82B270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P254" authorId="0" shapeId="0" xr:uid="{1335171E-E57D-4E18-8602-8512B6B750C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Q254" authorId="0" shapeId="0" xr:uid="{E13F2C48-AB91-4F11-9B3B-F3F51A5A920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R254" authorId="0" shapeId="0" xr:uid="{A47C5AAF-2B5A-4C90-AD1A-91C4FEBAD82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S254" authorId="0" shapeId="0" xr:uid="{070B0D1C-7F99-41C2-A92D-82B71EADB18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T254" authorId="0" shapeId="0" xr:uid="{30DCF1B4-9C2F-496A-ACA2-627A71E3DE2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U254" authorId="0" shapeId="0" xr:uid="{240EA200-00F1-4BBA-8CC7-F6767F4ABA3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V254" authorId="0" shapeId="0" xr:uid="{9FB40854-D678-4CC6-89B2-FB911BFCF1E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W254" authorId="0" shapeId="0" xr:uid="{70EB016C-EEF4-461B-900C-EFF6B5FD189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X254" authorId="0" shapeId="0" xr:uid="{5837EB75-E495-48E2-9433-0F403027FD7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Y254" authorId="0" shapeId="0" xr:uid="{E5FF4B74-15C8-4648-9B40-975A59531AF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Z254" authorId="0" shapeId="0" xr:uid="{C91E1683-AC06-455A-94C9-4FEC8EB16B4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AA254" authorId="0" shapeId="0" xr:uid="{CE6AF5D2-FCCD-4DE3-BC42-AEC269563A6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57" authorId="0" shapeId="0" xr:uid="{C7E9DC5C-BEA1-424C-868A-AE399CB797E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257" authorId="0" shapeId="0" xr:uid="{81E4FF83-EF75-4163-B39A-9EFD1AFF7C8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D257" authorId="0" shapeId="0" xr:uid="{F8224FDE-9C24-4131-951D-B1395B37A98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257" authorId="0" shapeId="0" xr:uid="{4F82FD51-9F8B-4646-996B-4600117974C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257" authorId="0" shapeId="0" xr:uid="{B8BFFE38-13AD-44A1-B5A5-8867C9E7CA3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257" authorId="0" shapeId="0" xr:uid="{BD1BEB42-9AD2-4571-8797-53FD2D212F4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H257" authorId="0" shapeId="0" xr:uid="{91BE718A-703A-4232-AA05-54BF5E6AEF6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I257" authorId="0" shapeId="0" xr:uid="{087725E6-FABD-46A0-819C-29BFBABA129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J257" authorId="0" shapeId="0" xr:uid="{FA30FA91-24D7-4902-8A45-C3138482F23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K257" authorId="0" shapeId="0" xr:uid="{41B9E3BD-D7CE-49C6-9ECE-50FF343A892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L257" authorId="0" shapeId="0" xr:uid="{0D3120D3-C3A1-42A4-ABE0-9A95F16AC62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M257" authorId="0" shapeId="0" xr:uid="{48877F41-AD26-4F7F-9F57-818C9B9EF4B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N257" authorId="0" shapeId="0" xr:uid="{0A0031E0-7973-46F3-B76D-4572D9FF390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O257" authorId="0" shapeId="0" xr:uid="{231EC083-0A89-4C86-98E2-69DD2DABD79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P257" authorId="0" shapeId="0" xr:uid="{20D2CFB1-459B-4582-A579-645E344BC2E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Q257" authorId="0" shapeId="0" xr:uid="{5F9B80DD-2CB2-4625-A22E-E3E461162B5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R257" authorId="0" shapeId="0" xr:uid="{24B2F53B-C0CF-4506-83D7-A1AE4D08BA4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S257" authorId="0" shapeId="0" xr:uid="{2D9FEF79-A818-4E69-8841-EE94911FFA9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T257" authorId="0" shapeId="0" xr:uid="{FC547C1E-A6AA-4849-8620-560E15BF097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U257" authorId="0" shapeId="0" xr:uid="{BABF2C59-40FD-454E-BE38-424C467CEA1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V257" authorId="0" shapeId="0" xr:uid="{D5053582-E6CB-4807-BC3E-6F16A4DB69B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W257" authorId="0" shapeId="0" xr:uid="{B54C6161-21D9-4231-A3A2-DB8782F79D1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X257" authorId="0" shapeId="0" xr:uid="{63A50756-3BC7-4667-BEA4-7783B048E46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Y257" authorId="0" shapeId="0" xr:uid="{07952DAA-A9A3-4D84-9828-2D4C4C54E3E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Z257" authorId="0" shapeId="0" xr:uid="{A47EEAC8-024D-429B-8430-F4C8C20EBF4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AA257" authorId="0" shapeId="0" xr:uid="{823C34CC-5B95-4F7B-AF53-0CB681E85DF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258" authorId="0" shapeId="0" xr:uid="{D624FC10-FE17-489C-8A70-C0A5BE37F46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258" authorId="0" shapeId="0" xr:uid="{C43E1048-3AC7-47C3-BEA5-8CA768AEBED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D258" authorId="0" shapeId="0" xr:uid="{A3FAA5DB-59AD-4DBB-A79C-5B16D53CD26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258" authorId="0" shapeId="0" xr:uid="{253688A3-598E-408E-8F0C-B979B5C8D19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258" authorId="0" shapeId="0" xr:uid="{CE25ACCB-E5C4-4FDA-85A2-21A2130402B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258" authorId="0" shapeId="0" xr:uid="{75D3D420-50A5-42C0-9BE2-E344DA5549A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H258" authorId="0" shapeId="0" xr:uid="{389F38D8-D5C1-46A2-B992-3FF4661C8CB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258" authorId="0" shapeId="0" xr:uid="{E0FB57A4-C6F4-4E09-ACF8-3F296FC6925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258" authorId="0" shapeId="0" xr:uid="{B4CD8D6F-8B87-437A-9A03-5ECA3C16653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K258" authorId="0" shapeId="0" xr:uid="{BFF50442-CF8E-4CDC-A7EA-92DCD88001D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L258" authorId="0" shapeId="0" xr:uid="{B5C23C68-55E4-4568-9E8A-64832FC5BCC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M258" authorId="0" shapeId="0" xr:uid="{DC79A952-A26C-41A3-A3BA-9F083664592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N258" authorId="0" shapeId="0" xr:uid="{A4DBED06-8529-47AD-9AFE-87D99ACC592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O258" authorId="0" shapeId="0" xr:uid="{2FD56AB9-654C-4991-9E94-64FF30EC216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P258" authorId="0" shapeId="0" xr:uid="{B739959D-0911-4863-A29D-252D7704488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Q258" authorId="0" shapeId="0" xr:uid="{8F1CA9DB-BCF0-4595-A4A7-A4C3E024D94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R258" authorId="0" shapeId="0" xr:uid="{3FF59C1B-5F26-439E-BD92-0FDD724E8B4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S258" authorId="0" shapeId="0" xr:uid="{F57BF975-4E00-4A61-A8E4-2CA9FB48CE0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T258" authorId="0" shapeId="0" xr:uid="{67927625-4651-4CEB-A016-0E23831B0C4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U258" authorId="0" shapeId="0" xr:uid="{EDA2C0FF-EA64-4176-9100-D7B80FEDCC5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V258" authorId="0" shapeId="0" xr:uid="{F6B46927-139A-422B-AD90-E77F70937DA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W258" authorId="0" shapeId="0" xr:uid="{1A37A99F-C081-405E-ACB6-E50450510DD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X258" authorId="0" shapeId="0" xr:uid="{CE7F2ABA-96CB-40E2-99C3-1EAAF0C6F2B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Y258" authorId="0" shapeId="0" xr:uid="{47992F36-6BF5-4CEE-ADEA-9532B736459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Z258" authorId="0" shapeId="0" xr:uid="{5008D9D7-252F-45A6-A5DD-F2008F2BB4D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AA258" authorId="0" shapeId="0" xr:uid="{982F63BC-4F89-441A-B11B-F9F47115A88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59" authorId="0" shapeId="0" xr:uid="{C5F84FB4-1D63-4BCA-9167-DD638F44674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259" authorId="0" shapeId="0" xr:uid="{4BD3DD9D-FC02-4EA3-A16E-3973C9AC516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259" authorId="0" shapeId="0" xr:uid="{8A147E11-4FE7-4A21-9A9C-0AD3E49EFB0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259" authorId="0" shapeId="0" xr:uid="{ADB8A56D-E283-4634-9975-419F322F5A6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259" authorId="0" shapeId="0" xr:uid="{E83F0BF3-C598-41F1-B992-20D118DF146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259" authorId="0" shapeId="0" xr:uid="{537969B6-F910-46DD-B5EC-5EA98545A2B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H259" authorId="0" shapeId="0" xr:uid="{D8F5CFB7-11BB-4019-8952-886C5BAC2EC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I259" authorId="0" shapeId="0" xr:uid="{B4FDE599-5746-46C9-9C52-7953AB2C579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J259" authorId="0" shapeId="0" xr:uid="{D30305CE-7C27-467E-AAD3-7DE1816E916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K259" authorId="0" shapeId="0" xr:uid="{386B27BC-0B52-4553-8B6B-D5136105AE5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L259" authorId="0" shapeId="0" xr:uid="{D079BDA6-8E75-4070-B836-5A320C4DF0E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M259" authorId="0" shapeId="0" xr:uid="{640DE221-4E55-48D7-B3A6-B6A43AB38F9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N259" authorId="0" shapeId="0" xr:uid="{C4F96848-11B8-4EB4-9647-FA7435AABA4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O259" authorId="0" shapeId="0" xr:uid="{655725B1-2BB4-4AFC-BEC7-B29B992F73E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P259" authorId="0" shapeId="0" xr:uid="{EF36F37F-5EF5-408F-872F-0F017CE62B6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Q259" authorId="0" shapeId="0" xr:uid="{0DB770BE-0976-4B23-ACA0-B3379629C0F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R259" authorId="0" shapeId="0" xr:uid="{85D2FD22-4701-437B-839F-5F0411032CF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S259" authorId="0" shapeId="0" xr:uid="{287870E3-37E4-488E-8C10-1FC3B102518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T259" authorId="0" shapeId="0" xr:uid="{0374D542-6970-49AC-9D74-6D04AB9767F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U259" authorId="0" shapeId="0" xr:uid="{71A650F2-A593-4EFD-AB24-4CBA09A8074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V259" authorId="0" shapeId="0" xr:uid="{DACE28D3-E6F6-4A03-AB8E-6DE25C737F4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W259" authorId="0" shapeId="0" xr:uid="{85E9E2B5-D5A2-449B-A30F-E9F34EFB029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X259" authorId="0" shapeId="0" xr:uid="{DBD553F1-2123-4807-9D9D-C61E7A809D3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Y259" authorId="0" shapeId="0" xr:uid="{19F16495-DD70-4317-8EAC-2AF49B36F57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Z259" authorId="0" shapeId="0" xr:uid="{25699FA4-80C4-4F51-AD80-D2C7B07E60B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AA259" authorId="0" shapeId="0" xr:uid="{8910766A-8388-4B25-9A09-D420B359AB0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260" authorId="0" shapeId="0" xr:uid="{A57CC086-A16A-4819-9CF2-2CBC2759F85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260" authorId="0" shapeId="0" xr:uid="{7F11C562-AF39-44E3-A0F6-D753F6FE0C0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260" authorId="0" shapeId="0" xr:uid="{F1082F1A-1F48-48A9-AE80-5A752EE4103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260" authorId="0" shapeId="0" xr:uid="{7D36B9E0-6557-4A0F-8AEA-BE9558EDEF5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260" authorId="0" shapeId="0" xr:uid="{F9256880-0834-4D9C-AB87-A4786FFC850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260" authorId="0" shapeId="0" xr:uid="{8A31CF8E-9A3B-4CD9-9C17-D17630F98CF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H260" authorId="0" shapeId="0" xr:uid="{795D80ED-3763-46FC-BAFB-9E1D9EE14B3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I260" authorId="0" shapeId="0" xr:uid="{463B3B14-48C8-4683-9ECE-CE4F2F52A24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J260" authorId="0" shapeId="0" xr:uid="{E77834C8-1533-45D9-B125-1F78686A377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K260" authorId="0" shapeId="0" xr:uid="{A72D4AE5-856A-4FFE-8D7F-E8CAB051D2D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L260" authorId="0" shapeId="0" xr:uid="{445C3E36-835A-4977-9D70-F9104648943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M260" authorId="0" shapeId="0" xr:uid="{9C1DF1B0-A926-41CF-9B17-FD06A167EB1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N260" authorId="0" shapeId="0" xr:uid="{470F94A8-0F9F-46B9-B564-CB61D908307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O260" authorId="0" shapeId="0" xr:uid="{413CD22F-DD5E-48E6-9303-1A67FDA29EE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P260" authorId="0" shapeId="0" xr:uid="{2CD59770-3781-402A-B9F1-E95AEC8D413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Q260" authorId="0" shapeId="0" xr:uid="{A56E466C-3DCB-42EC-B097-65A98D58F37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R260" authorId="0" shapeId="0" xr:uid="{DE25C6A4-7882-45A7-849D-9F8D9774B45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S260" authorId="0" shapeId="0" xr:uid="{5A240DB0-F067-4DF1-85F0-48C3ABC3AB9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T260" authorId="0" shapeId="0" xr:uid="{75B08319-7BB1-407B-8260-172613FFE6B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U260" authorId="0" shapeId="0" xr:uid="{0EA2494F-9B48-49F1-8ABA-D2FB6BAEB02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V260" authorId="0" shapeId="0" xr:uid="{8CCEA011-F6C8-41CF-B185-07DC40DD856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W260" authorId="0" shapeId="0" xr:uid="{0F2041A4-C177-4E56-868D-A46C0ADDB6C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X260" authorId="0" shapeId="0" xr:uid="{B44F8463-C547-4AC6-B395-135BD4F2519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Y260" authorId="0" shapeId="0" xr:uid="{98A1E5A8-90C9-40B4-8319-2F2FAF36B59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Z260" authorId="0" shapeId="0" xr:uid="{2FBF29DE-1641-4ADF-B804-44BE49BA5E9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AA260" authorId="0" shapeId="0" xr:uid="{5C7C0019-98D2-4232-A641-3CA6BFB2C34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261" authorId="0" shapeId="0" xr:uid="{5BD1E17B-A55E-4F4C-AB52-5E34620B984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261" authorId="0" shapeId="0" xr:uid="{FA75B9C3-5B92-47F6-A095-B6084F371CC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261" authorId="0" shapeId="0" xr:uid="{801858E9-AC23-4C2B-9A83-FD20E3CEF8B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261" authorId="0" shapeId="0" xr:uid="{7585D119-2CFE-44B2-AD0E-2718AF037AE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261" authorId="0" shapeId="0" xr:uid="{136F41CB-7E37-48DC-A899-D795C8528D6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261" authorId="0" shapeId="0" xr:uid="{9F8A49CB-C117-4753-8727-802606E848C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H261" authorId="0" shapeId="0" xr:uid="{2AFC25A4-7EAB-4A92-AF96-F3C941B0C30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I261" authorId="0" shapeId="0" xr:uid="{CCCAAD2F-E07C-455C-8D62-EA2B1701306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J261" authorId="0" shapeId="0" xr:uid="{503A4D20-2BED-4346-9F9D-0E779BF36F7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K261" authorId="0" shapeId="0" xr:uid="{22D3E949-3FE1-49B4-A3C5-12B43D224A8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L261" authorId="0" shapeId="0" xr:uid="{42D678CA-1F81-43A7-A40B-DC5689DCAC6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M261" authorId="0" shapeId="0" xr:uid="{2018D977-1E4E-40E7-A138-BA035F6844B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N261" authorId="0" shapeId="0" xr:uid="{11E7ED0E-EF67-46A9-A1D1-A7921307BCF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O261" authorId="0" shapeId="0" xr:uid="{9924138A-8B18-4F08-B964-DDBE6666992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P261" authorId="0" shapeId="0" xr:uid="{7B37D5AE-AAA8-440C-91B5-8EE10475FB6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Q261" authorId="0" shapeId="0" xr:uid="{11E72B10-C104-424C-844F-E1630DF429D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R261" authorId="0" shapeId="0" xr:uid="{B6B63DC7-BA9B-4526-9D86-D4263754BBC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S261" authorId="0" shapeId="0" xr:uid="{AF1BEEBE-C58B-4C33-9925-B79BA0BE85F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T261" authorId="0" shapeId="0" xr:uid="{76B3FBE8-F3C5-488B-9405-7FF75DD5099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U261" authorId="0" shapeId="0" xr:uid="{BE5EC774-E015-4971-A02A-F8F1A10AB4C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V261" authorId="0" shapeId="0" xr:uid="{9CC26A09-15C8-4561-8FA1-9CA4EB16C84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W261" authorId="0" shapeId="0" xr:uid="{980A1CF9-2808-4245-8EF0-12DC847D6C8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X261" authorId="0" shapeId="0" xr:uid="{8ECAC210-280B-4D54-AA43-CF6DF8FB5C0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Y261" authorId="0" shapeId="0" xr:uid="{147A405C-A324-42D5-8FBE-943A0863F81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Z261" authorId="0" shapeId="0" xr:uid="{B46369D3-6401-45F1-B579-27930C681D8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AA261" authorId="0" shapeId="0" xr:uid="{8D69FFBA-B5FC-43A8-B3C4-899593CB73F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262" authorId="0" shapeId="0" xr:uid="{E85D941C-01E7-41EA-8806-B6E2449D3D6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262" authorId="0" shapeId="0" xr:uid="{08C4CA00-15C6-4DF1-888B-4BDDD65D5A2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262" authorId="0" shapeId="0" xr:uid="{3E0E676F-B80D-4C27-9D35-24DE1108A43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262" authorId="0" shapeId="0" xr:uid="{27C251A3-65D1-49DE-98EA-079A8EE696D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262" authorId="0" shapeId="0" xr:uid="{162B8EFD-F093-4D1D-8E6A-DDE82AE4273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262" authorId="0" shapeId="0" xr:uid="{B3D0E0AB-A56A-4422-B21F-C23D392A5C2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H262" authorId="0" shapeId="0" xr:uid="{61A805EB-F692-489C-AD17-D9A996239F0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I262" authorId="0" shapeId="0" xr:uid="{C713A514-E3CD-496A-8310-F688B016A3B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J262" authorId="0" shapeId="0" xr:uid="{C2AA5AC7-D11B-4C48-91D4-BEE85361E51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K262" authorId="0" shapeId="0" xr:uid="{1C333B24-0A6C-4641-844A-AF37909C0E7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L262" authorId="0" shapeId="0" xr:uid="{A949AA76-5960-4B55-ABBC-AE6B213CE4D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M262" authorId="0" shapeId="0" xr:uid="{8CBEAD09-D554-4678-8D7A-ADB609F6DE3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N262" authorId="0" shapeId="0" xr:uid="{EA683979-1C29-4ACC-850F-E90DF20895E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O262" authorId="0" shapeId="0" xr:uid="{3D33F989-BCE6-4412-B774-DD6C7449AF2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P262" authorId="0" shapeId="0" xr:uid="{F9108773-B14E-47D0-B147-4F737918B54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Q262" authorId="0" shapeId="0" xr:uid="{2A4FEC51-A6F3-478E-B553-D623459A3C4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R262" authorId="0" shapeId="0" xr:uid="{A0889C72-2894-4973-A256-14F7A84CACA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S262" authorId="0" shapeId="0" xr:uid="{1AC13FCB-32E4-4C13-8914-B6418C20BAB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T262" authorId="0" shapeId="0" xr:uid="{65F83318-DCEA-45EC-8B76-C1D1B19C2EE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U262" authorId="0" shapeId="0" xr:uid="{1D007858-A5D9-4DE9-B018-65A262158E9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V262" authorId="0" shapeId="0" xr:uid="{7C42EF42-A967-4C19-991A-AF26B256DA6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W262" authorId="0" shapeId="0" xr:uid="{CDD299FE-ABEA-4AFF-B83D-E2683F72D83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X262" authorId="0" shapeId="0" xr:uid="{D8B141FF-D7EC-479B-BD71-9C9185829FE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Y262" authorId="0" shapeId="0" xr:uid="{91566E64-D787-4603-B0B1-05E39316C72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Z262" authorId="0" shapeId="0" xr:uid="{657A77FA-65B9-4F66-A9B4-F18F5503ED6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AA262" authorId="0" shapeId="0" xr:uid="{CB3B7946-7897-4E1C-A871-9F549482111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263" authorId="0" shapeId="0" xr:uid="{21D7DA1C-3580-49FB-97C4-EB34B1EF48B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263" authorId="0" shapeId="0" xr:uid="{E4AC10C8-2682-42BC-9C95-EEBDD12F763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263" authorId="0" shapeId="0" xr:uid="{7D61A712-AD99-4BE8-9EA7-00DE1650E1C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263" authorId="0" shapeId="0" xr:uid="{015EBAC7-8128-464A-8B7E-2FA3DD6D07D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263" authorId="0" shapeId="0" xr:uid="{CC39173C-83F6-49CA-A475-3987E60B107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263" authorId="0" shapeId="0" xr:uid="{63599991-6AE1-4DE2-80DD-24CC547CD9A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H263" authorId="0" shapeId="0" xr:uid="{9C51CC66-E304-403C-9306-F416A1F088A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I263" authorId="0" shapeId="0" xr:uid="{2A8E99BF-3548-4CA1-B4F9-042C18A412B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J263" authorId="0" shapeId="0" xr:uid="{75476A08-F750-4AD7-8AF6-D5C9F0AC950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K263" authorId="0" shapeId="0" xr:uid="{FE63B4CA-FBCD-44D0-AD1A-FAE967D0619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L263" authorId="0" shapeId="0" xr:uid="{7E07FA07-2DF4-47D6-B081-5F6719FDA02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M263" authorId="0" shapeId="0" xr:uid="{251D3ADF-460B-4A3A-BCB4-CD394628642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N263" authorId="0" shapeId="0" xr:uid="{6BEB6007-85C1-419D-9A9D-49F6C4FA3D6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O263" authorId="0" shapeId="0" xr:uid="{9781562F-C6F5-43BE-A07B-150415E20EA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P263" authorId="0" shapeId="0" xr:uid="{47886556-059E-47E4-A7E1-13E78A5ACC9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Q263" authorId="0" shapeId="0" xr:uid="{DD914AFA-3F54-4234-B7A8-9F6860C5746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R263" authorId="0" shapeId="0" xr:uid="{8522FAA5-DFF0-44C3-A2C3-0C5132DA878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S263" authorId="0" shapeId="0" xr:uid="{73F09B5F-DE18-41CB-85FB-A2FFE557CAC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T263" authorId="0" shapeId="0" xr:uid="{81BFA9F2-1E48-497B-93CA-89259387F1B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U263" authorId="0" shapeId="0" xr:uid="{C9313320-C357-4000-A435-2E4EC404C04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V263" authorId="0" shapeId="0" xr:uid="{437FA16B-395A-44BA-954B-3824A5CCCCD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W263" authorId="0" shapeId="0" xr:uid="{D0F68381-2F2E-4B19-A997-7821C03621B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X263" authorId="0" shapeId="0" xr:uid="{0728B6F5-210F-41D9-916A-E9CFB9225F3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Y263" authorId="0" shapeId="0" xr:uid="{468E570B-ABB0-4AE3-A889-426166A7FB0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Z263" authorId="0" shapeId="0" xr:uid="{0D273087-532D-4CC3-81EC-71CA57AD0A6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AA263" authorId="0" shapeId="0" xr:uid="{438AF1EA-4531-4750-BC34-E7B3D936E01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64" authorId="0" shapeId="0" xr:uid="{1E2D8C8B-8F2A-43D7-8348-E5F73EA4231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264" authorId="0" shapeId="0" xr:uid="{6FDE94D7-9E43-4EAB-82FF-36E0A95D7E1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264" authorId="0" shapeId="0" xr:uid="{E9FF7DA5-C398-44E3-A0C5-DB8B518CDD7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264" authorId="0" shapeId="0" xr:uid="{E2BDD1C4-C161-4B68-A98D-63A7EBF17D4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264" authorId="0" shapeId="0" xr:uid="{35A46193-0588-4BF8-8203-16C40AA8E4E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264" authorId="0" shapeId="0" xr:uid="{8DE5B9AF-8FF3-43C8-8184-CB9A00FEAAA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H264" authorId="0" shapeId="0" xr:uid="{3022F52E-9CDA-422A-B833-0A2F7FDD50D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I264" authorId="0" shapeId="0" xr:uid="{0C655EC0-CCCA-4780-A151-7B297482BC5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J264" authorId="0" shapeId="0" xr:uid="{D0AA205A-006F-4E5B-B954-A699C6149F3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K264" authorId="0" shapeId="0" xr:uid="{F9D3C934-D9DE-4398-B90F-A0B831A7163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L264" authorId="0" shapeId="0" xr:uid="{2EDB3391-7F42-4AF3-9F7F-0C010FA2AB3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M264" authorId="0" shapeId="0" xr:uid="{4FD44206-5B21-4C15-9DFC-11FA265999C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N264" authorId="0" shapeId="0" xr:uid="{D88BEABD-F09D-45D4-A983-C9FC59E2AB5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O264" authorId="0" shapeId="0" xr:uid="{693FAC77-8920-4E37-AE37-3208253FE4E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P264" authorId="0" shapeId="0" xr:uid="{E18F5112-6725-40FA-832F-9E61C9544E8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Q264" authorId="0" shapeId="0" xr:uid="{672B9EF9-5324-4ADC-AB39-D79F3383DC8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R264" authorId="0" shapeId="0" xr:uid="{4CEE915F-D883-46BE-843F-2398F8EAE98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S264" authorId="0" shapeId="0" xr:uid="{D3A1DB84-0C13-4B99-80B8-2FDFECED802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T264" authorId="0" shapeId="0" xr:uid="{FB114F3E-997B-4D87-85AE-A14B5F5787E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U264" authorId="0" shapeId="0" xr:uid="{0F7D15C7-61A8-43D5-8613-2C0BCAA4730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V264" authorId="0" shapeId="0" xr:uid="{26BD67B8-DE06-4DE5-803B-8E74906BD8E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W264" authorId="0" shapeId="0" xr:uid="{762DB54E-A5C1-4EA0-8ED4-041A1E74E0F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X264" authorId="0" shapeId="0" xr:uid="{03ED23A2-CC68-4BAC-A77A-910B02C15E2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Y264" authorId="0" shapeId="0" xr:uid="{7F8D45A3-F8A5-47B8-96AA-82D56D47425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Z264" authorId="0" shapeId="0" xr:uid="{3B51E1F7-FD3F-49FE-B141-E5F008E22D6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AA264" authorId="0" shapeId="0" xr:uid="{EF779A93-C47D-402B-B959-35CB70A882C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65" authorId="0" shapeId="0" xr:uid="{00D59D12-03F4-47EF-9F0C-7937ACF4BA4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265" authorId="0" shapeId="0" xr:uid="{1C412BAC-7C5A-4126-A458-FA85887F2BB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265" authorId="0" shapeId="0" xr:uid="{44F23E68-4740-48BE-A5C5-7410361ACAE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265" authorId="0" shapeId="0" xr:uid="{0AF848E7-8DC4-4231-9294-EA663D5D7BD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265" authorId="0" shapeId="0" xr:uid="{899AA73E-659D-40B9-99DA-AB3D62F64FC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265" authorId="0" shapeId="0" xr:uid="{3A3918AF-73D2-4E97-B260-2BC09F4CE56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H265" authorId="0" shapeId="0" xr:uid="{E13951BE-6287-4F02-AC77-F65A17C6525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I265" authorId="0" shapeId="0" xr:uid="{B1632BD5-5583-4331-B7B7-C97E21CD2E3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J265" authorId="0" shapeId="0" xr:uid="{6100EA9F-50C1-4201-81FB-82F0D0236DC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K265" authorId="0" shapeId="0" xr:uid="{792CDC78-4636-4555-AC7D-ADF6289C68F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L265" authorId="0" shapeId="0" xr:uid="{D3D34C1E-6608-425F-8F9A-711BB5FAE4B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M265" authorId="0" shapeId="0" xr:uid="{2671AC0A-73FA-43FE-B379-02BC4926E94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N265" authorId="0" shapeId="0" xr:uid="{06FE60DB-41F0-448E-A18F-58E1366D00C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O265" authorId="0" shapeId="0" xr:uid="{531C7DC9-0F91-41B2-8BBD-83A058C6364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P265" authorId="0" shapeId="0" xr:uid="{6BEA74A2-E721-4DE4-8B01-0F6A1C56931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Q265" authorId="0" shapeId="0" xr:uid="{91AC3370-3A3B-45E6-8D0A-2E5A2D9F7D0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R265" authorId="0" shapeId="0" xr:uid="{F9ADFE0E-F19E-40A9-B5F3-A9BA3EBB7B7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S265" authorId="0" shapeId="0" xr:uid="{C7DD0953-5FF6-45F5-94CE-51656E7A7BF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T265" authorId="0" shapeId="0" xr:uid="{0DB7B797-4E8A-469A-89E6-2E63271D2C4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U265" authorId="0" shapeId="0" xr:uid="{5D409B11-5347-427B-8118-048A7FD91D7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V265" authorId="0" shapeId="0" xr:uid="{D21F2A5E-7F22-4160-8F5E-A87E6F1DFF6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W265" authorId="0" shapeId="0" xr:uid="{ACFFB903-4A5B-420F-A8DA-5CF42E3B3A7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X265" authorId="0" shapeId="0" xr:uid="{BBD0C759-17FB-4D0C-9FC0-42B9F766D80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Y265" authorId="0" shapeId="0" xr:uid="{0C2076B4-4A81-4569-AEBC-21E8423C5C7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Z265" authorId="0" shapeId="0" xr:uid="{35861C98-68EF-4BA5-9F52-4DCDACEC6BE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AA265" authorId="0" shapeId="0" xr:uid="{32ED1EBE-C310-4BDB-909C-F8D10F32BAB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266" authorId="0" shapeId="0" xr:uid="{8D9DEDC4-EA86-4E3D-A770-20BFB2A862D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266" authorId="0" shapeId="0" xr:uid="{E7845CF7-FB8D-4B1D-AFF7-2F4C4CB66E0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266" authorId="0" shapeId="0" xr:uid="{FB7C6EBA-41F7-46FC-9453-FC87E8DD550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266" authorId="0" shapeId="0" xr:uid="{BD10B320-FB48-49E1-B388-6F8202182B7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266" authorId="0" shapeId="0" xr:uid="{B0DA69FD-2168-4E08-82D8-95E44354D78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266" authorId="0" shapeId="0" xr:uid="{8BD23F9A-E76E-477F-B82B-33D411A3D1B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H266" authorId="0" shapeId="0" xr:uid="{838DB592-B33D-4986-979B-555B4ABC8A7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I266" authorId="0" shapeId="0" xr:uid="{1ACB48C4-EA69-47D5-B993-7C3E80BBAAE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J266" authorId="0" shapeId="0" xr:uid="{C8E7E00E-EAB0-47B4-840A-1FD58210A07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K266" authorId="0" shapeId="0" xr:uid="{7D54F489-B432-441B-9CCB-5B9650DF373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L266" authorId="0" shapeId="0" xr:uid="{A9462689-F796-4A84-BED3-BA6AF64F21C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M266" authorId="0" shapeId="0" xr:uid="{A42A6BBD-55EB-4C8F-88BD-2098514F294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N266" authorId="0" shapeId="0" xr:uid="{4DE52BAF-ABCE-4354-9C9E-5150D47726D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O266" authorId="0" shapeId="0" xr:uid="{865D56B9-E4D7-45FA-A443-156FCE19DEC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P266" authorId="0" shapeId="0" xr:uid="{1300D188-9E8B-4378-956E-ADF76901C5C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Q266" authorId="0" shapeId="0" xr:uid="{D50CEAF2-0D6E-4890-8679-0E21D2F2B9C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R266" authorId="0" shapeId="0" xr:uid="{A1ED54AD-97D7-4483-8C55-ECD06356895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S266" authorId="0" shapeId="0" xr:uid="{501DCFE4-CB3B-43D9-9436-AE9D9AF078F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T266" authorId="0" shapeId="0" xr:uid="{A48CD2FD-B498-420A-A648-2206AF2BB64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U266" authorId="0" shapeId="0" xr:uid="{98F0BB9C-C077-4E08-AB7F-9B4754704E5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V266" authorId="0" shapeId="0" xr:uid="{5B387A7A-8BAB-42F0-8BE7-397A9C67821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W266" authorId="0" shapeId="0" xr:uid="{3DEB91DA-76BD-4703-AE5A-32352A73BDC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X266" authorId="0" shapeId="0" xr:uid="{0D17FF45-33ED-4D75-97D8-2344FD35BD5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Y266" authorId="0" shapeId="0" xr:uid="{2DFE73E9-B505-4BC0-98F2-F3ACF298EFC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Z266" authorId="0" shapeId="0" xr:uid="{C2D2756C-7AEF-41AC-8249-CD43347D5A9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AA266" authorId="0" shapeId="0" xr:uid="{E1E021CB-E8EE-4277-9E0D-5E3C7F524D7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67" authorId="0" shapeId="0" xr:uid="{3D06CB9E-5676-4E6D-ADF1-DE3933AA382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267" authorId="0" shapeId="0" xr:uid="{431DEE05-A153-4D7E-8E74-D0537ADEF4C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267" authorId="0" shapeId="0" xr:uid="{C7933109-0330-4606-B359-0A5CACCD508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267" authorId="0" shapeId="0" xr:uid="{C61E8419-1A6D-4781-AD9C-BD2D6481D6F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267" authorId="0" shapeId="0" xr:uid="{BC514608-08B6-4020-B7CA-E17BB61D109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267" authorId="0" shapeId="0" xr:uid="{8A75FE66-0698-49AE-A039-1DD47D2254E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H267" authorId="0" shapeId="0" xr:uid="{942FB202-5144-4B15-9310-71C66987377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I267" authorId="0" shapeId="0" xr:uid="{3D58C673-00D0-42CF-96FC-20416E05AFD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J267" authorId="0" shapeId="0" xr:uid="{3CCA0E8E-D4A0-4BB2-B27F-7AFE7E2EE7E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K267" authorId="0" shapeId="0" xr:uid="{88C7BD0B-A194-40B1-AFE1-B00F52E6CD6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L267" authorId="0" shapeId="0" xr:uid="{5A561C24-1D7D-4C28-99DC-23C5436C3C6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M267" authorId="0" shapeId="0" xr:uid="{0676EB01-F151-4FBC-8E22-4FDDFD22F8C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N267" authorId="0" shapeId="0" xr:uid="{8894067F-AFC4-4EB3-A0EA-64E2F84A508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O267" authorId="0" shapeId="0" xr:uid="{F6D43B64-0008-41BF-ACD2-3145AA94A3B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P267" authorId="0" shapeId="0" xr:uid="{51EC1529-A932-4366-B609-59F377A6D00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Q267" authorId="0" shapeId="0" xr:uid="{CE1BE418-C56B-428A-B1F7-5882C27F344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R267" authorId="0" shapeId="0" xr:uid="{BBFAA3BD-6934-4582-A3B5-0F2B64215E8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S267" authorId="0" shapeId="0" xr:uid="{500D7F1D-35AF-43FC-BC47-B1268D6BB13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T267" authorId="0" shapeId="0" xr:uid="{7096FC88-C9DA-44B6-B72F-F2F765C7CAF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U267" authorId="0" shapeId="0" xr:uid="{C7954E47-67B4-4255-8A88-8BB48AAD1A1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V267" authorId="0" shapeId="0" xr:uid="{E6018FFE-97E8-4F66-86F3-595F517C44D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W267" authorId="0" shapeId="0" xr:uid="{C2572B4C-B456-4710-B129-6CA4E069BB5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X267" authorId="0" shapeId="0" xr:uid="{3DD9D1C1-C70B-4327-B7E9-7F49FE35364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Y267" authorId="0" shapeId="0" xr:uid="{F9349826-06CD-45A1-8697-41D11EC8BF6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Z267" authorId="0" shapeId="0" xr:uid="{64D05F85-2219-46E6-8D60-BB05993C124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AA267" authorId="0" shapeId="0" xr:uid="{70571EE9-2B84-4ECE-ADD9-C9B81D59366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68" authorId="0" shapeId="0" xr:uid="{A9DE1678-CF56-4B56-91E3-A41F76D1DBF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268" authorId="0" shapeId="0" xr:uid="{EAE5C483-4160-4019-8204-1D05711ABC0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268" authorId="0" shapeId="0" xr:uid="{00AE741E-6977-485F-AC41-8AB2B9556A5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268" authorId="0" shapeId="0" xr:uid="{D22A852E-C755-437B-9D05-D8C783907A9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268" authorId="0" shapeId="0" xr:uid="{3949E2D8-2417-4949-B9D0-805143245E8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268" authorId="0" shapeId="0" xr:uid="{38B8ADF8-FFA3-4E8C-BC89-41E570DCAC7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H268" authorId="0" shapeId="0" xr:uid="{366C81EA-E58D-4303-AC83-4FD402F611D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I268" authorId="0" shapeId="0" xr:uid="{53C30184-79A9-4A66-BD4F-0C57BA5548C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J268" authorId="0" shapeId="0" xr:uid="{D76BB061-F9BC-4D21-82B2-429B64B05E2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K268" authorId="0" shapeId="0" xr:uid="{93EE9C10-3CD7-4A88-8D8B-79E802D6D06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L268" authorId="0" shapeId="0" xr:uid="{0E8CB793-91E4-46D8-BC6B-F0EABED3A8F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M268" authorId="0" shapeId="0" xr:uid="{A2A9AD14-30C5-4873-9851-8D4B04B47AE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N268" authorId="0" shapeId="0" xr:uid="{BD6F0DE2-2DF9-41A7-BC3C-B958140A26E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O268" authorId="0" shapeId="0" xr:uid="{C622A88A-6F7D-45F0-AA9C-ACA200558FD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P268" authorId="0" shapeId="0" xr:uid="{A3B5BC44-0EAE-438F-A46B-4A112E75BAB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Q268" authorId="0" shapeId="0" xr:uid="{AD4748C8-0230-402F-B8D3-1F32909E908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R268" authorId="0" shapeId="0" xr:uid="{0DB37599-09AF-49B3-B168-BE448EFD3FA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S268" authorId="0" shapeId="0" xr:uid="{108893BE-BC70-4E0E-93B1-0347D442FF3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T268" authorId="0" shapeId="0" xr:uid="{A34A2913-5ABB-4B03-8874-BAD2622BAF1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U268" authorId="0" shapeId="0" xr:uid="{3FD1D4D6-1F64-4684-9C90-F4ACF34D75F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V268" authorId="0" shapeId="0" xr:uid="{A5A7B805-F7D9-43C4-88A6-9E7E7F60B93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W268" authorId="0" shapeId="0" xr:uid="{15EB4E5E-4269-4E55-B022-4719C57C897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X268" authorId="0" shapeId="0" xr:uid="{2F4A7327-8D48-4E92-980D-86EE526383D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Y268" authorId="0" shapeId="0" xr:uid="{8F6D0044-477C-4529-BBF0-98274EE7037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Z268" authorId="0" shapeId="0" xr:uid="{6D5BFEF7-5484-48EF-B9D9-84FA8C4F79E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AA268" authorId="0" shapeId="0" xr:uid="{3268DDF9-519C-4735-AA6E-C6141EA1C9D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69" authorId="0" shapeId="0" xr:uid="{C78C0C61-80AB-43B6-BACF-3725EBC4E62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269" authorId="0" shapeId="0" xr:uid="{BBE5A7BF-D080-4D30-BB6C-E4C43C57B9A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269" authorId="0" shapeId="0" xr:uid="{6E487C8A-B2A7-4B5F-BFBC-3B33533334B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269" authorId="0" shapeId="0" xr:uid="{4430C2AB-3442-49AD-B6ED-B307E422C09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269" authorId="0" shapeId="0" xr:uid="{3CDED119-E93F-4CAB-803D-3A344DBE635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269" authorId="0" shapeId="0" xr:uid="{8BE39407-919E-4F8E-97F3-A83F5025322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H269" authorId="0" shapeId="0" xr:uid="{7592C25A-E16E-4ABB-B5D7-4FB3F18539B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I269" authorId="0" shapeId="0" xr:uid="{E20C8C0C-341A-49E7-B64C-E5B94D8E93D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J269" authorId="0" shapeId="0" xr:uid="{054B2CB6-3FBA-4F77-8FC5-A96C5FA979B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K269" authorId="0" shapeId="0" xr:uid="{3DB73D10-D2F7-4990-A2B5-D52B3A69CAA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L269" authorId="0" shapeId="0" xr:uid="{2120A8EE-80C5-4CEE-8B4D-55849DDC561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M269" authorId="0" shapeId="0" xr:uid="{4B4B3506-3471-44ED-B683-D1FB27DFECD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N269" authorId="0" shapeId="0" xr:uid="{0BC31A00-290A-45A7-81B1-141D3E8BD77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O269" authorId="0" shapeId="0" xr:uid="{6C0C823F-155D-4DC8-8DD3-893BB83C734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P269" authorId="0" shapeId="0" xr:uid="{0442CEF9-1CC7-4564-A44D-BA71266EBC5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Q269" authorId="0" shapeId="0" xr:uid="{1442C1DD-4D8A-4BE0-B24C-CC92F7F19EA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R269" authorId="0" shapeId="0" xr:uid="{609CA81E-A372-48F9-A9BA-E166B039D42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S269" authorId="0" shapeId="0" xr:uid="{8FB4C5C8-A7C0-4E55-9422-A7EC97733CE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T269" authorId="0" shapeId="0" xr:uid="{F685BE26-402E-4106-9E92-66315720F9B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U269" authorId="0" shapeId="0" xr:uid="{60B5651F-ED64-4DAF-AAC3-EB115AB17D8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V269" authorId="0" shapeId="0" xr:uid="{327D6AE6-8CEE-40EF-97FC-F0B53A2FCAA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W269" authorId="0" shapeId="0" xr:uid="{B13D3B4B-B07C-475C-9726-1F35130B003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X269" authorId="0" shapeId="0" xr:uid="{1C1C6D98-0248-4D27-8560-4DC5B0D6957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Y269" authorId="0" shapeId="0" xr:uid="{E69566FA-B592-4ED0-B89D-B5F1700CF32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Z269" authorId="0" shapeId="0" xr:uid="{2724E6A1-A430-4B9A-9BD9-72D64FC9EC3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AA269" authorId="0" shapeId="0" xr:uid="{ABFAC204-E512-4D48-8B71-DFA4745CFF6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70" authorId="0" shapeId="0" xr:uid="{40BE855B-D678-4223-8588-CB8BDA83AAA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270" authorId="0" shapeId="0" xr:uid="{25A1CD98-1468-494C-BB9B-537FA0E4135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270" authorId="0" shapeId="0" xr:uid="{10F283D8-2DA5-463C-8DD4-0D2730E6D5E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270" authorId="0" shapeId="0" xr:uid="{DF5C2341-1A21-4D76-B58A-CC6E8CE3D63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270" authorId="0" shapeId="0" xr:uid="{E35EA49A-F5E8-4A49-835D-091717A8FFD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270" authorId="0" shapeId="0" xr:uid="{1F28F943-34BA-4F85-AECC-BDF34F73AD9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H270" authorId="0" shapeId="0" xr:uid="{EDD96E62-B6BC-4566-B63C-EFE6967D4FF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I270" authorId="0" shapeId="0" xr:uid="{03571355-EB1A-4DC3-94B2-31CDEFDE516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J270" authorId="0" shapeId="0" xr:uid="{2F6DD729-7299-43EB-89E5-EE1A0CEEF81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K270" authorId="0" shapeId="0" xr:uid="{D43C5336-9A27-4785-B826-F4601DCEFF8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L270" authorId="0" shapeId="0" xr:uid="{914171B6-0613-46A8-BC07-470B0776087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M270" authorId="0" shapeId="0" xr:uid="{E9D5539E-1D33-4E58-945E-0379790F288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N270" authorId="0" shapeId="0" xr:uid="{717723D2-45B6-47C4-8F8A-8874634DB36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O270" authorId="0" shapeId="0" xr:uid="{D6D029D2-577E-4658-A9BE-C48F984599E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P270" authorId="0" shapeId="0" xr:uid="{B45643A9-ACFE-43C2-B5A8-4EA8B8386E6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Q270" authorId="0" shapeId="0" xr:uid="{A619E796-7BD5-4ADE-A56C-C39AB229B9D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R270" authorId="0" shapeId="0" xr:uid="{9384C65F-560A-4E6E-B394-B9FEA61C046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S270" authorId="0" shapeId="0" xr:uid="{65122EAA-FF1D-4F16-ADF5-AA46099281F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T270" authorId="0" shapeId="0" xr:uid="{279461F1-D9C0-48EF-9C5B-3AD4D8A28C5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U270" authorId="0" shapeId="0" xr:uid="{DE91AE2C-B47F-4579-8F76-58F4D62E0B2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V270" authorId="0" shapeId="0" xr:uid="{38D339DC-9458-452D-AAC6-6A4E1417BF1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W270" authorId="0" shapeId="0" xr:uid="{CD1F0B5E-3A7D-4631-9AD2-C4F8C5C751C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X270" authorId="0" shapeId="0" xr:uid="{608291F6-579D-4D64-886B-EF16EACD439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Y270" authorId="0" shapeId="0" xr:uid="{8A928F03-9E64-49A2-9484-D882BF2517B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Z270" authorId="0" shapeId="0" xr:uid="{17820EF4-8540-4053-9BC7-DCEBCECE514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AA270" authorId="0" shapeId="0" xr:uid="{F5C60902-233E-479E-BB85-62B4DD693C0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71" authorId="0" shapeId="0" xr:uid="{637D06BF-9E0F-42E3-BB2D-FCA658C0A33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271" authorId="0" shapeId="0" xr:uid="{702E36EC-4439-4A9E-8812-6860EA51675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271" authorId="0" shapeId="0" xr:uid="{0913C1C5-CE0E-4A4D-928C-64FA4D51B00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271" authorId="0" shapeId="0" xr:uid="{72BC7902-6C09-4046-8803-1B41D670A03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271" authorId="0" shapeId="0" xr:uid="{0C9D6025-496B-47DC-8C0F-0F3EAC71071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271" authorId="0" shapeId="0" xr:uid="{213ACBD4-23BB-4F6F-B5CA-B4377E36F73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H271" authorId="0" shapeId="0" xr:uid="{A6B995FC-9095-4BF6-9598-70B96799E57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I271" authorId="0" shapeId="0" xr:uid="{B994CD80-5A5C-4F5D-9CA9-9772BB24524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J271" authorId="0" shapeId="0" xr:uid="{2B58B72E-2862-4CCC-A513-B08EE83214E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K271" authorId="0" shapeId="0" xr:uid="{28974E8A-2CC1-4747-AC4C-13D3E443490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L271" authorId="0" shapeId="0" xr:uid="{391F5EAF-86F2-4F57-A5AB-83198E71BB4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M271" authorId="0" shapeId="0" xr:uid="{7DB0C60F-4330-4222-9B0C-2C6D6222406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N271" authorId="0" shapeId="0" xr:uid="{04CD31E5-4F93-4C78-BD84-5263092703F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O271" authorId="0" shapeId="0" xr:uid="{8E668868-BAFB-4439-BAAC-E376417F0D8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P271" authorId="0" shapeId="0" xr:uid="{E7B5B34E-B62E-43C0-AEC2-5F778AC085E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Q271" authorId="0" shapeId="0" xr:uid="{2B88B92D-143C-4A8B-B717-52ABD183AB7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R271" authorId="0" shapeId="0" xr:uid="{C9422519-95C8-439B-9277-29B73B2A91E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S271" authorId="0" shapeId="0" xr:uid="{913B8749-36F5-48C4-ACE5-E25DF683350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T271" authorId="0" shapeId="0" xr:uid="{79AC0B2A-7930-4DB1-B496-7AA4BEF23E5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U271" authorId="0" shapeId="0" xr:uid="{9F2FA1FE-92BE-47C3-A3F0-54B7AF4B353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V271" authorId="0" shapeId="0" xr:uid="{943F92AB-3517-464B-BE70-14A3A55612F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W271" authorId="0" shapeId="0" xr:uid="{49DEBE80-E9C5-4CE6-B9D4-EDFFF93D2E3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X271" authorId="0" shapeId="0" xr:uid="{FF7B62D9-A5AE-4939-8A44-6AB529C30CF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Y271" authorId="0" shapeId="0" xr:uid="{F71F1CAA-34CE-4122-A411-67F801E9F0F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Z271" authorId="0" shapeId="0" xr:uid="{2705B870-C6E8-4AD7-9D19-850C06F76F9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AA271" authorId="0" shapeId="0" xr:uid="{D87DE810-783F-4E7A-A453-91E484BA000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72" authorId="0" shapeId="0" xr:uid="{3FA98556-1340-45D6-9FED-896B83B5361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272" authorId="0" shapeId="0" xr:uid="{F8B15D62-1EA2-467D-8EF5-92E4AB751FA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272" authorId="0" shapeId="0" xr:uid="{7C5D8DA9-1DAB-4976-B0DA-A8D89200206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272" authorId="0" shapeId="0" xr:uid="{F25E2623-500E-4466-BC67-1712C967E61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272" authorId="0" shapeId="0" xr:uid="{689E06B9-A09A-4C6B-BA56-015FF7A7F40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272" authorId="0" shapeId="0" xr:uid="{75875496-C376-4C4B-A70B-64F448A7A37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H272" authorId="0" shapeId="0" xr:uid="{2FEB36B6-525D-46D4-B786-DC9A9DEC291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I272" authorId="0" shapeId="0" xr:uid="{658FEA6F-369A-4100-A60D-AD0031E3DC5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J272" authorId="0" shapeId="0" xr:uid="{2E9038BC-6FD4-45E6-8421-C930CE4DBBC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K272" authorId="0" shapeId="0" xr:uid="{14291C65-020F-4150-8DE6-D9C0F3B3135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L272" authorId="0" shapeId="0" xr:uid="{1803A7F4-13CC-4F99-B0E5-FFFBF0291D5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M272" authorId="0" shapeId="0" xr:uid="{0BAB5DB8-FA9F-42B4-8E14-7FAE5DE5186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N272" authorId="0" shapeId="0" xr:uid="{F583A86D-6D5F-4E39-BBB6-3A2A7BB868A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O272" authorId="0" shapeId="0" xr:uid="{4806A952-81E8-4B8B-BDDD-8B92186471B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P272" authorId="0" shapeId="0" xr:uid="{2B534713-6513-41C7-8ECC-9AB8615126B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Q272" authorId="0" shapeId="0" xr:uid="{5BE0F7FD-4D50-40A7-9FAF-D1731D017ED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R272" authorId="0" shapeId="0" xr:uid="{9CD590EC-AED7-426F-8634-7AE3C8F4181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S272" authorId="0" shapeId="0" xr:uid="{47394C09-95C9-487E-8542-858AAD884DB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T272" authorId="0" shapeId="0" xr:uid="{FD420E3D-0FBB-4199-8767-D10A0E34092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U272" authorId="0" shapeId="0" xr:uid="{57319042-E925-454C-8481-83B09D7E6E0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V272" authorId="0" shapeId="0" xr:uid="{48CBAADE-92DB-47DD-B182-43AAB48C1DF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W272" authorId="0" shapeId="0" xr:uid="{F72F78AF-89CC-4C84-B2CD-4C32EA75D30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X272" authorId="0" shapeId="0" xr:uid="{DBCEE574-E3F5-480C-A9DB-FDE3F5C8ADF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Y272" authorId="0" shapeId="0" xr:uid="{B6B7F569-D724-4A0F-937B-01AF0527FFE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Z272" authorId="0" shapeId="0" xr:uid="{F8E74625-45FA-404D-A647-A44D7CF83C4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AA272" authorId="0" shapeId="0" xr:uid="{7FBF03C1-6EA3-4B2D-902E-A1FB39844EA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73" authorId="0" shapeId="0" xr:uid="{7848D8B0-76AE-4F7C-84C7-8317D28B2F6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273" authorId="0" shapeId="0" xr:uid="{AE06390B-EE63-443E-8BA9-0E19A08928C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273" authorId="0" shapeId="0" xr:uid="{2FA41A48-31C2-4CD1-BFF1-1576FE9423C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273" authorId="0" shapeId="0" xr:uid="{13E03E99-128A-46C2-AB87-77C276D703A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273" authorId="0" shapeId="0" xr:uid="{0D1A5A30-25CF-46A0-963B-8F6BD3B957B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273" authorId="0" shapeId="0" xr:uid="{22E4451D-834A-4DC1-8E03-11A1DA70AC3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H273" authorId="0" shapeId="0" xr:uid="{8C18C68B-ED85-498F-8254-31CD99449E3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I273" authorId="0" shapeId="0" xr:uid="{69D680F0-C369-4A5D-9819-CDE68D45808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J273" authorId="0" shapeId="0" xr:uid="{91B54815-BF01-41C7-8406-CEFC9930949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K273" authorId="0" shapeId="0" xr:uid="{5371C542-F710-42DE-8F47-8AB2C88945D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L273" authorId="0" shapeId="0" xr:uid="{654F19F9-480F-450F-9EF7-3350ACD01E7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M273" authorId="0" shapeId="0" xr:uid="{14236677-28B5-4B5C-839B-6B88A8BB963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N273" authorId="0" shapeId="0" xr:uid="{A7196F93-E0BF-40B8-B9B1-DF19C931D74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O273" authorId="0" shapeId="0" xr:uid="{437F0FAA-6BDE-4CD2-9124-2E069052007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P273" authorId="0" shapeId="0" xr:uid="{66C0C30E-FF20-45D3-B842-0030D36A015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Q273" authorId="0" shapeId="0" xr:uid="{24C81470-91C9-44AA-AAE1-B40C70675CD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R273" authorId="0" shapeId="0" xr:uid="{CD4B749F-BB32-45FA-8FF1-36CAE75A6D9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S273" authorId="0" shapeId="0" xr:uid="{2B7D8489-8299-41A0-A3ED-81A63B5F57E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T273" authorId="0" shapeId="0" xr:uid="{2E3FA4E8-8791-4784-999C-EB1E21D7424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U273" authorId="0" shapeId="0" xr:uid="{2FC65B26-0DB0-4806-8A84-DD580A85392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V273" authorId="0" shapeId="0" xr:uid="{1934E843-04E9-4492-9CD7-A864347D462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W273" authorId="0" shapeId="0" xr:uid="{EF692BFC-83A8-443B-A9A4-445ECC0C8FB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X273" authorId="0" shapeId="0" xr:uid="{F96ADA36-6DBB-45F3-85F6-C5077906F20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Y273" authorId="0" shapeId="0" xr:uid="{8E28AFC1-B074-427A-A73D-D368B1BF13A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Z273" authorId="0" shapeId="0" xr:uid="{BAADFAF4-780C-48A1-87DF-4597FCF2503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AA273" authorId="0" shapeId="0" xr:uid="{7011EE4B-1AFD-4D85-9ECE-D02D2A6C7B6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74" authorId="0" shapeId="0" xr:uid="{3CE1D010-EB31-43ED-81A1-5229FBA15B4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274" authorId="0" shapeId="0" xr:uid="{1ABA1DC2-2375-406C-9AA7-31E55649857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274" authorId="0" shapeId="0" xr:uid="{B0D69431-A114-43B8-B9DD-4BFAFC3CE99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274" authorId="0" shapeId="0" xr:uid="{03FEBCCD-61A7-4E1C-8654-DE8AD5BC339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274" authorId="0" shapeId="0" xr:uid="{C0670898-EF6A-46A7-9F1B-58369080937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274" authorId="0" shapeId="0" xr:uid="{A90CFB61-42B9-4E2F-BC85-B1FF48F7681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H274" authorId="0" shapeId="0" xr:uid="{1EED5E20-D0EE-43E4-BD78-8E6B7344030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I274" authorId="0" shapeId="0" xr:uid="{CFF8310D-C169-41B0-AC1D-FA0341C3079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J274" authorId="0" shapeId="0" xr:uid="{1136F44B-528B-4E3C-8BB3-EC16103DD54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K274" authorId="0" shapeId="0" xr:uid="{4A170EB1-C4D4-4B73-8013-26BFE4340F8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L274" authorId="0" shapeId="0" xr:uid="{1C8D90B9-2890-4E35-8E72-171639C7D66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M274" authorId="0" shapeId="0" xr:uid="{D06601BE-7728-4508-81E9-5D84875C4D3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N274" authorId="0" shapeId="0" xr:uid="{ED8C10C1-5D6D-4288-88F4-0FD015A764C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O274" authorId="0" shapeId="0" xr:uid="{77A0AB40-58B7-4D4B-9E9E-F0489F877A3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P274" authorId="0" shapeId="0" xr:uid="{94A9F1CE-87B7-406A-A9BB-2DE139CA2CA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Q274" authorId="0" shapeId="0" xr:uid="{3728D2E6-D28B-40C2-98CF-9DEE130B38F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R274" authorId="0" shapeId="0" xr:uid="{99D0F5E3-7E41-462F-8288-AEA830F7CAD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S274" authorId="0" shapeId="0" xr:uid="{D50D1934-90F4-4A4A-9CCB-AE8635F880A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T274" authorId="0" shapeId="0" xr:uid="{BFB30CAB-12AD-4257-B610-8AE925E30AB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U274" authorId="0" shapeId="0" xr:uid="{6DE8289E-21A4-4F28-8B50-FD1D4D35B0A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V274" authorId="0" shapeId="0" xr:uid="{4782B81B-E0DE-45E5-8627-7AABB1FC6A8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W274" authorId="0" shapeId="0" xr:uid="{2A765811-DB1A-4DFC-9349-2B6B3FBCE8C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X274" authorId="0" shapeId="0" xr:uid="{82B43E7F-5485-4D65-850E-1140EF5819D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Y274" authorId="0" shapeId="0" xr:uid="{308DB1C3-73BE-4710-8326-C932D6430BA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Z274" authorId="0" shapeId="0" xr:uid="{D6A1D487-EA65-4B08-B81D-3FCEFF01923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AA274" authorId="0" shapeId="0" xr:uid="{95DB976A-88D9-437A-A007-8084FE2DBFA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75" authorId="0" shapeId="0" xr:uid="{384BCF57-B54A-48C0-80CD-8DDFE43547E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275" authorId="0" shapeId="0" xr:uid="{A36A18FB-A075-4BE7-8A27-68575915BFE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275" authorId="0" shapeId="0" xr:uid="{AFD33DC1-E2E7-45E6-8B13-D43A5B067F1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275" authorId="0" shapeId="0" xr:uid="{C334242D-2121-415C-8472-3F66841BC90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275" authorId="0" shapeId="0" xr:uid="{CE22427D-CAB8-47AC-971F-80BDA2BD0DE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275" authorId="0" shapeId="0" xr:uid="{3D750C58-6BC0-4F5C-A52D-0D81BD403EF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H275" authorId="0" shapeId="0" xr:uid="{4F3C7A18-B10B-40CB-B23A-4748973A994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I275" authorId="0" shapeId="0" xr:uid="{74E1A726-8BDA-47EE-9435-84D5ECCF454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J275" authorId="0" shapeId="0" xr:uid="{FAEEBD37-50E3-4007-B90D-B6B40C3009F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K275" authorId="0" shapeId="0" xr:uid="{310F3F36-C714-4D9C-A6BE-E118C1EB035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L275" authorId="0" shapeId="0" xr:uid="{98EFCA7F-32AB-4C77-90AC-6A332648968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M275" authorId="0" shapeId="0" xr:uid="{9280BBA5-FA7D-49F7-AA85-0088CF3C62A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N275" authorId="0" shapeId="0" xr:uid="{26D5ED73-EFEF-43C6-939E-3BEF207B3DD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O275" authorId="0" shapeId="0" xr:uid="{17B81FF6-87C9-4045-B176-9ACC90A9397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P275" authorId="0" shapeId="0" xr:uid="{8840309F-1025-4870-A9D2-89D2A190FC2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Q275" authorId="0" shapeId="0" xr:uid="{3856B23B-1580-411B-8C05-08E7177AC46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R275" authorId="0" shapeId="0" xr:uid="{53AE9A8C-1A5D-4A0B-A220-D0C65B1380A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S275" authorId="0" shapeId="0" xr:uid="{0BABAE80-C29B-47D7-A197-8F60569A9FF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T275" authorId="0" shapeId="0" xr:uid="{B3ECC96C-88EC-4F04-804D-BD6A291D205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U275" authorId="0" shapeId="0" xr:uid="{D610ED7C-0FE9-4C77-82E1-50D791F9016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V275" authorId="0" shapeId="0" xr:uid="{D115C7C2-07C3-4DE8-961D-0238A10FDFE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W275" authorId="0" shapeId="0" xr:uid="{2F19FC59-A24A-46A2-872B-BA7FA60B01C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X275" authorId="0" shapeId="0" xr:uid="{DA2FEBC8-F7CB-4357-87A3-08F82A0DB14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Y275" authorId="0" shapeId="0" xr:uid="{FBF0998F-8A66-4311-B6C5-18B212F7B34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Z275" authorId="0" shapeId="0" xr:uid="{7CA26FCF-CE38-4A56-A893-39DD5F209ED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AA275" authorId="0" shapeId="0" xr:uid="{296F01D8-ECDF-4D3E-A49C-BDB394B4C93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76" authorId="0" shapeId="0" xr:uid="{3C290EFE-1CC5-4053-9359-B1F8FC1754D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276" authorId="0" shapeId="0" xr:uid="{F3EF32EA-9466-4862-8B5B-5B1F05AEBF8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276" authorId="0" shapeId="0" xr:uid="{FA5922B7-D623-4B0F-AF73-9F0C7AB4E47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276" authorId="0" shapeId="0" xr:uid="{97F33B2B-4385-44E9-9371-E7E566044CB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276" authorId="0" shapeId="0" xr:uid="{CBF8C6FA-4A5F-4636-AC13-9969429530B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276" authorId="0" shapeId="0" xr:uid="{DD7B1F47-FF51-4AE1-A5F2-160E1532D79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H276" authorId="0" shapeId="0" xr:uid="{92D31805-2AB0-4B8C-9D72-979910BBE0F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I276" authorId="0" shapeId="0" xr:uid="{647250CD-3839-49FA-A60E-DD041A2BBD7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J276" authorId="0" shapeId="0" xr:uid="{A20CC4BD-5576-4F3A-A657-CA00AD0558F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K276" authorId="0" shapeId="0" xr:uid="{A7D224D9-B43D-4312-AC4C-B26DE726379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L276" authorId="0" shapeId="0" xr:uid="{48B3CE28-3686-4D6B-8789-2BA15FF1E8A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M276" authorId="0" shapeId="0" xr:uid="{9F724C5E-18E5-42A3-967C-105B6B086CF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N276" authorId="0" shapeId="0" xr:uid="{AE8C4DC9-5C79-49FD-900A-60BB900F751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O276" authorId="0" shapeId="0" xr:uid="{48B4BDB7-D3EC-4595-958D-C17AC595832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P276" authorId="0" shapeId="0" xr:uid="{A65A9E4D-9C49-41CF-9F21-9F2C048A036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Q276" authorId="0" shapeId="0" xr:uid="{3A87EBCE-0607-4DBF-9657-A2B26087C50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R276" authorId="0" shapeId="0" xr:uid="{A1FB1F67-E835-48AE-9B51-13956D89CC0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S276" authorId="0" shapeId="0" xr:uid="{2D7623BE-68D7-442D-B935-47A0CDC00B0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T276" authorId="0" shapeId="0" xr:uid="{76629440-C3E1-459A-9989-EF8792A1601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U276" authorId="0" shapeId="0" xr:uid="{AFF5ABDB-5BE2-483E-8461-97FA6EC122A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V276" authorId="0" shapeId="0" xr:uid="{2A07B118-9240-470D-BA93-11238ECB92D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W276" authorId="0" shapeId="0" xr:uid="{0AD6D5AB-3AB7-450E-BDB5-6B8ECA64886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X276" authorId="0" shapeId="0" xr:uid="{F817202A-21A1-4DC7-A54F-1C6A66B940C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Y276" authorId="0" shapeId="0" xr:uid="{E5BDD1A0-D259-43E7-BFEF-D7A21801026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Z276" authorId="0" shapeId="0" xr:uid="{5FA4CCFD-1A01-46A7-B45B-66DB8EFBE04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AA276" authorId="0" shapeId="0" xr:uid="{0B156A57-33E3-42DC-90A6-20A871D189D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77" authorId="0" shapeId="0" xr:uid="{A977E608-52CE-47DC-8DA5-A3C0D80BDFD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277" authorId="0" shapeId="0" xr:uid="{C1DECC16-1BA9-4553-B6E5-7D7AD8AE981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277" authorId="0" shapeId="0" xr:uid="{D0245F64-CC05-46AE-9C1B-E169FD6E09A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277" authorId="0" shapeId="0" xr:uid="{71B688A0-CD05-4E4E-BD6C-34EFBD53921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277" authorId="0" shapeId="0" xr:uid="{370FE32A-218A-4F2C-8091-3F615138CDD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277" authorId="0" shapeId="0" xr:uid="{1C05EC7D-4E83-43BD-9351-E3FF8C666FE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H277" authorId="0" shapeId="0" xr:uid="{B1D4686C-8766-47DF-A6D5-CF666CAB3A4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I277" authorId="0" shapeId="0" xr:uid="{6EBB82F6-1466-4D3A-95C5-1A8A2B900CB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J277" authorId="0" shapeId="0" xr:uid="{E751611F-5A04-40DB-8E3C-9D1886CE3EA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K277" authorId="0" shapeId="0" xr:uid="{7F495ACD-242C-4758-BAD7-DCD15775235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L277" authorId="0" shapeId="0" xr:uid="{381A0E12-5F16-4167-9C39-BE0E00E7FA7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M277" authorId="0" shapeId="0" xr:uid="{47A81CEB-EEF9-4F00-BE1B-4BB88F4E91C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N277" authorId="0" shapeId="0" xr:uid="{DD64A167-B1BC-4CFA-B840-5C3BF5F97C6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O277" authorId="0" shapeId="0" xr:uid="{F557BA25-85F4-41CF-9066-48B80F5508F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P277" authorId="0" shapeId="0" xr:uid="{F6A696FF-107D-45D7-B20C-BC0C3DBD9E8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Q277" authorId="0" shapeId="0" xr:uid="{051B927C-A295-45A9-809B-3A57FD73881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R277" authorId="0" shapeId="0" xr:uid="{9FAC8E99-EDE4-4F84-B72F-15D93D6B1ED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S277" authorId="0" shapeId="0" xr:uid="{6D106A70-8196-4B51-A7C9-FD0902F0182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T277" authorId="0" shapeId="0" xr:uid="{BF461E07-E442-44CC-AD67-650971EAFF5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U277" authorId="0" shapeId="0" xr:uid="{2297B950-9B6D-4C7B-9179-46818388C77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V277" authorId="0" shapeId="0" xr:uid="{671B33F9-688C-403D-94D1-E23001842D0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W277" authorId="0" shapeId="0" xr:uid="{E218BDC1-B5CA-4E53-9C57-7C57610CE36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X277" authorId="0" shapeId="0" xr:uid="{E6868ABC-9642-4291-8E44-0BA39A7B2E5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Y277" authorId="0" shapeId="0" xr:uid="{1F3D7237-8702-4652-8C69-EAA819FFCBF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Z277" authorId="0" shapeId="0" xr:uid="{32AEB119-CF45-445C-AB1E-7D6D26866F3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AA277" authorId="0" shapeId="0" xr:uid="{C5C89E0B-42D4-4574-AD7E-77F8CF8185F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78" authorId="0" shapeId="0" xr:uid="{09E6FA3B-B7DD-492C-8823-EBD7E3455A8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278" authorId="0" shapeId="0" xr:uid="{F60B35AB-12DA-42CD-9F0F-A3EE0B565E8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278" authorId="0" shapeId="0" xr:uid="{331A37D2-A646-418A-8209-D81FC160BBA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278" authorId="0" shapeId="0" xr:uid="{28A67122-7524-4046-B183-73CEAED53F8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278" authorId="0" shapeId="0" xr:uid="{30EC005B-6EE8-4DF7-8057-4B65E4EDA36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278" authorId="0" shapeId="0" xr:uid="{635E87FC-234B-4345-96B5-620FFA4A84B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H278" authorId="0" shapeId="0" xr:uid="{BBD853FB-A8A1-453B-AA69-9028FCC7295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I278" authorId="0" shapeId="0" xr:uid="{CC1D84C8-1405-4E2E-B98D-D001A2A3ACC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J278" authorId="0" shapeId="0" xr:uid="{DC6719CF-44FE-4219-9BCF-386540660FF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K278" authorId="0" shapeId="0" xr:uid="{107EB48A-5A8A-4CB3-AF5C-2ECCAA55FE4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L278" authorId="0" shapeId="0" xr:uid="{A99E6B30-C14B-4231-9565-6A8DD7B1A95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M278" authorId="0" shapeId="0" xr:uid="{7251C35B-1143-45E4-A2E5-7469AD8FA1D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N278" authorId="0" shapeId="0" xr:uid="{D723A19A-63CD-4FB2-92CB-AD5E383DAA2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O278" authorId="0" shapeId="0" xr:uid="{9C8258F2-94F2-4CDE-A998-D1ED6E53668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P278" authorId="0" shapeId="0" xr:uid="{0A0E3865-3838-4519-9FEB-DF3CC1B6486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Q278" authorId="0" shapeId="0" xr:uid="{7ADE9B3F-3392-46FF-8F80-E5F748BBEF2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R278" authorId="0" shapeId="0" xr:uid="{2759168B-C8AD-4F7B-896B-AF36ABEBAB0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S278" authorId="0" shapeId="0" xr:uid="{DB6BEDBD-AE61-4C6A-AF48-509300854FC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T278" authorId="0" shapeId="0" xr:uid="{3E7B7CDE-3217-4973-8EC3-156AEA64C49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U278" authorId="0" shapeId="0" xr:uid="{E703C87C-B575-41C7-9EAA-FFDF7E38626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V278" authorId="0" shapeId="0" xr:uid="{EA66B918-57A1-4737-BE2A-09C5383BFA9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W278" authorId="0" shapeId="0" xr:uid="{74FA6746-01E0-41C4-8255-79B81FD4F59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X278" authorId="0" shapeId="0" xr:uid="{A853B07F-646B-45C8-9BE3-53D7237749E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Y278" authorId="0" shapeId="0" xr:uid="{E18B4498-AE20-45B1-8A99-1FB17E802B9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Z278" authorId="0" shapeId="0" xr:uid="{7D84345D-E46A-4B05-83D3-2923D4FE22D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AA278" authorId="0" shapeId="0" xr:uid="{E5737F53-A8BD-4D4D-AD02-B16B3B8C2CC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79" authorId="0" shapeId="0" xr:uid="{0B17A3A2-16B6-4700-93A9-6408085E4C0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279" authorId="0" shapeId="0" xr:uid="{FA6DC456-8FDD-41BD-9A3C-55CC406FD39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279" authorId="0" shapeId="0" xr:uid="{6BF721A1-9838-4AE9-ADD7-60390A77DD3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279" authorId="0" shapeId="0" xr:uid="{12B49199-286B-40A3-9EE1-B98DDF13347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279" authorId="0" shapeId="0" xr:uid="{174D758F-B68B-4AB5-9595-3DBD78453FB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279" authorId="0" shapeId="0" xr:uid="{217AC088-B7C8-45AE-ABB7-88B2871DEDF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H279" authorId="0" shapeId="0" xr:uid="{0D36EA8C-B007-45BA-A8DD-71E1B7314CC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I279" authorId="0" shapeId="0" xr:uid="{A239D311-82C3-447F-810C-1D6A117D1F1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J279" authorId="0" shapeId="0" xr:uid="{BEF4BD94-AC88-49BF-974B-C1DC6A24963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K279" authorId="0" shapeId="0" xr:uid="{73153D33-3925-4B2A-BC35-541A535EA0F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L279" authorId="0" shapeId="0" xr:uid="{587CD864-3995-4FCE-87EC-D0071E67505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M279" authorId="0" shapeId="0" xr:uid="{D18DEEE1-AD20-4396-A1FF-224793572E9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N279" authorId="0" shapeId="0" xr:uid="{F6FB756A-85D1-42EF-8D22-6B626CAA1B5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O279" authorId="0" shapeId="0" xr:uid="{16665212-B862-418F-81AD-1A9CD5D1CE1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P279" authorId="0" shapeId="0" xr:uid="{B9D9EAC9-0793-4B66-A1BF-4EF576A82CF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Q279" authorId="0" shapeId="0" xr:uid="{CF475EFD-5DEE-42B8-9E9F-C5428AC07E8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R279" authorId="0" shapeId="0" xr:uid="{E2AEB3B4-BE08-4BF9-BB5E-E7AC74EA163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S279" authorId="0" shapeId="0" xr:uid="{CBA49CBA-D6DF-4914-B6A9-78581D3C6C9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T279" authorId="0" shapeId="0" xr:uid="{FEB53E51-202B-4CBF-9C7C-93E2748D359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U279" authorId="0" shapeId="0" xr:uid="{A8F5C15F-950C-4397-9FDB-2EAA80DD244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V279" authorId="0" shapeId="0" xr:uid="{2C7E6E88-C688-4CFE-9DAB-08B63BD70F9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W279" authorId="0" shapeId="0" xr:uid="{50EAE17B-6A2B-481E-89BB-87A978C3E05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X279" authorId="0" shapeId="0" xr:uid="{F2230A02-3D89-4E50-9E05-3051C1131E7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Y279" authorId="0" shapeId="0" xr:uid="{C734E0CB-2AA7-49D4-9F1F-BD4671D89F3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Z279" authorId="0" shapeId="0" xr:uid="{45BAD5A7-4836-4B6D-9241-627A1616AC4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AA279" authorId="0" shapeId="0" xr:uid="{AE5F9810-ED90-4DF0-8C6C-9744F970024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80" authorId="0" shapeId="0" xr:uid="{F0016357-08F3-4BE4-BDC5-4834FDAA0F6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280" authorId="0" shapeId="0" xr:uid="{30FDEB99-9F3F-4642-A90C-B1BF0F746BF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280" authorId="0" shapeId="0" xr:uid="{E5AE5C3E-67BE-445A-AA8B-F2744F2D43D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280" authorId="0" shapeId="0" xr:uid="{6CD8B5D5-ADD6-4392-A85A-5DCB2C8E9CA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280" authorId="0" shapeId="0" xr:uid="{AA45316B-AD90-472F-AA14-3904C5C0F71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280" authorId="0" shapeId="0" xr:uid="{71FE1AAA-E9E6-47B5-80C7-C149B265F70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H280" authorId="0" shapeId="0" xr:uid="{2153BE03-E9ED-4DBC-940C-DC4BE08CB13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I280" authorId="0" shapeId="0" xr:uid="{0F3CD0BE-E561-48DA-9C33-3C42EAA5593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J280" authorId="0" shapeId="0" xr:uid="{0916FDDE-4D10-4723-8F33-4D7542BD5EB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K280" authorId="0" shapeId="0" xr:uid="{57CD1989-895C-4F26-8C7D-05F6172C8D4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L280" authorId="0" shapeId="0" xr:uid="{26B07140-8DC5-48D8-A59F-EB543B10D9E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M280" authorId="0" shapeId="0" xr:uid="{912897F8-2301-4A99-815F-774E9870E8B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N280" authorId="0" shapeId="0" xr:uid="{069F62C8-0E30-4AD8-B956-1EECB8E13B1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O280" authorId="0" shapeId="0" xr:uid="{3B6B833A-6EE6-4D9B-B43F-58A069FC483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P280" authorId="0" shapeId="0" xr:uid="{27868343-9E2E-40E1-BB75-D252EB70969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Q280" authorId="0" shapeId="0" xr:uid="{366ABE2D-6B83-4C2D-A315-0F4A50BE2B2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R280" authorId="0" shapeId="0" xr:uid="{00A03BB9-7847-44EC-ABEE-92D7D25FA0D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S280" authorId="0" shapeId="0" xr:uid="{AC5EB60B-DDDE-4B6C-AD6F-80AC84F3BBA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T280" authorId="0" shapeId="0" xr:uid="{0735A4BA-F48D-4F19-BD80-824D1B30759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U280" authorId="0" shapeId="0" xr:uid="{4526A587-DB49-4933-8173-10CA0498F6D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V280" authorId="0" shapeId="0" xr:uid="{519A9938-32D7-42AD-A65A-47DA712A6EE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W280" authorId="0" shapeId="0" xr:uid="{EBB0F1C9-48CB-42DD-B8DD-C9FECEB7ECA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X280" authorId="0" shapeId="0" xr:uid="{49A99A74-DA77-489C-8A10-EB2E0F74F35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Y280" authorId="0" shapeId="0" xr:uid="{1936DFC4-6B87-4CFC-AAB9-2E0A224681D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Z280" authorId="0" shapeId="0" xr:uid="{4AF690EB-C509-4561-BEE1-F8F62E77DCF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AA280" authorId="0" shapeId="0" xr:uid="{C24F6775-F27A-4177-8DD1-2442207E155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81" authorId="0" shapeId="0" xr:uid="{D74B2DB1-4787-46F7-825B-3DCF3F8454B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281" authorId="0" shapeId="0" xr:uid="{DC0E4AB2-A050-40CC-81F2-ACCE57240CE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281" authorId="0" shapeId="0" xr:uid="{6F21938B-A34F-4057-AF42-5BE20E15885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281" authorId="0" shapeId="0" xr:uid="{90747341-001A-4A93-9496-D0DC0556039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281" authorId="0" shapeId="0" xr:uid="{F3A9CB68-5B42-4A31-B4D5-11CB89234A2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281" authorId="0" shapeId="0" xr:uid="{3BA2D564-C545-435F-B825-C0537165D93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H281" authorId="0" shapeId="0" xr:uid="{06A0D0D3-FCD7-40A1-8C39-64BC2945859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I281" authorId="0" shapeId="0" xr:uid="{B2F02901-9AC7-4680-9889-9EA39225CCE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J281" authorId="0" shapeId="0" xr:uid="{4B90E41F-6504-4B6B-9DEC-4DA3DE41882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K281" authorId="0" shapeId="0" xr:uid="{AE40C177-C27F-4356-9123-A81D622BF6D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L281" authorId="0" shapeId="0" xr:uid="{28117345-DE1E-4D6C-A8B9-78DC5BE159A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M281" authorId="0" shapeId="0" xr:uid="{15015091-A185-4A7D-9C7D-DD02C5633AC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N281" authorId="0" shapeId="0" xr:uid="{ACC2D819-9EFF-4152-9E8C-404B8B956AA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O281" authorId="0" shapeId="0" xr:uid="{47F69E15-F7DF-48A0-85FA-05124EAD16B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P281" authorId="0" shapeId="0" xr:uid="{CD3C5E3C-5493-47E5-BAE1-8863C723D0C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Q281" authorId="0" shapeId="0" xr:uid="{B618DFB6-61D1-4167-AF18-D2E357A0B30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R281" authorId="0" shapeId="0" xr:uid="{A78A460B-5F0F-48F8-8774-80220B98970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S281" authorId="0" shapeId="0" xr:uid="{6341BA98-AD8C-43B7-986F-B0C051BBBBC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T281" authorId="0" shapeId="0" xr:uid="{DBDDD73E-D22A-4FFD-BC8B-91608B2DC47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U281" authorId="0" shapeId="0" xr:uid="{DEB70B7D-72CA-4788-A394-3D68CE29733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V281" authorId="0" shapeId="0" xr:uid="{E9BB1F1D-A8E2-481D-9DBE-58D07730F1C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W281" authorId="0" shapeId="0" xr:uid="{5E39A37D-F5D5-45AB-ADE0-B08EEBC5C52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X281" authorId="0" shapeId="0" xr:uid="{07D69DCB-7D65-422E-B917-50748B64B63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Y281" authorId="0" shapeId="0" xr:uid="{5FB5E7DE-CD34-40B4-992B-5586D3CEB27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Z281" authorId="0" shapeId="0" xr:uid="{DAC3D076-4AE3-4DCB-9378-3A1F632267D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AA281" authorId="0" shapeId="0" xr:uid="{D920B83B-A0FD-4D2A-91F5-10EBFBCB33D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82" authorId="0" shapeId="0" xr:uid="{F1938D8C-C0FF-4CCE-BBE5-5163490150C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282" authorId="0" shapeId="0" xr:uid="{BCFD851F-BC06-4646-9F23-1295D0D0686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282" authorId="0" shapeId="0" xr:uid="{D6F9F7A8-4829-4357-99C2-BCFA38EA7C3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282" authorId="0" shapeId="0" xr:uid="{1B643E76-297C-4420-A644-D365C196C8E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282" authorId="0" shapeId="0" xr:uid="{D87F2FC7-FFF1-4CAD-8AC9-B287776F65A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282" authorId="0" shapeId="0" xr:uid="{BF616E83-531E-4B90-8A02-B8EB7B2D5AC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H282" authorId="0" shapeId="0" xr:uid="{7910A99F-6781-4205-BA36-7A56BE55B53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I282" authorId="0" shapeId="0" xr:uid="{1AAF998B-D0B9-4D68-9910-5ADBE0F6736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J282" authorId="0" shapeId="0" xr:uid="{3FB9945D-F385-488C-AD4B-A3EE0D9B725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K282" authorId="0" shapeId="0" xr:uid="{ECC46CF8-A811-44BB-A04E-B9B00D96C5D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L282" authorId="0" shapeId="0" xr:uid="{D156CA85-3220-4E9B-8591-98459C02EC7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M282" authorId="0" shapeId="0" xr:uid="{03D2156F-F1DF-463D-B81D-0FF76F993D7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N282" authorId="0" shapeId="0" xr:uid="{36EF5008-392E-4047-948A-1F48E5C161B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O282" authorId="0" shapeId="0" xr:uid="{EC1D32D6-9B14-4344-9BD0-7641F85D403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P282" authorId="0" shapeId="0" xr:uid="{64666175-1C4B-4DD8-8816-85ECE344B44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Q282" authorId="0" shapeId="0" xr:uid="{6A86C323-03BD-4808-908E-E2C487A3704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R282" authorId="0" shapeId="0" xr:uid="{304D154B-8616-493D-AE69-F72C18F3854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S282" authorId="0" shapeId="0" xr:uid="{5EBC0748-7381-4359-81F6-34701F2C248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T282" authorId="0" shapeId="0" xr:uid="{B044832C-E1B1-4699-9CD1-FEDFAA46865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U282" authorId="0" shapeId="0" xr:uid="{BDADF612-76AE-4395-B64B-6EDC3979C46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V282" authorId="0" shapeId="0" xr:uid="{76CACEE2-5256-43BE-B480-A7F975FEFBE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W282" authorId="0" shapeId="0" xr:uid="{4BED36B4-E83F-40F1-AFC4-CA4AFF7D72D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X282" authorId="0" shapeId="0" xr:uid="{AFF5A463-7DF2-42AB-9C3D-67BE5D9C913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Y282" authorId="0" shapeId="0" xr:uid="{0609D127-7EF8-4359-A4D5-E1B9927EAD5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Z282" authorId="0" shapeId="0" xr:uid="{9C76CE4F-83EB-467A-AA74-08597E55688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AA282" authorId="0" shapeId="0" xr:uid="{472F2A40-87F2-442A-8A93-5C592A46C78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85" authorId="0" shapeId="0" xr:uid="{7D1DFF16-B808-4A4A-8F4F-761EA2703DB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285" authorId="0" shapeId="0" xr:uid="{C318DD2B-7D7E-40C7-8B87-306F446CAE2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D285" authorId="0" shapeId="0" xr:uid="{C6283906-EB2D-482E-9CD1-CBFCE770CFB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285" authorId="0" shapeId="0" xr:uid="{62AA75C6-598B-4F9C-99C3-DE850B34FFE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285" authorId="0" shapeId="0" xr:uid="{91B4D230-32DE-4453-8DE0-A5283EB42ED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285" authorId="0" shapeId="0" xr:uid="{4DF252E3-FBA6-424A-9825-D27A2887A2B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H285" authorId="0" shapeId="0" xr:uid="{89932A53-78C7-4F51-AAB3-93FDB071B53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I285" authorId="0" shapeId="0" xr:uid="{F7713CAA-EEDB-4EB9-AC1C-317F6EABCC0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J285" authorId="0" shapeId="0" xr:uid="{A8954F33-ACD2-4848-86F9-DB70618F5BF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K285" authorId="0" shapeId="0" xr:uid="{C15A2467-98A8-47C3-990F-DD33F321443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L285" authorId="0" shapeId="0" xr:uid="{E5A0F444-BFDA-4D04-AFB6-C7CB2DB0A3A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M285" authorId="0" shapeId="0" xr:uid="{7F4EC80F-BC30-4E60-89BA-5467D6CEE06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N285" authorId="0" shapeId="0" xr:uid="{4E23B4CC-7BA4-43EC-987D-61B523726B4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O285" authorId="0" shapeId="0" xr:uid="{163942D6-9D6E-47E9-A1D9-8A39BA5F3E8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P285" authorId="0" shapeId="0" xr:uid="{05AD7BD2-FDB1-440A-86B2-BE183491A45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Q285" authorId="0" shapeId="0" xr:uid="{AAC06E8B-D86C-4880-8E55-3768ACE7209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R285" authorId="0" shapeId="0" xr:uid="{A7381838-0A37-43A3-9BB0-6FA7ABD15AC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S285" authorId="0" shapeId="0" xr:uid="{7C3773D2-B324-4093-B335-C059914450F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T285" authorId="0" shapeId="0" xr:uid="{DD23258A-28FA-4179-AB36-66F0E3A637B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U285" authorId="0" shapeId="0" xr:uid="{590E6727-2BCB-4C90-BC6A-62AFD61547C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V285" authorId="0" shapeId="0" xr:uid="{3C1CF864-A4A8-412E-8AF1-6B05D874DFA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W285" authorId="0" shapeId="0" xr:uid="{544D5813-FA03-4342-9A4B-5B114663A88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X285" authorId="0" shapeId="0" xr:uid="{9A3FE4A8-4514-4EF0-99DD-F73767787C0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Y285" authorId="0" shapeId="0" xr:uid="{0921B0D2-3DB4-450E-9B75-795356FB2B8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Z285" authorId="0" shapeId="0" xr:uid="{F790D7DE-45A0-4A43-BBF5-9BF88900F60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AA285" authorId="0" shapeId="0" xr:uid="{64BA25BB-DAF3-4AAF-B1A5-9FD2E0EE76B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286" authorId="0" shapeId="0" xr:uid="{CCDE1EE3-7D15-44F7-AEBA-A05BFEA1FDA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286" authorId="0" shapeId="0" xr:uid="{17A36A2C-CD11-4E3B-9C01-362CEA06215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D286" authorId="0" shapeId="0" xr:uid="{CEB59FF4-BE6B-486E-B2C3-4985FE01D3C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286" authorId="0" shapeId="0" xr:uid="{774A3BDD-93A5-4B50-8DDA-555417362EE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286" authorId="0" shapeId="0" xr:uid="{62752C33-F89C-48EF-917E-DB9E0A8E85D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286" authorId="0" shapeId="0" xr:uid="{823FF819-AE62-411B-9688-FF5CD917543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H286" authorId="0" shapeId="0" xr:uid="{B2FC378E-54CC-4D91-8AF9-DDD90A8DE8E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286" authorId="0" shapeId="0" xr:uid="{7F0927C7-BFC8-405C-9FA9-FF05734CFF4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286" authorId="0" shapeId="0" xr:uid="{13F7FD55-A550-44DE-B6C5-894CFBC1042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K286" authorId="0" shapeId="0" xr:uid="{8EC94303-9D65-4F48-A7BD-037B770EB40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L286" authorId="0" shapeId="0" xr:uid="{2D501C98-A73F-4C40-A47D-64D098FB1F0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M286" authorId="0" shapeId="0" xr:uid="{E94D5F16-F148-440A-B70D-DE89CE86E44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N286" authorId="0" shapeId="0" xr:uid="{83065F3F-23F3-42B2-9179-213B9230223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O286" authorId="0" shapeId="0" xr:uid="{E0200C0F-4292-4477-BC85-DC787E19412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P286" authorId="0" shapeId="0" xr:uid="{DED2BE8E-D8BC-4DFB-9E5E-41833AACFBD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Q286" authorId="0" shapeId="0" xr:uid="{DD6073E8-D618-47C5-A43A-F561FDE2123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R286" authorId="0" shapeId="0" xr:uid="{D41BA020-F73E-4F20-AE4B-84121DA806F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S286" authorId="0" shapeId="0" xr:uid="{37174062-5053-44EE-96F5-4E516DCA9ED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T286" authorId="0" shapeId="0" xr:uid="{3C78B641-CB48-4B8A-931B-14BB14A12B8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U286" authorId="0" shapeId="0" xr:uid="{1E34E1B0-A889-417F-91C9-DB94DE511ED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V286" authorId="0" shapeId="0" xr:uid="{25FE7B63-BEA3-469C-92B0-2D8CC7C37D4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W286" authorId="0" shapeId="0" xr:uid="{E2FEC336-DF70-4926-B0F7-56B26F70419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X286" authorId="0" shapeId="0" xr:uid="{F1EBCA76-E3D8-414C-9981-4943291E967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Y286" authorId="0" shapeId="0" xr:uid="{DA99D6C8-A5D7-4139-B7A1-384AE408548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Z286" authorId="0" shapeId="0" xr:uid="{9BF592A8-54FC-4F28-9698-85D848C0818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AA286" authorId="0" shapeId="0" xr:uid="{9939D9CD-B317-4626-ADF3-9AE4E4D3117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87" authorId="0" shapeId="0" xr:uid="{CACC228D-1CC8-4447-A2F1-D3BD9C37BAE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287" authorId="0" shapeId="0" xr:uid="{67E1AB7A-D0B9-42AA-A07E-86669E5800A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287" authorId="0" shapeId="0" xr:uid="{DFCA6DE9-E6C3-4B0B-9C37-8F97314ECDF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287" authorId="0" shapeId="0" xr:uid="{BDCBD4FE-D822-4236-A91B-5D862F6A44F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287" authorId="0" shapeId="0" xr:uid="{1F241039-83BA-4DAF-8C02-7022A277F5F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287" authorId="0" shapeId="0" xr:uid="{E2E5F7AA-B429-4EE6-A1D8-79BB9846958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H287" authorId="0" shapeId="0" xr:uid="{1FF2FAF3-CE59-4761-9BF2-549C9B0B69D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I287" authorId="0" shapeId="0" xr:uid="{160D5586-BCFC-4456-9213-332962D3DAA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J287" authorId="0" shapeId="0" xr:uid="{2BEC74F1-127C-4520-AA59-BACB74D1155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K287" authorId="0" shapeId="0" xr:uid="{D5064FC2-AEC3-4640-BF34-E21BFF9D713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L287" authorId="0" shapeId="0" xr:uid="{81003BA3-86D5-4DC2-BDEB-B4B621E5BDC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M287" authorId="0" shapeId="0" xr:uid="{A9E42A9A-72BF-4089-959D-3D633E40DBB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N287" authorId="0" shapeId="0" xr:uid="{68E3D712-7790-4FD2-9137-FCDE84A9A67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O287" authorId="0" shapeId="0" xr:uid="{4DA100E7-B596-4A71-A108-903E8DAD2D8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P287" authorId="0" shapeId="0" xr:uid="{AB6F9FA1-5ED0-4BC5-A123-581C972F132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Q287" authorId="0" shapeId="0" xr:uid="{E0B51486-A1D3-438C-BA17-D31A42AB718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R287" authorId="0" shapeId="0" xr:uid="{1743025A-EB8C-4EF5-9E9E-D2CF63BD06C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S287" authorId="0" shapeId="0" xr:uid="{29AEF1D7-3F8E-47FA-99CE-99C38488794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T287" authorId="0" shapeId="0" xr:uid="{3CCA8B28-07AE-472A-AA2F-984FF97D599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U287" authorId="0" shapeId="0" xr:uid="{9D88A57F-396E-4547-AA6F-23BF7A3993C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V287" authorId="0" shapeId="0" xr:uid="{AB673972-5BF0-4BA2-8C35-661B580E64A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W287" authorId="0" shapeId="0" xr:uid="{43E8CCCE-0334-46F6-9981-EC3DA72D6AC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X287" authorId="0" shapeId="0" xr:uid="{E86026A8-50E5-4789-AEFF-6D2C6EA56A1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Y287" authorId="0" shapeId="0" xr:uid="{BB6261FA-5101-4435-B24D-B05982D29F2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Z287" authorId="0" shapeId="0" xr:uid="{3713C88B-D27A-4764-9703-7B1344C4631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AA287" authorId="0" shapeId="0" xr:uid="{214C76D0-886D-467C-92B2-B38375B9A21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288" authorId="0" shapeId="0" xr:uid="{AED4E9B9-0101-4384-9CE5-492127BC681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288" authorId="0" shapeId="0" xr:uid="{11A1921B-FACC-4A9F-B830-F3BDD56379B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288" authorId="0" shapeId="0" xr:uid="{66C7702F-AD15-4079-B71B-DCE0A1EE1AD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288" authorId="0" shapeId="0" xr:uid="{519DDF2F-3CEC-49D3-BE57-11D1E75372A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288" authorId="0" shapeId="0" xr:uid="{62CD9F5A-79E4-40BA-B906-EC101641C32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288" authorId="0" shapeId="0" xr:uid="{47AE7EC2-817F-4165-A170-5B7182C78BC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H288" authorId="0" shapeId="0" xr:uid="{D9141A6C-7902-41BD-AC3F-B3BB6D58912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I288" authorId="0" shapeId="0" xr:uid="{89CB59EB-BDB1-4E4D-BFC0-DAAAEEDE2DC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J288" authorId="0" shapeId="0" xr:uid="{F086E465-4FE9-4A0C-AA67-1D26BDFFFBF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K288" authorId="0" shapeId="0" xr:uid="{27BFF4BC-A167-4FA8-8976-6F6355B7C2D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L288" authorId="0" shapeId="0" xr:uid="{A185ECDE-B055-4411-9FFF-54B9183C464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M288" authorId="0" shapeId="0" xr:uid="{009FC7A8-9926-4AB0-8D71-150BD2FFDD2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N288" authorId="0" shapeId="0" xr:uid="{C5288ED1-264A-45BB-8BC3-691D8AEBBB5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O288" authorId="0" shapeId="0" xr:uid="{D0FE13F2-9415-4520-A542-2FBBD6A9702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P288" authorId="0" shapeId="0" xr:uid="{25D7B1CE-EA6B-425E-83A4-F8E121A5406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Q288" authorId="0" shapeId="0" xr:uid="{C2AA77E7-B810-4FA7-8A3C-43BD8081CB2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R288" authorId="0" shapeId="0" xr:uid="{28A791CF-CE77-45E7-A883-65C86B12004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S288" authorId="0" shapeId="0" xr:uid="{4583F725-E9B1-49AB-A88E-31813A4CF6B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T288" authorId="0" shapeId="0" xr:uid="{A43EC75F-15AA-4CF4-926A-556AC1FC04D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U288" authorId="0" shapeId="0" xr:uid="{0F69268D-4D0F-4D64-BA2C-3B0A254B995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V288" authorId="0" shapeId="0" xr:uid="{9614D977-4F2E-4E36-9D37-E84BB818584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W288" authorId="0" shapeId="0" xr:uid="{D84319F4-447C-4315-8F40-4ABA99D0920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X288" authorId="0" shapeId="0" xr:uid="{3222745A-7A45-466B-9F4E-FECC672A148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Y288" authorId="0" shapeId="0" xr:uid="{3494935D-4F66-451F-A927-46103A2A2FF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Z288" authorId="0" shapeId="0" xr:uid="{149C9DD1-E99B-49E9-A927-C04B9976300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AA288" authorId="0" shapeId="0" xr:uid="{3EBEA4EC-0BED-483E-ABF0-36991D5C706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289" authorId="0" shapeId="0" xr:uid="{E8C15EF5-D7E4-4164-AFE7-586C9AECD2C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289" authorId="0" shapeId="0" xr:uid="{11CBAD32-41D3-42A4-8A6C-A035C754471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289" authorId="0" shapeId="0" xr:uid="{057955F8-42AF-48AA-880C-513A0967E77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289" authorId="0" shapeId="0" xr:uid="{A93EDA4B-05EA-494C-BC48-5892845FCA8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289" authorId="0" shapeId="0" xr:uid="{697E6738-D08C-4451-8BA4-2AF72807793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289" authorId="0" shapeId="0" xr:uid="{9FE1B647-D63D-4800-9BBA-14B1D5AE132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H289" authorId="0" shapeId="0" xr:uid="{1BF6D108-65DE-48FB-95D5-87CB382676B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I289" authorId="0" shapeId="0" xr:uid="{1CB2F596-8394-4832-91EB-BD53C40CECA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J289" authorId="0" shapeId="0" xr:uid="{701E985B-6327-43FA-812D-34B22079374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K289" authorId="0" shapeId="0" xr:uid="{F66FEFA7-361B-4F08-B22A-22CA368CEEB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L289" authorId="0" shapeId="0" xr:uid="{DAA462F3-0A65-4AEE-86B4-C55E9A331FC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M289" authorId="0" shapeId="0" xr:uid="{C9C9ED35-DC58-4D6F-9476-12D3F2A7351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N289" authorId="0" shapeId="0" xr:uid="{DB761B9B-FD66-4805-8F32-98BB07C3453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O289" authorId="0" shapeId="0" xr:uid="{B09254D6-9FA8-4AED-874B-E3264F11041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P289" authorId="0" shapeId="0" xr:uid="{3E67809F-D99D-4CEE-A06E-598886C54D0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Q289" authorId="0" shapeId="0" xr:uid="{95A2BC59-C759-4723-96F5-9715E214BF5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R289" authorId="0" shapeId="0" xr:uid="{2AF50BC8-00A9-40DC-9286-CA22B0C47D5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S289" authorId="0" shapeId="0" xr:uid="{F2E4C8C0-4CEC-40E0-B2E3-6995B51728D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T289" authorId="0" shapeId="0" xr:uid="{64C7DE57-AFFF-4F30-94F4-291822AC1B3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U289" authorId="0" shapeId="0" xr:uid="{EBE8CC61-97B4-4033-B676-0C0F06E073B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V289" authorId="0" shapeId="0" xr:uid="{F0F037CE-D408-4A31-A5B7-32036D7D4EF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W289" authorId="0" shapeId="0" xr:uid="{C284A49C-C8BE-4BE1-B035-6D8DBE95DA9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X289" authorId="0" shapeId="0" xr:uid="{1F68864E-8A2F-4D60-859B-0B171780855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Y289" authorId="0" shapeId="0" xr:uid="{4DA50E53-1434-4046-8C02-3402B1A9BDB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Z289" authorId="0" shapeId="0" xr:uid="{63309CB0-BF00-48F1-9673-5E75D1BD1A9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AA289" authorId="0" shapeId="0" xr:uid="{ECD90A84-0847-41F6-BB2C-89FCB0B0DAD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290" authorId="0" shapeId="0" xr:uid="{FBE01755-E314-4893-9BCB-4E29D6817C0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290" authorId="0" shapeId="0" xr:uid="{DAEE5F4E-7446-4444-BBFE-AEC3366A370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290" authorId="0" shapeId="0" xr:uid="{9A09C1C3-2A5B-4415-9DD0-1A6EDECACE6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290" authorId="0" shapeId="0" xr:uid="{8EE8AF71-133A-4909-96F9-8127E736C50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290" authorId="0" shapeId="0" xr:uid="{553444E6-9319-4BD8-BEB4-E6DF51CADEC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290" authorId="0" shapeId="0" xr:uid="{0B040675-2730-4671-8D78-9314B32F7FC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H290" authorId="0" shapeId="0" xr:uid="{9B320233-3FEC-4B55-81A1-F9C1F825176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I290" authorId="0" shapeId="0" xr:uid="{799DB1A7-09D6-4223-A2B0-ED15B1863A3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J290" authorId="0" shapeId="0" xr:uid="{D19B8417-0996-4E65-902E-673612796D0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K290" authorId="0" shapeId="0" xr:uid="{01D4059C-9FFC-4ED9-B79A-E1B859155A0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L290" authorId="0" shapeId="0" xr:uid="{32C5338C-6AEB-4BDE-8312-28D2936FE88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M290" authorId="0" shapeId="0" xr:uid="{580B852C-F7C3-4B98-87E5-ABB915566E7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N290" authorId="0" shapeId="0" xr:uid="{C5EF3A79-6C81-40D0-905B-EAE03FE125E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O290" authorId="0" shapeId="0" xr:uid="{84758407-0A2B-492C-890D-97454E3DAF3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P290" authorId="0" shapeId="0" xr:uid="{96A1714C-BF10-4483-B970-11AB5002CB4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Q290" authorId="0" shapeId="0" xr:uid="{2D9697CA-E88B-4B81-AE9E-FB4E0DBEE66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R290" authorId="0" shapeId="0" xr:uid="{064245CD-A99D-45CB-AF60-B0CD02536EE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S290" authorId="0" shapeId="0" xr:uid="{93D43071-FE1B-4098-9272-ADFAF55A23E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T290" authorId="0" shapeId="0" xr:uid="{413C285F-BDF9-42BE-8A72-41F297AC61F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U290" authorId="0" shapeId="0" xr:uid="{AE0DB66A-E7C8-4EB0-8979-F27E1CBD090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V290" authorId="0" shapeId="0" xr:uid="{438062D4-846A-48A7-AEF1-1767B06EF8D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W290" authorId="0" shapeId="0" xr:uid="{E324AB99-56F9-48AE-8E0C-7A479D1BE6C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X290" authorId="0" shapeId="0" xr:uid="{B0E66A89-022F-45AD-B7F7-7B9C5D3E031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Y290" authorId="0" shapeId="0" xr:uid="{A843C5E7-D75A-41E1-8269-7F7BFE59DB8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Z290" authorId="0" shapeId="0" xr:uid="{3FAD9007-1953-4ED6-ACDE-8FA12380621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AA290" authorId="0" shapeId="0" xr:uid="{8DFC9554-E1F9-428F-92B3-BD2466C89EC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291" authorId="0" shapeId="0" xr:uid="{4DE5D22A-DAFD-4708-9445-249A6CFD62C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291" authorId="0" shapeId="0" xr:uid="{356A7893-E922-433E-B585-D4C0DE5D317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291" authorId="0" shapeId="0" xr:uid="{94B0B206-494F-4AA2-A709-F73EAB2812A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291" authorId="0" shapeId="0" xr:uid="{801A72B1-2B2A-4417-A9EC-C6A79A6E697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291" authorId="0" shapeId="0" xr:uid="{5185CA84-4C29-40F7-9F27-ACB0FBFD5AE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291" authorId="0" shapeId="0" xr:uid="{2BB265EE-5054-4D77-998F-CB0FC5E9D2E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H291" authorId="0" shapeId="0" xr:uid="{C5964692-7C54-4B86-8544-45580F6A394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I291" authorId="0" shapeId="0" xr:uid="{FCA3AD61-A548-4CFC-8D7E-BB2F4056D08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J291" authorId="0" shapeId="0" xr:uid="{60DDFCB0-CD76-4DDA-90FF-98D755EE8CD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K291" authorId="0" shapeId="0" xr:uid="{A3156198-7183-4B48-8738-CD89BB4061A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L291" authorId="0" shapeId="0" xr:uid="{54E7C1D3-B273-4937-97DB-2FEA546DF4F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M291" authorId="0" shapeId="0" xr:uid="{5B2F5035-3667-4380-8568-C1CC366CF43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N291" authorId="0" shapeId="0" xr:uid="{AB0E9FB6-09BD-4835-81AE-748B8C1F5E1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O291" authorId="0" shapeId="0" xr:uid="{1446D91B-1494-4811-B690-8E5A7822AA6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P291" authorId="0" shapeId="0" xr:uid="{C2BEA182-05D6-4A3C-ABDF-D83B9A6841D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Q291" authorId="0" shapeId="0" xr:uid="{D85335A0-6F97-4FAF-99CF-4BBD0BD3C6A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R291" authorId="0" shapeId="0" xr:uid="{86BDECF7-9D21-4488-B02F-DE9D68DB923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S291" authorId="0" shapeId="0" xr:uid="{86490412-0509-4504-9ACF-FCF383AAAFE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T291" authorId="0" shapeId="0" xr:uid="{FB5AA1B9-D2C8-4051-97FA-373E8C42944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U291" authorId="0" shapeId="0" xr:uid="{7E647466-FEDE-4A1F-A920-C18B601C8E5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V291" authorId="0" shapeId="0" xr:uid="{7EE3586A-314F-4178-A6CC-C729E275B42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W291" authorId="0" shapeId="0" xr:uid="{0BD53A7C-2B65-4859-859E-5A1139E7EDA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X291" authorId="0" shapeId="0" xr:uid="{D2B706C2-8CA8-471A-AFD4-DC81C492941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Y291" authorId="0" shapeId="0" xr:uid="{8764BF31-36F7-488E-ABCD-A468360B470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Z291" authorId="0" shapeId="0" xr:uid="{70C09CF5-FB3D-487D-BD68-2A45EE7C9C8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AA291" authorId="0" shapeId="0" xr:uid="{919D02BA-30E1-4935-8BB8-52574AD851B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92" authorId="0" shapeId="0" xr:uid="{57379909-4545-4A46-8599-0A5B67371AA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292" authorId="0" shapeId="0" xr:uid="{1D1C9648-57F3-4A5E-B35E-FF55CD5D2E3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292" authorId="0" shapeId="0" xr:uid="{A0230020-5860-4BA4-B2EA-CFFEA53A73D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292" authorId="0" shapeId="0" xr:uid="{753C0B27-D219-4947-AF70-D5BF9454FBC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292" authorId="0" shapeId="0" xr:uid="{C8836B6E-FBE1-45CB-8E01-19DF21C813F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292" authorId="0" shapeId="0" xr:uid="{2CE7D5AB-B8C6-4744-8C22-2708892454D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H292" authorId="0" shapeId="0" xr:uid="{1D24C2E3-A06D-4963-917F-1902B2C0264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I292" authorId="0" shapeId="0" xr:uid="{E8DBD98F-528C-4D21-B629-06CB8B7E841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J292" authorId="0" shapeId="0" xr:uid="{AC223B6D-FA5C-4082-B3F7-4DC438A590F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K292" authorId="0" shapeId="0" xr:uid="{6BA6AD8F-E15C-42DB-B3C2-F876B069A80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L292" authorId="0" shapeId="0" xr:uid="{B0B5750A-794E-4DCC-A545-6EAA1C57584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M292" authorId="0" shapeId="0" xr:uid="{7172EC5B-B39C-4783-B2F7-22584189063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N292" authorId="0" shapeId="0" xr:uid="{2347ECC1-BCAD-4C01-9E94-E1167727595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O292" authorId="0" shapeId="0" xr:uid="{AD789EE7-0FAB-4D45-B32B-44DE0444EC8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P292" authorId="0" shapeId="0" xr:uid="{73564232-1ECE-4FFC-874B-BC3345A1FB0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Q292" authorId="0" shapeId="0" xr:uid="{4C5A4193-7C78-4F5E-870B-D3710FC63E5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R292" authorId="0" shapeId="0" xr:uid="{C8E5124E-BF87-417F-AFF6-3EA0AC230A6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S292" authorId="0" shapeId="0" xr:uid="{9C4DD838-CE1B-4895-A488-F2AE53C7DD3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T292" authorId="0" shapeId="0" xr:uid="{2D5034CA-81A7-4B2C-A690-C1F04E40C19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U292" authorId="0" shapeId="0" xr:uid="{A08F015E-9473-4A3F-A3AB-3BF95B3E526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V292" authorId="0" shapeId="0" xr:uid="{A15F9A2A-F56F-4934-9901-B932B7760ED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W292" authorId="0" shapeId="0" xr:uid="{EA087C57-FC4D-4B9C-8FC4-4AD58DBF310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X292" authorId="0" shapeId="0" xr:uid="{9163240A-EFDC-45ED-8260-100DE7BF01D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Y292" authorId="0" shapeId="0" xr:uid="{1AE5444A-32E4-427A-9213-336E4B4F866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Z292" authorId="0" shapeId="0" xr:uid="{89979BC4-27E8-4472-BEE8-61B28DFCF90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AA292" authorId="0" shapeId="0" xr:uid="{FF9D8C62-31A5-4BEF-81BD-06BB453ECEB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93" authorId="0" shapeId="0" xr:uid="{BEBDF9E6-33D6-443B-B757-A37ACA72A98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293" authorId="0" shapeId="0" xr:uid="{254FD3DE-F58F-41DD-844D-B916AD68B26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293" authorId="0" shapeId="0" xr:uid="{176B91AE-4DB5-4F74-89C2-0676FEAB5E7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293" authorId="0" shapeId="0" xr:uid="{5173907A-BB7C-4028-B85B-78AD80C25B5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293" authorId="0" shapeId="0" xr:uid="{221C1EFC-6502-4E64-8C00-149124D77FA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293" authorId="0" shapeId="0" xr:uid="{2FA85F87-5BD0-44F9-8BA1-7BEF10A600F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H293" authorId="0" shapeId="0" xr:uid="{22E7B771-A9D8-41F3-A745-229F72725F2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I293" authorId="0" shapeId="0" xr:uid="{A7CDA93F-C622-4401-9581-54681C4B25C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J293" authorId="0" shapeId="0" xr:uid="{B0E3BE55-9843-4A44-9A35-CF8A8F52E0B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K293" authorId="0" shapeId="0" xr:uid="{8E604CBF-6FBB-4AE7-BAC4-F3573D14D4D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L293" authorId="0" shapeId="0" xr:uid="{AF8385DD-5ABA-4385-BBD6-CB1DC8DC8EB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M293" authorId="0" shapeId="0" xr:uid="{A8F52B8A-18DF-4942-ADAF-5FFE21510DC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N293" authorId="0" shapeId="0" xr:uid="{2E5C16F2-80F3-4383-9863-EC5D8BC43A9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O293" authorId="0" shapeId="0" xr:uid="{55CD6A41-D6B4-4BF0-AEF4-B8A47D3E36B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P293" authorId="0" shapeId="0" xr:uid="{6E3EB50D-7726-4D82-BB1C-349681AA9E3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Q293" authorId="0" shapeId="0" xr:uid="{02A917B0-200E-4F0D-937D-BA227DB1F08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R293" authorId="0" shapeId="0" xr:uid="{14F16E22-5E08-4767-A8E3-A1663861F91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S293" authorId="0" shapeId="0" xr:uid="{498AE44A-96D9-4139-924D-C2368809AA3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T293" authorId="0" shapeId="0" xr:uid="{DF52EACC-1901-4E25-8202-14AB5D36044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U293" authorId="0" shapeId="0" xr:uid="{EEA02D5F-1F01-4C8D-A314-9A6B0AEFD76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V293" authorId="0" shapeId="0" xr:uid="{28CF5BB7-CD02-4691-861C-B0EBA5AEBDF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W293" authorId="0" shapeId="0" xr:uid="{B0B1A244-0676-4CC2-A100-88AF8FE6A9C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X293" authorId="0" shapeId="0" xr:uid="{CC060DD6-97E6-48EE-B6AD-0AAE44FC0AF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Y293" authorId="0" shapeId="0" xr:uid="{5F64A1F4-BBD5-46B9-8429-B5B303A4576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Z293" authorId="0" shapeId="0" xr:uid="{B0C74A88-BBAB-4FDF-B990-8A818D9A3D9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AA293" authorId="0" shapeId="0" xr:uid="{0DC0F763-97B0-4BE8-93B7-48F918CB209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294" authorId="0" shapeId="0" xr:uid="{F0155B22-FB1F-4565-834D-83ECDE993B2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294" authorId="0" shapeId="0" xr:uid="{28F6CB40-78D8-4069-917F-6D33F4AB421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294" authorId="0" shapeId="0" xr:uid="{C9BDCEF7-F637-4D1B-8BBC-CB815600B49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294" authorId="0" shapeId="0" xr:uid="{AF6AC0A7-C53B-44E5-8E18-B2B10DE5CCB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294" authorId="0" shapeId="0" xr:uid="{7F604760-F521-49FE-BB30-4C54F8C6062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294" authorId="0" shapeId="0" xr:uid="{9025D851-53ED-43E6-82E1-E5164381197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H294" authorId="0" shapeId="0" xr:uid="{CFE01F55-ED0C-4256-9D7B-78A3AC84519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I294" authorId="0" shapeId="0" xr:uid="{F5D5F51B-68C8-44DE-9F98-65F1B31934E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J294" authorId="0" shapeId="0" xr:uid="{8F5F94DA-1E31-4F0D-B78B-4C5C123C3AB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K294" authorId="0" shapeId="0" xr:uid="{8669AE43-78BA-4B6C-B209-5EE7FF90D8B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L294" authorId="0" shapeId="0" xr:uid="{2ABCB2CF-9B24-4DB4-977B-FEE5EA3DABD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M294" authorId="0" shapeId="0" xr:uid="{34EDC7EB-7AF7-4768-8C2C-2BBA7C4DBD2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N294" authorId="0" shapeId="0" xr:uid="{A47C4BAC-2E36-488D-996E-6473A915956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O294" authorId="0" shapeId="0" xr:uid="{7ECEB56C-2ED2-415D-A2C7-2AB6D9C289B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P294" authorId="0" shapeId="0" xr:uid="{81C086AB-F924-41E8-BA43-735141DFA4E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Q294" authorId="0" shapeId="0" xr:uid="{7C410F76-56BD-4AAD-A58D-76FE7A15B87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R294" authorId="0" shapeId="0" xr:uid="{50A0629A-B854-4C99-906F-9C10F89DCD7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S294" authorId="0" shapeId="0" xr:uid="{EC612165-009E-4808-ACDF-B0E65421E88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T294" authorId="0" shapeId="0" xr:uid="{CE9DA217-6417-45B3-9E36-B29430AAF1A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U294" authorId="0" shapeId="0" xr:uid="{8D76D23D-D61F-4245-8BC7-E5E11B53F2B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V294" authorId="0" shapeId="0" xr:uid="{0B63796D-25C7-4C95-B8EF-0AFA2EE7656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W294" authorId="0" shapeId="0" xr:uid="{CE0AB666-ABCA-416D-AAF7-2D22551BC81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X294" authorId="0" shapeId="0" xr:uid="{DEAD5805-25CD-4EA3-BD30-0B812E1F6D6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Y294" authorId="0" shapeId="0" xr:uid="{62184F6B-FBFC-4873-8D10-E0F4D87C86F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Z294" authorId="0" shapeId="0" xr:uid="{EE81C5E0-964E-4381-A0FD-59E888A6137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AA294" authorId="0" shapeId="0" xr:uid="{AD765539-C244-45A8-9F64-D25064840BA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95" authorId="0" shapeId="0" xr:uid="{6E6E66DE-122F-4796-8BD6-2350BD1E87A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295" authorId="0" shapeId="0" xr:uid="{5562B295-879F-40A4-865F-EC1C9EFC165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295" authorId="0" shapeId="0" xr:uid="{8A60B14D-C4B5-443C-AA65-F7495F6F99A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295" authorId="0" shapeId="0" xr:uid="{989BCD70-F731-48CF-BFA9-9A41F58D57C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295" authorId="0" shapeId="0" xr:uid="{73768B8F-1050-4B27-9B86-072B7D058B7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295" authorId="0" shapeId="0" xr:uid="{12769F50-DB1E-4611-A4CA-B35D50C9866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H295" authorId="0" shapeId="0" xr:uid="{13816CC2-1009-4A03-9043-761332651CE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I295" authorId="0" shapeId="0" xr:uid="{461AB480-F554-4220-AB8A-952C735F8B5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J295" authorId="0" shapeId="0" xr:uid="{211D0189-6504-4995-8A3F-F0560085AA3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K295" authorId="0" shapeId="0" xr:uid="{46290B1F-D98F-4B65-91CA-EB0C83A6AA3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L295" authorId="0" shapeId="0" xr:uid="{75AFA8B8-2FAE-477B-83D2-06C950D7B46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M295" authorId="0" shapeId="0" xr:uid="{D7F04437-290F-470F-B71D-2E88FF89504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N295" authorId="0" shapeId="0" xr:uid="{636ABBBF-B476-46FF-95E9-EF8DC069814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O295" authorId="0" shapeId="0" xr:uid="{0861DE97-58CA-44F4-8EC4-92C22D9D2F0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P295" authorId="0" shapeId="0" xr:uid="{E5EAA835-4B56-483F-8DB7-399C7E6F696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Q295" authorId="0" shapeId="0" xr:uid="{583082DE-F5AE-4FD9-B65A-F9DD2C13E36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R295" authorId="0" shapeId="0" xr:uid="{69AABEFE-B2B2-45E9-BC10-D99C9FEC30E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S295" authorId="0" shapeId="0" xr:uid="{43303BD1-5B54-44D5-806E-EAA396C1D9B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T295" authorId="0" shapeId="0" xr:uid="{A72C8F04-0022-433F-94CC-837C6852DE0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U295" authorId="0" shapeId="0" xr:uid="{2F385618-BEB4-47C6-BDE7-B357BA0AE36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V295" authorId="0" shapeId="0" xr:uid="{9BBBC59E-18B9-4254-BE31-06A13611080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W295" authorId="0" shapeId="0" xr:uid="{0A447D66-6022-48A5-86AA-00FC149D91B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X295" authorId="0" shapeId="0" xr:uid="{627A94EE-D142-45FF-9B9A-A80F0B7FA06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Y295" authorId="0" shapeId="0" xr:uid="{A9D5E759-53BD-4277-960C-26C832D4BD3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Z295" authorId="0" shapeId="0" xr:uid="{ACC56A59-7F35-4B23-908A-D53818CE96D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AA295" authorId="0" shapeId="0" xr:uid="{840BB9DB-8246-494F-8EE9-28BFBE43937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96" authorId="0" shapeId="0" xr:uid="{66DF1BBA-66B6-4263-A2A6-D98C885569C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296" authorId="0" shapeId="0" xr:uid="{3697DE59-5582-48B1-815B-FAC676642F2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296" authorId="0" shapeId="0" xr:uid="{C371B413-9003-42C0-A168-05E6D79B21C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296" authorId="0" shapeId="0" xr:uid="{24D743D9-F6F1-49E4-924E-ED4B2FE5E60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296" authorId="0" shapeId="0" xr:uid="{2B63ACCA-0B8D-4E34-BE10-B75A225698A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296" authorId="0" shapeId="0" xr:uid="{84322C97-792E-4204-974D-C3552AB8815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H296" authorId="0" shapeId="0" xr:uid="{3F20FB94-3CDA-4D4E-BB52-B991C8D711E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I296" authorId="0" shapeId="0" xr:uid="{D0BFD55C-7BD1-44EB-A9A9-8550622A5BA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J296" authorId="0" shapeId="0" xr:uid="{77FC0E83-1DD8-449E-86AA-D3DD9F706D8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K296" authorId="0" shapeId="0" xr:uid="{627E8525-2FDB-4758-A11B-60C0BE242AB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L296" authorId="0" shapeId="0" xr:uid="{97148449-F450-4A45-8161-D1A1BBA94A7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M296" authorId="0" shapeId="0" xr:uid="{598413E9-071C-4BEB-A3FB-7E81C928288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N296" authorId="0" shapeId="0" xr:uid="{CC83E972-BD3C-4A33-909D-AFE70ED66DA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O296" authorId="0" shapeId="0" xr:uid="{616FFA54-F76C-4DCE-8E65-970F3831388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P296" authorId="0" shapeId="0" xr:uid="{740FCE5A-797D-4749-AEA3-DC5B8FD212E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Q296" authorId="0" shapeId="0" xr:uid="{1630C446-151C-417F-AB99-7E165870485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R296" authorId="0" shapeId="0" xr:uid="{289A5614-4696-4303-AF55-C3A66A82FD7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S296" authorId="0" shapeId="0" xr:uid="{8D75B32A-EEFA-4496-86E2-47B13172E30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T296" authorId="0" shapeId="0" xr:uid="{D8BAAF70-124B-4C39-9BD3-A8506D42555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U296" authorId="0" shapeId="0" xr:uid="{A3D3AB19-4129-49DC-A2AB-2A21B994BB8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V296" authorId="0" shapeId="0" xr:uid="{AEF2671B-EAF4-4BC4-BF2C-263EB23B431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W296" authorId="0" shapeId="0" xr:uid="{8F199A5F-0D3C-4F99-8F18-68F48083645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X296" authorId="0" shapeId="0" xr:uid="{D9B6C773-6EFB-45A9-B6B0-8D9FC3470AE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Y296" authorId="0" shapeId="0" xr:uid="{E56D0270-1AB2-4DCC-BF93-5E94C3D71BE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Z296" authorId="0" shapeId="0" xr:uid="{43BA88A8-1496-420F-9E8F-8D97454A2B9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AA296" authorId="0" shapeId="0" xr:uid="{4814F972-60FE-4D9C-9733-4033679B762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97" authorId="0" shapeId="0" xr:uid="{C5A30ECA-7834-4189-9CDD-78DFED08057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297" authorId="0" shapeId="0" xr:uid="{830DE9F0-69A8-48DB-82B1-0BA88788397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297" authorId="0" shapeId="0" xr:uid="{C9FF4511-ADB0-407F-B9CF-3310CC22CFE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297" authorId="0" shapeId="0" xr:uid="{2C4B58D2-FFAC-4591-BFF9-C175EEFD1FD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297" authorId="0" shapeId="0" xr:uid="{519BFF8B-2B57-40E0-AB30-BCE25BC63D1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297" authorId="0" shapeId="0" xr:uid="{C5E44204-1C8E-420D-B06D-EFF09B56936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H297" authorId="0" shapeId="0" xr:uid="{8B4CE23E-B684-458F-8218-3DEBA4B3973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I297" authorId="0" shapeId="0" xr:uid="{4B14C783-EEDB-4417-A4BE-79E2D24A793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J297" authorId="0" shapeId="0" xr:uid="{40ADBCC0-511C-4767-8B28-2A3620AE2B6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K297" authorId="0" shapeId="0" xr:uid="{DBD71F1C-21D8-49DD-9BAB-4D8E0A43A2F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L297" authorId="0" shapeId="0" xr:uid="{BC50893A-51DF-46B8-BBEC-EE591AA9910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M297" authorId="0" shapeId="0" xr:uid="{EB5A0ABB-077A-4151-86BC-FF34F76F55F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N297" authorId="0" shapeId="0" xr:uid="{D66DB89A-BD6D-48FB-8404-DB9A4D58651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O297" authorId="0" shapeId="0" xr:uid="{6FAA413C-24FC-4D2D-A3D4-AEA20583C7B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P297" authorId="0" shapeId="0" xr:uid="{D51460EC-DAEB-4E1F-B8FB-DCAE8053DFC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Q297" authorId="0" shapeId="0" xr:uid="{A2935289-5010-4F91-A5DA-64CBF6461F9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R297" authorId="0" shapeId="0" xr:uid="{3193242A-CD61-4EB0-AF10-3FA541550A1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S297" authorId="0" shapeId="0" xr:uid="{5529F6D6-E85C-4A15-8447-85D00BF7F7E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T297" authorId="0" shapeId="0" xr:uid="{7451DD31-46E7-4E80-A17B-A1F523348B6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U297" authorId="0" shapeId="0" xr:uid="{7B3EB81E-50F3-4B29-A36F-1270CDD0360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V297" authorId="0" shapeId="0" xr:uid="{9184BFB9-D6B9-4A97-8DA6-BB246F5D785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W297" authorId="0" shapeId="0" xr:uid="{D63389B8-8D6B-405A-AAA0-0B184882B38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X297" authorId="0" shapeId="0" xr:uid="{7B9C4BD6-0219-4E79-A229-CAA46870045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Y297" authorId="0" shapeId="0" xr:uid="{3DC16AD5-7C9E-4EAC-A20D-E6331918625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Z297" authorId="0" shapeId="0" xr:uid="{3D1B3221-0A82-427C-BC54-1CFBD87B1A0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AA297" authorId="0" shapeId="0" xr:uid="{32DC9F02-E5EF-417A-A4C6-FA5D7809CC6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98" authorId="0" shapeId="0" xr:uid="{BC341EB7-5D86-4C39-B1E6-B9550D90768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298" authorId="0" shapeId="0" xr:uid="{FEDF799F-3754-4ED0-BE4C-A86395C1AE7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298" authorId="0" shapeId="0" xr:uid="{965A448D-DACC-4177-BF09-6B259B4C499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298" authorId="0" shapeId="0" xr:uid="{CCC6BA59-80E3-4182-9AE5-08DE4388208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298" authorId="0" shapeId="0" xr:uid="{5E6A7C31-57B1-496A-965B-9E5EC3EA767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298" authorId="0" shapeId="0" xr:uid="{B7CC81EA-A34A-4425-9BF3-E35ED4C6D08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H298" authorId="0" shapeId="0" xr:uid="{23981C1A-4C22-4F7C-909F-1CCA615DCCB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I298" authorId="0" shapeId="0" xr:uid="{4AD38ECD-DD85-48C0-B15E-8C658DBB82A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J298" authorId="0" shapeId="0" xr:uid="{F6081654-2981-4016-BB30-1DF58A646AC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K298" authorId="0" shapeId="0" xr:uid="{AA85D593-B1AA-4433-A3DB-0FCCD61E162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L298" authorId="0" shapeId="0" xr:uid="{72A9069C-122F-448E-8165-345D4BE3052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M298" authorId="0" shapeId="0" xr:uid="{E998EC26-A743-48C8-B125-C1F86265D46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N298" authorId="0" shapeId="0" xr:uid="{3D3FD000-F9E8-4BD5-94BB-746402D36C6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O298" authorId="0" shapeId="0" xr:uid="{640BD0FE-F5EB-45C5-9B48-D07F596927A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P298" authorId="0" shapeId="0" xr:uid="{49ABB857-AD62-4418-9D3F-0E1732AC189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Q298" authorId="0" shapeId="0" xr:uid="{EB55B97D-3BDC-4B85-8D71-AC1C0A09B2F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R298" authorId="0" shapeId="0" xr:uid="{A26DF4E8-475D-4F02-A383-092B6C5C980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S298" authorId="0" shapeId="0" xr:uid="{D9387FF4-0B8A-4055-87C7-8B7D6857CCE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T298" authorId="0" shapeId="0" xr:uid="{15BEFCAB-DDA7-4F3E-94BD-5125B729467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U298" authorId="0" shapeId="0" xr:uid="{936D1744-186D-4EA1-BC63-F8B49F09CE4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V298" authorId="0" shapeId="0" xr:uid="{F36E0184-2BC7-441F-938D-B86568D088D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W298" authorId="0" shapeId="0" xr:uid="{2FB56780-8465-4D28-9EF3-E0747BEE387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X298" authorId="0" shapeId="0" xr:uid="{3D854527-4B9B-45BC-B1D8-3FE7969D0BE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Y298" authorId="0" shapeId="0" xr:uid="{9E6F7F04-01E3-40A8-ABF4-84DB3457E53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Z298" authorId="0" shapeId="0" xr:uid="{C7AE8020-A27B-4986-AB86-46BC538DE8B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AA298" authorId="0" shapeId="0" xr:uid="{277FEDE3-94A9-465D-A676-D2F9332C8B8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99" authorId="0" shapeId="0" xr:uid="{957473D9-BFD5-4837-9A96-8A115D8A3EF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299" authorId="0" shapeId="0" xr:uid="{DE10FAD3-3B12-4A74-93AD-036FCC3F473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299" authorId="0" shapeId="0" xr:uid="{8BFA4DD4-4A9D-4AAE-824C-8EBDA875B78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299" authorId="0" shapeId="0" xr:uid="{1D7A078C-8010-4727-A2AF-7B95A211C2F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299" authorId="0" shapeId="0" xr:uid="{36A982F0-1FC7-425F-89EA-B614C9B13C9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299" authorId="0" shapeId="0" xr:uid="{7C6F2CF3-3C9D-4016-BCBD-A08AAC82755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H299" authorId="0" shapeId="0" xr:uid="{5D5C3516-D547-4FFC-9D2B-A14183EBF9C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I299" authorId="0" shapeId="0" xr:uid="{06753EFB-1E3E-422B-8931-3C341851354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J299" authorId="0" shapeId="0" xr:uid="{FC6F6901-8C41-4D5A-8A6C-F13B38B12BB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K299" authorId="0" shapeId="0" xr:uid="{4C5FF731-EB8B-4C62-BBBB-256874B30AB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L299" authorId="0" shapeId="0" xr:uid="{FA541BA8-4ED4-4A78-A717-7042B1E4CB8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M299" authorId="0" shapeId="0" xr:uid="{EDA48526-A1F6-44C0-806C-AF6FE5E9DD1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N299" authorId="0" shapeId="0" xr:uid="{CC1BD989-748E-4F62-9EAF-E339123D171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O299" authorId="0" shapeId="0" xr:uid="{1FA2B182-EF9B-4C4B-A86C-90E81787036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P299" authorId="0" shapeId="0" xr:uid="{6174B400-677E-4A3C-897F-5010E04DAFD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Q299" authorId="0" shapeId="0" xr:uid="{FD7E9802-32D5-433F-9FDD-0DBB5916331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R299" authorId="0" shapeId="0" xr:uid="{25A32E35-D80B-46BE-B060-5017199202D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S299" authorId="0" shapeId="0" xr:uid="{42756D31-4178-49D9-8500-C77BEEFC786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T299" authorId="0" shapeId="0" xr:uid="{F30A1A31-0A2D-48C7-8BA8-03058F48FF4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U299" authorId="0" shapeId="0" xr:uid="{397B450A-07A8-49FE-B243-9394670453B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V299" authorId="0" shapeId="0" xr:uid="{4775CB97-B638-4D15-B46C-12D3CA4DE2B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W299" authorId="0" shapeId="0" xr:uid="{270B5A16-81D3-4852-868D-DDF95991E30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X299" authorId="0" shapeId="0" xr:uid="{BF4AC4ED-A95E-442C-9BD9-691EAB23F81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Y299" authorId="0" shapeId="0" xr:uid="{D6584BC5-D48E-4E5C-A8DB-07883B3276D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Z299" authorId="0" shapeId="0" xr:uid="{0B7504FF-4574-4F2B-8C55-C9F208C8F9E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AA299" authorId="0" shapeId="0" xr:uid="{3A2E429B-9E86-49CB-BB17-7107E169E7E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300" authorId="0" shapeId="0" xr:uid="{A425BB79-2BB2-4ADC-9BCC-84929850005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300" authorId="0" shapeId="0" xr:uid="{8DEA08C1-D3D8-4AB0-B60E-FBB3C77297A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300" authorId="0" shapeId="0" xr:uid="{FB6F3291-D3F3-4B11-9BBB-08B5C72025E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300" authorId="0" shapeId="0" xr:uid="{2EBF4D61-1FE0-40B9-A198-216E75604D6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300" authorId="0" shapeId="0" xr:uid="{E2B007F4-1E0D-4981-AC45-13C029E0A39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300" authorId="0" shapeId="0" xr:uid="{B4E44D41-8A85-4825-B541-ED1402C2EC3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H300" authorId="0" shapeId="0" xr:uid="{B38D5A52-E862-4F06-8A07-A62FBBFBD57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I300" authorId="0" shapeId="0" xr:uid="{5527DEDE-436F-42DF-B838-F6E610AEE38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J300" authorId="0" shapeId="0" xr:uid="{F16F92D5-55A2-40F7-AB58-BB97756F1D9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K300" authorId="0" shapeId="0" xr:uid="{B511E1EE-0BFF-43AA-BD75-4F24783EABA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L300" authorId="0" shapeId="0" xr:uid="{9CBF7A8A-34A8-4F63-AB33-78699DC6983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M300" authorId="0" shapeId="0" xr:uid="{5B7F0FD0-F5FE-41F0-AFDF-6C8EC4B9CE7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N300" authorId="0" shapeId="0" xr:uid="{A8E78FCD-D170-4EC2-A682-511B41C2931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O300" authorId="0" shapeId="0" xr:uid="{9C607D8D-2AB4-4A1A-8A1E-C67BA064F95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P300" authorId="0" shapeId="0" xr:uid="{4BF4FAB6-422B-4ED8-8DEB-45354FA75CF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Q300" authorId="0" shapeId="0" xr:uid="{B9B69C4B-B2CF-4B97-AE5F-821C6D143DF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R300" authorId="0" shapeId="0" xr:uid="{AFC37040-315D-4221-A352-1EAFCEDB66C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S300" authorId="0" shapeId="0" xr:uid="{F433EE54-FC95-4081-90B9-0C404C32AC9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T300" authorId="0" shapeId="0" xr:uid="{34BF1A65-64EE-45A8-8115-468444B6136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U300" authorId="0" shapeId="0" xr:uid="{A728359D-A2B8-428F-A050-0DC18329B53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V300" authorId="0" shapeId="0" xr:uid="{9B3831EA-80C2-4E4E-B8C9-2552F332931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W300" authorId="0" shapeId="0" xr:uid="{807F9C67-EA29-4533-A991-C2A790F3076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X300" authorId="0" shapeId="0" xr:uid="{CE84F3B0-9641-4EA2-8269-64329FCDDCB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Y300" authorId="0" shapeId="0" xr:uid="{A62F5242-CD57-4AD4-9AF0-F92A818720A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Z300" authorId="0" shapeId="0" xr:uid="{06B740E6-4C45-41B0-BE5B-FAB6CD3F154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AA300" authorId="0" shapeId="0" xr:uid="{EFC3A733-ECE2-4247-A19B-D510BC35FDF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301" authorId="0" shapeId="0" xr:uid="{F4EA13A4-C6EB-4E71-A1B7-BD432F7E370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301" authorId="0" shapeId="0" xr:uid="{B37016E0-D15F-4474-ADF2-CD5A79B78E4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301" authorId="0" shapeId="0" xr:uid="{CFDBF0FD-4E9B-41F7-85FC-5176D14D756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301" authorId="0" shapeId="0" xr:uid="{7B1836B3-477E-40A7-B550-D9E79191775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301" authorId="0" shapeId="0" xr:uid="{364659EF-85B9-4030-8E40-B890BDB12DF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301" authorId="0" shapeId="0" xr:uid="{071741DE-4A58-4DB2-9B11-6604DD03739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H301" authorId="0" shapeId="0" xr:uid="{01FAF032-34B1-499D-BB8E-1DBBB508666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I301" authorId="0" shapeId="0" xr:uid="{A87AA8B7-44CD-442C-9793-E51578DA892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J301" authorId="0" shapeId="0" xr:uid="{CE7B4D82-B016-4292-A5B5-0037B446BA8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K301" authorId="0" shapeId="0" xr:uid="{20DCDEB4-C124-4319-9A83-CE55F79247A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L301" authorId="0" shapeId="0" xr:uid="{2458EF03-D183-4A81-9057-65A5ACE6834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M301" authorId="0" shapeId="0" xr:uid="{34F7DBE7-7A46-4607-BEC8-730B91CD915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N301" authorId="0" shapeId="0" xr:uid="{AC3770AC-EDF0-499B-9FDC-7775056C8C1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O301" authorId="0" shapeId="0" xr:uid="{6D7384C0-CC17-4A18-86D2-CA0238351B6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P301" authorId="0" shapeId="0" xr:uid="{4F2DD9FF-3F60-40D8-B0D3-A1C02A31A96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Q301" authorId="0" shapeId="0" xr:uid="{78AC897F-FA44-4EB6-B745-81131AC95E3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R301" authorId="0" shapeId="0" xr:uid="{728D42A9-84C4-461D-B2FB-45C7FB21244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S301" authorId="0" shapeId="0" xr:uid="{09AE8980-74B4-4E4E-9F7E-B5C77825A38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T301" authorId="0" shapeId="0" xr:uid="{E179FC16-014B-46BC-952B-439D42E50B1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U301" authorId="0" shapeId="0" xr:uid="{F39DC047-9377-49A1-A709-88050E9ACE4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V301" authorId="0" shapeId="0" xr:uid="{AB76A990-9BD1-40F9-A4B6-E3DEF86398B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W301" authorId="0" shapeId="0" xr:uid="{D56BF4D9-D02B-42E6-A058-A60D8B08CA5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X301" authorId="0" shapeId="0" xr:uid="{710C607E-1923-45AD-8626-8BCB6B7278B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Y301" authorId="0" shapeId="0" xr:uid="{C576CD6F-E7A4-43A5-B267-1926D254926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Z301" authorId="0" shapeId="0" xr:uid="{6A6AF98C-D6A6-427F-9520-0C061C1B6FC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AA301" authorId="0" shapeId="0" xr:uid="{5228E51D-3865-4CDF-8312-51E7401BC59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302" authorId="0" shapeId="0" xr:uid="{AB7FDCD6-16ED-4015-BE4C-7B72EC491C0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302" authorId="0" shapeId="0" xr:uid="{52AC8649-762B-4DF6-BBC6-235A350F51F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302" authorId="0" shapeId="0" xr:uid="{522C53EF-2D02-47B7-817D-D8A2424C6A3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302" authorId="0" shapeId="0" xr:uid="{45F1A982-6657-47C9-A9E8-F888E9BDC46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302" authorId="0" shapeId="0" xr:uid="{726E7567-EF68-44C4-AD4F-0E28D998FF2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302" authorId="0" shapeId="0" xr:uid="{E5A2DF00-BBF9-47C9-A6E1-9EB70FA538F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H302" authorId="0" shapeId="0" xr:uid="{52C590B1-027E-4E70-BBA2-F4D1C51B1A6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I302" authorId="0" shapeId="0" xr:uid="{5DD2AD66-449A-4F9B-8D11-0278C736A64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J302" authorId="0" shapeId="0" xr:uid="{8B6E2066-5E34-4D2D-8867-D96BC5591D5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K302" authorId="0" shapeId="0" xr:uid="{A4591157-9EB4-4FFA-B99A-1AF04E050E8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L302" authorId="0" shapeId="0" xr:uid="{06F3C2DE-9611-4D45-8EE0-46D08A556D7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M302" authorId="0" shapeId="0" xr:uid="{8EA92F6D-1F13-4448-A16D-0B760A10A80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N302" authorId="0" shapeId="0" xr:uid="{86079FA9-4162-4F43-A60A-01E5CBB8163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O302" authorId="0" shapeId="0" xr:uid="{61BA1F48-778E-4185-AB7C-A2E1C47F75B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P302" authorId="0" shapeId="0" xr:uid="{0E2D4DAA-AC91-42AF-B787-B6C17AF2D2E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Q302" authorId="0" shapeId="0" xr:uid="{FF6D1484-3F6F-4229-AECC-C7D1E312CC5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R302" authorId="0" shapeId="0" xr:uid="{9167EDDF-5C6B-481E-8992-4C3D4A4F506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S302" authorId="0" shapeId="0" xr:uid="{C97B112F-3BB0-465E-81D3-FB7000B0A3B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T302" authorId="0" shapeId="0" xr:uid="{9C5D1903-6CDA-4192-9813-5D000672935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U302" authorId="0" shapeId="0" xr:uid="{7C8CD4EF-DC2A-48D2-A749-95EA93AB9FE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V302" authorId="0" shapeId="0" xr:uid="{52E27B23-387E-4E44-82E5-C6D500F1DF0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W302" authorId="0" shapeId="0" xr:uid="{BB3CCEEF-36F3-47CF-AB84-4656CC6A76C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X302" authorId="0" shapeId="0" xr:uid="{484D6275-01D3-486F-B66E-B685AEEC208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Y302" authorId="0" shapeId="0" xr:uid="{58E3B9EA-917B-4D5D-A3D1-97F00F3A0A4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Z302" authorId="0" shapeId="0" xr:uid="{3E5878D2-A2E4-478C-A232-EF613531954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AA302" authorId="0" shapeId="0" xr:uid="{FE57772D-5652-4CE0-BC9A-E5610A234A3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303" authorId="0" shapeId="0" xr:uid="{0F1AD4F8-2FC7-4AC9-A7D0-CB9D0123751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303" authorId="0" shapeId="0" xr:uid="{73E155A0-919C-4331-98B2-1933CE7BE7F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303" authorId="0" shapeId="0" xr:uid="{1689BC71-C03B-4A5F-9BD4-8838EEA8BC2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303" authorId="0" shapeId="0" xr:uid="{E19D85AE-C195-42DD-85E1-B4E0429AE70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303" authorId="0" shapeId="0" xr:uid="{A8FADA71-EED6-4090-8D3D-7AD58C6D794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303" authorId="0" shapeId="0" xr:uid="{7E774717-30EF-4AD4-8A9D-378BA719117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H303" authorId="0" shapeId="0" xr:uid="{F85FEB71-3612-43D7-AB72-793FA265D99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I303" authorId="0" shapeId="0" xr:uid="{22701C9A-DDAA-4141-8E61-18D3EC363A2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J303" authorId="0" shapeId="0" xr:uid="{A7A08AA2-B976-4567-888A-96E3A7C8877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K303" authorId="0" shapeId="0" xr:uid="{07E1DAF8-F91E-4F7C-98CD-1F16EF40BDE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L303" authorId="0" shapeId="0" xr:uid="{5959E86B-2CE0-4B8F-B576-3DEACDBA290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M303" authorId="0" shapeId="0" xr:uid="{26CC6870-B1C5-464D-B17D-FF07E78E79C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N303" authorId="0" shapeId="0" xr:uid="{954B1EDA-7C61-4912-9D0A-DFE3E3C7365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O303" authorId="0" shapeId="0" xr:uid="{70C80B0D-C383-439D-AB83-4125392D36A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P303" authorId="0" shapeId="0" xr:uid="{0C8D0DB1-CBC9-4868-89B4-87FA8F4DEBD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Q303" authorId="0" shapeId="0" xr:uid="{D554DDD3-2A17-49D8-8809-D80400D0E52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R303" authorId="0" shapeId="0" xr:uid="{9AF20C58-385E-4BBF-90C0-C803F827401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S303" authorId="0" shapeId="0" xr:uid="{919A6F1B-686D-49F9-A45C-E81E73C6469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T303" authorId="0" shapeId="0" xr:uid="{6C7E1DA5-8119-4662-9E73-0453ABA65E8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U303" authorId="0" shapeId="0" xr:uid="{6CF70C2E-2E11-4CAD-82DC-1A2F5C7AA00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V303" authorId="0" shapeId="0" xr:uid="{F0F4CAF6-80DC-4383-BC73-3F1DB094C55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W303" authorId="0" shapeId="0" xr:uid="{406F6894-1AB6-42FC-985F-D9095891055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X303" authorId="0" shapeId="0" xr:uid="{946082B5-8798-4A4D-8221-45E34195D8C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Y303" authorId="0" shapeId="0" xr:uid="{2999085A-F373-495C-9DC8-37DCA8BF363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Z303" authorId="0" shapeId="0" xr:uid="{B443B433-414C-4091-A91A-A176736FA78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AA303" authorId="0" shapeId="0" xr:uid="{91D86A48-ABA4-4B30-9097-A1BC48D0B74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304" authorId="0" shapeId="0" xr:uid="{9061C5A2-5270-4722-9453-9833378B5BC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304" authorId="0" shapeId="0" xr:uid="{EEC12602-1BF3-4D66-B25B-5932DA96CE4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304" authorId="0" shapeId="0" xr:uid="{BA46502C-87B0-4CA2-9939-DE2F158F4DD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304" authorId="0" shapeId="0" xr:uid="{1DC595F0-C4F6-41A4-9804-681BA19753E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304" authorId="0" shapeId="0" xr:uid="{2B8B4474-E669-48F1-BD5E-01DD527AACF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304" authorId="0" shapeId="0" xr:uid="{711DC4CF-E121-4363-82D1-3E50A6F4DE5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H304" authorId="0" shapeId="0" xr:uid="{A56F2DB6-76F3-4FAE-8A15-4CF96AFB9B8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I304" authorId="0" shapeId="0" xr:uid="{0369DCE5-A974-42D2-A196-50844462382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J304" authorId="0" shapeId="0" xr:uid="{CF0758B5-62D6-4883-9444-AB1B35601E7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K304" authorId="0" shapeId="0" xr:uid="{930D5953-2E9F-47E7-B452-1C574585E35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L304" authorId="0" shapeId="0" xr:uid="{1BBD5EA7-7032-45DE-96F4-DADBE9D2CA8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M304" authorId="0" shapeId="0" xr:uid="{C52832F9-2246-463B-ADFB-FA29F292967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N304" authorId="0" shapeId="0" xr:uid="{460B3A41-664B-4690-A64C-0AB6125B15A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O304" authorId="0" shapeId="0" xr:uid="{15C60AE8-4C79-4875-A6C4-DE88F5CC282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P304" authorId="0" shapeId="0" xr:uid="{087616BA-F976-4309-8B45-A8CC720C787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Q304" authorId="0" shapeId="0" xr:uid="{C3671642-514D-481A-83F0-AA6944504FB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R304" authorId="0" shapeId="0" xr:uid="{F483B3A2-3AE1-49CC-9A23-9CA7B711F83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S304" authorId="0" shapeId="0" xr:uid="{43A96F7B-2B65-4643-A954-F4E2E279273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T304" authorId="0" shapeId="0" xr:uid="{DB6567ED-D3B5-4E86-BDB1-59E7708C590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U304" authorId="0" shapeId="0" xr:uid="{8B6467EF-66A5-4B0F-A01A-02247A26220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V304" authorId="0" shapeId="0" xr:uid="{35470BE8-3DD4-4C46-9310-AE86FE59530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W304" authorId="0" shapeId="0" xr:uid="{5671E147-70D4-4093-A34A-D719CADE82F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X304" authorId="0" shapeId="0" xr:uid="{079202BB-6AF2-48D8-B47F-A6C40BD012B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Y304" authorId="0" shapeId="0" xr:uid="{BC51906E-456B-4902-8CF4-78AFF272D47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Z304" authorId="0" shapeId="0" xr:uid="{266EF77E-D358-4B3F-B23D-3BDB670CD0D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AA304" authorId="0" shapeId="0" xr:uid="{39C6A2B6-DAD1-445D-8F14-D98369F20FE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305" authorId="0" shapeId="0" xr:uid="{F8D32A75-8594-468C-A2BD-FC53848DA18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305" authorId="0" shapeId="0" xr:uid="{DE761B5A-3548-40B4-A371-299307170B8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305" authorId="0" shapeId="0" xr:uid="{3FCFE3B4-96A4-4E35-8E4F-52468B2C77B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305" authorId="0" shapeId="0" xr:uid="{3D68BECA-D231-4838-99E4-A063FD3CE9A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305" authorId="0" shapeId="0" xr:uid="{636243AD-D94F-438B-A61E-5F726ED7BC7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305" authorId="0" shapeId="0" xr:uid="{861350E7-EFEF-4F68-A99A-B08C6081491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H305" authorId="0" shapeId="0" xr:uid="{26CF4B0C-93DE-48C0-863A-DDDB70318E2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I305" authorId="0" shapeId="0" xr:uid="{060370FA-AC3C-4450-82EC-5E5416B5201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J305" authorId="0" shapeId="0" xr:uid="{08314CE4-9828-47BF-BA2D-D8F9B4E0A57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K305" authorId="0" shapeId="0" xr:uid="{2A0999C1-2CCF-4EFB-8DB8-9B0DE58E941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L305" authorId="0" shapeId="0" xr:uid="{31737C5D-7D5F-4981-BD65-0F978FFFC18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M305" authorId="0" shapeId="0" xr:uid="{5D321B2A-11DD-4E81-9697-F35A6BB93CB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N305" authorId="0" shapeId="0" xr:uid="{14F35A84-DD9D-4294-8EBD-DB4ACC95C5C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O305" authorId="0" shapeId="0" xr:uid="{77CD8C7A-349E-443F-996B-46A33D2766C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P305" authorId="0" shapeId="0" xr:uid="{F68AD269-BDAC-450F-969B-48AA2334658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Q305" authorId="0" shapeId="0" xr:uid="{A963B43F-1F20-4573-A8FA-62C58990F27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R305" authorId="0" shapeId="0" xr:uid="{9D07D601-1CFB-45FF-A764-9AA16D6EF7E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S305" authorId="0" shapeId="0" xr:uid="{5973AA70-6A25-4FBD-9513-3F472EB0B9D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T305" authorId="0" shapeId="0" xr:uid="{D3B47586-405A-47E4-BE67-CA76EC718F7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U305" authorId="0" shapeId="0" xr:uid="{F837DDA9-D47F-4AC8-84B8-28D0392D615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V305" authorId="0" shapeId="0" xr:uid="{62FB1683-FEC9-4231-8F36-56F3687D06D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W305" authorId="0" shapeId="0" xr:uid="{5634AFD4-5BD6-417D-B2E6-23279FFC5E0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X305" authorId="0" shapeId="0" xr:uid="{E62BE90A-AEA5-4C57-9554-B21217CA361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Y305" authorId="0" shapeId="0" xr:uid="{11B81B63-5B02-43A3-BAC2-BE9B56A335E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Z305" authorId="0" shapeId="0" xr:uid="{09E649AB-D8EB-4C36-8BD7-40FCEDE4B8F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AA305" authorId="0" shapeId="0" xr:uid="{0B1FC56B-0CDA-4999-94CF-C78B40249C7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306" authorId="0" shapeId="0" xr:uid="{28C1D411-F53D-4CF3-8251-CCB92047C2A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306" authorId="0" shapeId="0" xr:uid="{CB38C933-5AD0-4BB6-8A2B-331F0B8FCEA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306" authorId="0" shapeId="0" xr:uid="{5C86580E-3508-40AC-A7B8-111CBC4AFE2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306" authorId="0" shapeId="0" xr:uid="{F4C37942-794D-4FBE-9828-B3FD0FB9724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306" authorId="0" shapeId="0" xr:uid="{20D376AC-987C-4238-8D74-4A07FCE26FE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306" authorId="0" shapeId="0" xr:uid="{BB60D198-1EC4-4B12-BAEF-1EF3C8F20FD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H306" authorId="0" shapeId="0" xr:uid="{DA74C311-5D48-4459-9EE2-C6FFE737FC4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I306" authorId="0" shapeId="0" xr:uid="{31C057DF-66A5-4797-A8BC-682F6DBCD16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J306" authorId="0" shapeId="0" xr:uid="{AC9B2876-6D63-448A-8DF8-AE088C6386E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K306" authorId="0" shapeId="0" xr:uid="{C912AC6A-3D8E-4A21-8B83-0CDF629AE88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L306" authorId="0" shapeId="0" xr:uid="{D328C42D-1CFA-42C4-A1EE-5EE1E0D75EE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M306" authorId="0" shapeId="0" xr:uid="{349724B2-E9DB-4A29-8B14-18176DC1D7E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N306" authorId="0" shapeId="0" xr:uid="{2131C7DD-3E19-4291-8877-BDBC19D13D0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O306" authorId="0" shapeId="0" xr:uid="{84F8B1FC-E208-4AC8-96CF-2649FD579D4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P306" authorId="0" shapeId="0" xr:uid="{0D93A9C5-68F9-48DB-A9FB-3532E28286A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Q306" authorId="0" shapeId="0" xr:uid="{C70619B9-47E1-467F-9C1A-008B0698359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R306" authorId="0" shapeId="0" xr:uid="{C67DD91C-B7C7-4FD6-8777-372F2322B91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S306" authorId="0" shapeId="0" xr:uid="{DAE8D960-1A91-465A-B3B2-22A242CABBD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T306" authorId="0" shapeId="0" xr:uid="{9E35B710-C938-4719-A9F2-69FEC4B2A32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U306" authorId="0" shapeId="0" xr:uid="{E7285328-598B-48B6-A388-5D20FF9BA17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V306" authorId="0" shapeId="0" xr:uid="{6D271B67-9D9E-492F-B3F6-59DF72E6F4F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W306" authorId="0" shapeId="0" xr:uid="{9096549F-CEBE-4C32-AAB5-49E568A6E57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X306" authorId="0" shapeId="0" xr:uid="{3055DB64-3132-41CE-B6A4-388A67222F7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Y306" authorId="0" shapeId="0" xr:uid="{F2F180DE-64E1-453B-998A-299D8FA83DB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Z306" authorId="0" shapeId="0" xr:uid="{63354ED3-402D-4CF4-97B3-36B2E1970AB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AA306" authorId="0" shapeId="0" xr:uid="{E15689C4-D0FE-4A08-9069-2FACEE6A892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307" authorId="0" shapeId="0" xr:uid="{E936B1F3-E8FF-4FDC-8F07-02D5AEF7687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307" authorId="0" shapeId="0" xr:uid="{F9A136A9-2E58-4341-8336-CA3994BDAA3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307" authorId="0" shapeId="0" xr:uid="{E8BC937D-3771-4D45-A5CD-A93816E6CA5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307" authorId="0" shapeId="0" xr:uid="{78B4C37D-2B69-4061-A7A9-E4937518D75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307" authorId="0" shapeId="0" xr:uid="{351BC948-8F5D-4E23-8FF5-323B78EB855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307" authorId="0" shapeId="0" xr:uid="{A4197516-0733-430E-8812-7BD0C4F359C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H307" authorId="0" shapeId="0" xr:uid="{86213FE5-8461-4825-9666-8F8C88DCFA4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I307" authorId="0" shapeId="0" xr:uid="{BC65EB10-6463-40C0-A748-FF8FD58F5D2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J307" authorId="0" shapeId="0" xr:uid="{00EDE29E-A73C-4676-A481-F4E5D358C1C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K307" authorId="0" shapeId="0" xr:uid="{FD62E718-059F-406D-98F1-E00AF95D743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L307" authorId="0" shapeId="0" xr:uid="{AE2ECBAA-6A73-4953-9853-1477804C399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M307" authorId="0" shapeId="0" xr:uid="{37B1A3DD-87D0-4883-BF3C-44B9A373B47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N307" authorId="0" shapeId="0" xr:uid="{342AF674-CE4B-4CB2-8C23-43302FB7E99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O307" authorId="0" shapeId="0" xr:uid="{5339C591-505A-43F7-BD6F-6497E000396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P307" authorId="0" shapeId="0" xr:uid="{017170FD-4065-4028-89C7-1F06636DBEB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Q307" authorId="0" shapeId="0" xr:uid="{4EEE9674-6A19-470B-B3C1-C7F0A520E95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R307" authorId="0" shapeId="0" xr:uid="{4D937453-D470-42F6-9D10-B5DB54A80A1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S307" authorId="0" shapeId="0" xr:uid="{FBD965D7-18A7-4FA2-8562-18EFFA0A016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T307" authorId="0" shapeId="0" xr:uid="{FCAE96FB-0A46-4509-85D0-F110311EAEF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U307" authorId="0" shapeId="0" xr:uid="{99133D53-71AC-4824-ABC4-5621AB5E620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V307" authorId="0" shapeId="0" xr:uid="{13C23339-F4A3-48A5-88CD-7FE135CA826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W307" authorId="0" shapeId="0" xr:uid="{BEB0B336-0293-4D0D-A6A7-62CEA2CEBE4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X307" authorId="0" shapeId="0" xr:uid="{419EEB5D-45DD-4681-8BAB-1A6088B028C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Y307" authorId="0" shapeId="0" xr:uid="{5D6FE974-DDB7-4D38-AF3B-F0A1E68CF93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Z307" authorId="0" shapeId="0" xr:uid="{F006FBD7-7B2D-4453-855A-4AD01352465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AA307" authorId="0" shapeId="0" xr:uid="{9F5B8CBD-A4F2-4A8F-B45B-A2B11FF14E0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308" authorId="0" shapeId="0" xr:uid="{97992C4E-7540-4EF9-AB3F-A481DDD2877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308" authorId="0" shapeId="0" xr:uid="{11C59017-7088-4655-83B9-8369F756F4D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308" authorId="0" shapeId="0" xr:uid="{13AD914D-79B4-4576-8932-A281F5C7C95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308" authorId="0" shapeId="0" xr:uid="{6416EED2-EBC2-4940-8C62-077944022EF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308" authorId="0" shapeId="0" xr:uid="{A8D7B711-2594-4362-A3CA-F2F2EDAAC35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308" authorId="0" shapeId="0" xr:uid="{F86B0F35-F38C-41F0-8DDF-AE550A45CE5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H308" authorId="0" shapeId="0" xr:uid="{35915D9D-7FB1-484F-B7DD-3301C008F51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I308" authorId="0" shapeId="0" xr:uid="{8B4F26AC-4822-4B47-B04B-E1448838856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J308" authorId="0" shapeId="0" xr:uid="{B4FBA0A9-CDC0-49CB-8720-D971502E651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K308" authorId="0" shapeId="0" xr:uid="{06B978F8-E915-4A27-B2D0-740F8271A3C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L308" authorId="0" shapeId="0" xr:uid="{18D3FA30-D480-4979-BAC8-0BE02DA72FB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M308" authorId="0" shapeId="0" xr:uid="{05F6D904-2FDE-46B6-89A2-E37F8896F49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N308" authorId="0" shapeId="0" xr:uid="{302F852D-998C-489D-885F-F8BD5FDB7E0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O308" authorId="0" shapeId="0" xr:uid="{D1D02E0F-A7A0-4BE4-8740-A700FD4B6AF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P308" authorId="0" shapeId="0" xr:uid="{1052682D-C294-4FFD-A7B5-B60FDEED692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Q308" authorId="0" shapeId="0" xr:uid="{AC087252-8DF2-4773-9984-DDBB05F0847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R308" authorId="0" shapeId="0" xr:uid="{E773EF76-B533-48FE-91A9-E92D7A683AB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S308" authorId="0" shapeId="0" xr:uid="{23695FBB-D8C8-48BB-A506-F40948B26FF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T308" authorId="0" shapeId="0" xr:uid="{6DE073ED-40B4-48A0-A8C6-880EA1B16E3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U308" authorId="0" shapeId="0" xr:uid="{00A2A010-F5F2-4B7C-9CA6-C30D7C58235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V308" authorId="0" shapeId="0" xr:uid="{CB14733F-A825-4451-A177-9E9363E552E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W308" authorId="0" shapeId="0" xr:uid="{03DEC22A-E3E0-44A0-A193-79E20539811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X308" authorId="0" shapeId="0" xr:uid="{15139194-216B-4B57-B78C-403F52F996F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Y308" authorId="0" shapeId="0" xr:uid="{83FF4B3C-3818-4EE6-9239-27F48818076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Z308" authorId="0" shapeId="0" xr:uid="{ADAC37D0-115B-47E3-BC81-1C48C1D235E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AA308" authorId="0" shapeId="0" xr:uid="{48629EE6-C82D-4BC7-AB50-3EBA8F24FD7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309" authorId="0" shapeId="0" xr:uid="{6413D51D-0D5B-4223-B35E-E1DC7E4BE02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309" authorId="0" shapeId="0" xr:uid="{061A52B0-7158-4C00-98D1-8A622B764B2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309" authorId="0" shapeId="0" xr:uid="{F4E30DA8-44A6-443D-84B1-F98338D55DE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309" authorId="0" shapeId="0" xr:uid="{03D23C8B-73E2-4DB4-9FC2-2AC0B297EAC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309" authorId="0" shapeId="0" xr:uid="{257A17D4-212A-4DBA-A3AC-A9BE5F501C5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309" authorId="0" shapeId="0" xr:uid="{0B21CEE9-8EC6-4417-9E72-7C298ECBA3A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H309" authorId="0" shapeId="0" xr:uid="{24FD060B-A3D1-4F8C-8BF2-DFB7B04673E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I309" authorId="0" shapeId="0" xr:uid="{B3ECD918-F864-4F6A-B616-622A709F4FC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J309" authorId="0" shapeId="0" xr:uid="{D27A0FD8-750D-4BD7-939F-5636BE1D052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K309" authorId="0" shapeId="0" xr:uid="{71F44528-43F9-4488-8D4F-182F7E9DEEB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L309" authorId="0" shapeId="0" xr:uid="{5AEA5F0B-274A-46AB-9A59-D9F40915879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M309" authorId="0" shapeId="0" xr:uid="{0107B2C7-80FD-477B-9BC3-2E098DC8312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N309" authorId="0" shapeId="0" xr:uid="{49E1E7CE-AAE0-4B99-B95E-0326F61BB9D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O309" authorId="0" shapeId="0" xr:uid="{A9B331FF-EEBF-42A4-966C-062F656A9FF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P309" authorId="0" shapeId="0" xr:uid="{7C431E80-4EE7-442F-9CBB-E2DE7F4D58D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Q309" authorId="0" shapeId="0" xr:uid="{8541EC9D-A884-4DF4-AD29-40E2E9141F6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R309" authorId="0" shapeId="0" xr:uid="{54D18D6F-6FE9-4AB4-9260-76CD1565BEB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S309" authorId="0" shapeId="0" xr:uid="{A506885C-E7F4-4135-886C-A7035B64E11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T309" authorId="0" shapeId="0" xr:uid="{5C029B53-510B-42B3-85C8-3FBD17EB02B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U309" authorId="0" shapeId="0" xr:uid="{E544B792-EECA-4E20-98F5-B3DA5C03C4F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V309" authorId="0" shapeId="0" xr:uid="{5BCCA874-03D7-4092-A980-D81B039F3C3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W309" authorId="0" shapeId="0" xr:uid="{8600778F-D0ED-412E-A75C-B010038BB84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X309" authorId="0" shapeId="0" xr:uid="{C5DA10AA-4734-4E0A-A001-AACDBC353E8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Y309" authorId="0" shapeId="0" xr:uid="{7ACC024D-3245-436C-9032-6D45CEB9263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Z309" authorId="0" shapeId="0" xr:uid="{1C3C83F1-6B26-4E70-81CA-1CED255A000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AA309" authorId="0" shapeId="0" xr:uid="{D913A64C-5785-442A-968A-969595DDDE5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310" authorId="0" shapeId="0" xr:uid="{5479AF54-9CBD-4D75-AF7C-BB8A2F1F782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310" authorId="0" shapeId="0" xr:uid="{8974A87C-3BEB-48A0-B62D-E481C46A3FC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310" authorId="0" shapeId="0" xr:uid="{349FAAF2-197E-457A-B20D-EC5815359A7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310" authorId="0" shapeId="0" xr:uid="{9AB0AA9A-3E64-4F87-BDE1-358619180E4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310" authorId="0" shapeId="0" xr:uid="{09641B40-0521-4C13-9C4A-AFD6CD6662A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310" authorId="0" shapeId="0" xr:uid="{2BE0D428-DE40-4A2A-8948-83488D2C52E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H310" authorId="0" shapeId="0" xr:uid="{5524ACD2-E3B7-403A-B8A9-F76BE08BC77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I310" authorId="0" shapeId="0" xr:uid="{85E78392-7C27-4CAE-BB9B-443BBA09F25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J310" authorId="0" shapeId="0" xr:uid="{BAFF4D9C-4F31-40E1-B388-BD05D51FE34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K310" authorId="0" shapeId="0" xr:uid="{CDEF472E-1F9A-4FA1-8454-0B1FB66B1FE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L310" authorId="0" shapeId="0" xr:uid="{B2C57D45-75EC-456A-972A-1B57AC265F3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M310" authorId="0" shapeId="0" xr:uid="{B3BF9D5A-BA4C-40F4-B549-4ED3DC8D5AC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N310" authorId="0" shapeId="0" xr:uid="{22DDD3A7-5C83-4519-885C-B0768830833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O310" authorId="0" shapeId="0" xr:uid="{DB5D4880-853C-4660-9B6B-B9EA0C394FB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P310" authorId="0" shapeId="0" xr:uid="{DE782004-AFAF-4187-893D-DD0B9FFEE1C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Q310" authorId="0" shapeId="0" xr:uid="{E06E34E9-5ABB-4967-B62A-A0F9BAD71F0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R310" authorId="0" shapeId="0" xr:uid="{9828F9B2-B969-415E-BE20-F2B601DC1F5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S310" authorId="0" shapeId="0" xr:uid="{7B26468C-CCCB-4B45-AA70-4FA760A06F9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T310" authorId="0" shapeId="0" xr:uid="{D389194A-BC8B-4099-8502-6F1F1D2CE32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U310" authorId="0" shapeId="0" xr:uid="{B28EDAFE-FB59-4E78-B4DB-02B7056999D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V310" authorId="0" shapeId="0" xr:uid="{E5D209EA-0CC9-4D08-9768-10C6046BB1A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W310" authorId="0" shapeId="0" xr:uid="{F65D686A-F638-440D-A10A-7DC266FC56E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X310" authorId="0" shapeId="0" xr:uid="{9B8C1B77-2733-4401-AA7F-F398B85A1CA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Y310" authorId="0" shapeId="0" xr:uid="{E732E799-66A1-4153-8B90-20BDB3EB7F3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Z310" authorId="0" shapeId="0" xr:uid="{F0FA617E-5002-4707-B640-C01B2299AE3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AA310" authorId="0" shapeId="0" xr:uid="{58231E79-26F1-4185-87C7-B8A755F1CED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313" authorId="0" shapeId="0" xr:uid="{4BF6878D-DFA1-4744-8587-878C8886A4E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313" authorId="0" shapeId="0" xr:uid="{9EFCC7A4-F823-4D80-9734-2ED5EEA80ED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D313" authorId="0" shapeId="0" xr:uid="{F489C77D-F301-4A98-94DD-72F3A403B72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313" authorId="0" shapeId="0" xr:uid="{205232F9-30A2-4657-B857-E5F9B34AD0A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313" authorId="0" shapeId="0" xr:uid="{8E69E23B-C3BA-4FB2-BCE5-F140ED516A3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313" authorId="0" shapeId="0" xr:uid="{8B74711F-D486-4958-9988-19536E65E40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H313" authorId="0" shapeId="0" xr:uid="{87551B53-8EA4-417C-A891-A282172FA60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I313" authorId="0" shapeId="0" xr:uid="{889308AA-A91F-4522-B6C6-7DEDC25CC73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J313" authorId="0" shapeId="0" xr:uid="{BC395FD7-DB1F-489C-B369-75D0682906A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K313" authorId="0" shapeId="0" xr:uid="{B867DA36-FB38-44BD-AAB6-1FF57600DC9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L313" authorId="0" shapeId="0" xr:uid="{F45827DF-47BA-4715-B79B-BB1608D1FB7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M313" authorId="0" shapeId="0" xr:uid="{0F0942BD-EF43-492B-92BF-FCF2C448C2E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N313" authorId="0" shapeId="0" xr:uid="{00FE1223-2AE0-42E3-A6AB-75C130563F0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O313" authorId="0" shapeId="0" xr:uid="{8D2552AA-3D68-4868-8066-E06B8D74A0F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P313" authorId="0" shapeId="0" xr:uid="{6B30FD3E-584B-42DD-91DD-79645E14239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Q313" authorId="0" shapeId="0" xr:uid="{8A2E7A76-D3CA-4BD4-A1DD-9B9D19A2C9F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R313" authorId="0" shapeId="0" xr:uid="{BC5AC4F9-CD7F-4C3F-8A66-52CE894AC75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S313" authorId="0" shapeId="0" xr:uid="{3488DC83-2A3A-4BB1-9C4C-4A2EDCEAA35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T313" authorId="0" shapeId="0" xr:uid="{71BDB319-14E3-4EBA-80CA-AFB61E01288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U313" authorId="0" shapeId="0" xr:uid="{17783CA6-26C7-4983-89F7-3E3A4100AC9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V313" authorId="0" shapeId="0" xr:uid="{6E0685B7-68C8-4746-B92E-BCCF307A92E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W313" authorId="0" shapeId="0" xr:uid="{ACA7D484-C068-495E-94FE-CFB9CAFA960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X313" authorId="0" shapeId="0" xr:uid="{B330FF64-A8D5-40FA-A1E4-96EEB9CC0E7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Y313" authorId="0" shapeId="0" xr:uid="{095B5B50-6102-418D-A1A3-54617EDCD8D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Z313" authorId="0" shapeId="0" xr:uid="{6F8F1AF1-D76D-4B87-8FE2-87752C4693D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AA313" authorId="0" shapeId="0" xr:uid="{71B86344-9451-4EC2-B478-FB3BDB51568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314" authorId="0" shapeId="0" xr:uid="{D6652619-5998-4557-AB99-F31C7A2A01D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314" authorId="0" shapeId="0" xr:uid="{A06FFD03-3F63-4DF3-8E16-D3A305C5FAE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D314" authorId="0" shapeId="0" xr:uid="{F971778E-969B-4A2E-A5E8-812079BCAF5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314" authorId="0" shapeId="0" xr:uid="{E9940E80-176F-4604-BCA0-15B56282E0B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314" authorId="0" shapeId="0" xr:uid="{9C0F3F4E-5F57-434F-B2FB-C61CF54C54F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314" authorId="0" shapeId="0" xr:uid="{99832434-D62F-4ADA-8496-112C70AA69F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H314" authorId="0" shapeId="0" xr:uid="{8ABD1DE0-90F0-483D-898F-77CE6779876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314" authorId="0" shapeId="0" xr:uid="{7DB24BBC-D70F-477B-BDDB-AC733FB1A93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314" authorId="0" shapeId="0" xr:uid="{C4EA0FCB-B13C-479E-8F81-936F76EC743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K314" authorId="0" shapeId="0" xr:uid="{F143EA35-8FCD-41E1-B140-E65B2847299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L314" authorId="0" shapeId="0" xr:uid="{7E5F47B0-38E6-4390-A986-F80A91EE536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M314" authorId="0" shapeId="0" xr:uid="{752B6935-4B8F-46E4-9395-FA7A2C10009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N314" authorId="0" shapeId="0" xr:uid="{C699F8C5-FD75-4EFD-AE28-4DAD30C7D3F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O314" authorId="0" shapeId="0" xr:uid="{F2A046A1-FE49-4884-A29B-FEF52B2A45B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P314" authorId="0" shapeId="0" xr:uid="{F8405F93-8A79-4AC6-983E-31B75F37BFE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Q314" authorId="0" shapeId="0" xr:uid="{D9934A8B-049E-43B7-8982-DA915D04EF6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R314" authorId="0" shapeId="0" xr:uid="{9EABAC7F-A161-4619-947E-F72A6C0456A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S314" authorId="0" shapeId="0" xr:uid="{72696870-8BA6-4C80-A7AA-EA675BD8F35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T314" authorId="0" shapeId="0" xr:uid="{97560747-E48F-4B05-96F1-F0DB5CF5CE3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U314" authorId="0" shapeId="0" xr:uid="{CB96967B-EEA4-4382-A1A8-F12ADB47A01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V314" authorId="0" shapeId="0" xr:uid="{AE3084C2-4FEB-423F-9B98-349185F1077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W314" authorId="0" shapeId="0" xr:uid="{97CCFDA8-9925-433C-89FC-D97E88ACC59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X314" authorId="0" shapeId="0" xr:uid="{0D4C1303-E5BF-4FFA-B0A1-902778FB647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Y314" authorId="0" shapeId="0" xr:uid="{E120C151-F2B5-4016-99F4-B71AB5ED76C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Z314" authorId="0" shapeId="0" xr:uid="{323788FD-259E-4A51-B9C3-B6BED0A895A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AA314" authorId="0" shapeId="0" xr:uid="{902927CC-E1F1-41F6-8A0D-013F09C11F5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315" authorId="0" shapeId="0" xr:uid="{2AABC6D6-2CCF-49BF-B44E-B41AD92E9CF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315" authorId="0" shapeId="0" xr:uid="{57E8CAF9-32AA-4FCF-86E1-B16D5D5F016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315" authorId="0" shapeId="0" xr:uid="{85BD6839-BD12-43FB-BEE0-D5F96053484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315" authorId="0" shapeId="0" xr:uid="{F0616AE2-28BE-4981-8C63-816B974CB65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315" authorId="0" shapeId="0" xr:uid="{0C99C479-D468-4BE1-9D90-D7933989388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315" authorId="0" shapeId="0" xr:uid="{5BB9E62F-1847-4AC0-97E3-45D75789DB9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H315" authorId="0" shapeId="0" xr:uid="{86E31BDF-ECF8-4224-9C69-143C0FBAA39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I315" authorId="0" shapeId="0" xr:uid="{E9526D5C-FBF5-49F0-ADB4-797CE97ADB6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J315" authorId="0" shapeId="0" xr:uid="{D9C61713-7CA9-4770-9C7A-E665D13EA6B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K315" authorId="0" shapeId="0" xr:uid="{4BEDF54F-2CE1-4B87-8D4B-D440EC859C6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L315" authorId="0" shapeId="0" xr:uid="{95E09439-6D35-4C29-A859-62814E8C12A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M315" authorId="0" shapeId="0" xr:uid="{28007537-D910-469D-A6DF-8F2FA88B3F6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N315" authorId="0" shapeId="0" xr:uid="{5505DDFE-9A88-4610-B360-D56807ADBD4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O315" authorId="0" shapeId="0" xr:uid="{B90674D8-5643-4C5A-860A-F207C79EBB6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P315" authorId="0" shapeId="0" xr:uid="{27E178D0-BF09-4749-9D45-157ECF5B4CE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Q315" authorId="0" shapeId="0" xr:uid="{30157605-A4C4-441B-B892-967959587B5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R315" authorId="0" shapeId="0" xr:uid="{CBA165CC-9B29-465D-8AF5-2D48FDD64D5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S315" authorId="0" shapeId="0" xr:uid="{4285B542-1C10-4904-9A6A-7095BD124C5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T315" authorId="0" shapeId="0" xr:uid="{7C35668F-348E-49A7-9AE9-EE87DF1BF4C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U315" authorId="0" shapeId="0" xr:uid="{0E026B64-67D8-4863-B75B-A8ADBE1D002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V315" authorId="0" shapeId="0" xr:uid="{6C496ACF-DF36-46EC-BC7C-1D000B94E08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W315" authorId="0" shapeId="0" xr:uid="{29A5E8AC-76F9-4FF6-BB13-7ED6222FD6D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X315" authorId="0" shapeId="0" xr:uid="{B9FFC3D1-0A6A-4E00-ABDA-5553B8173A9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Y315" authorId="0" shapeId="0" xr:uid="{15C4691F-8D18-4DE8-AB0C-297DCD16382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Z315" authorId="0" shapeId="0" xr:uid="{0B44061A-54AD-4162-88EC-5CD13D4530F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AA315" authorId="0" shapeId="0" xr:uid="{E288229A-2CE4-47B7-BFE0-4066A946B1A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316" authorId="0" shapeId="0" xr:uid="{6523279A-945E-41FF-A1AF-407113BCFCB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316" authorId="0" shapeId="0" xr:uid="{03EE4D02-53AD-4F74-A544-41C14016403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316" authorId="0" shapeId="0" xr:uid="{B739C714-F226-43ED-B614-52F0A88E927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316" authorId="0" shapeId="0" xr:uid="{5A1BD2C7-0DE8-43EF-814C-043F6C57696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316" authorId="0" shapeId="0" xr:uid="{CF08AC21-4F22-4EF2-B756-8F768987FE4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316" authorId="0" shapeId="0" xr:uid="{443E8F4B-DD10-4818-9BA1-0B1029496AC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H316" authorId="0" shapeId="0" xr:uid="{3CC8C7F0-147A-4E80-B479-A82C225CC3B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I316" authorId="0" shapeId="0" xr:uid="{0BB06A96-D66D-423F-9859-50A6BEF7C53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J316" authorId="0" shapeId="0" xr:uid="{6482A26D-5160-46F3-883B-171AE2EB246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K316" authorId="0" shapeId="0" xr:uid="{45FE7A51-155A-411B-BB52-F5E52193A98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L316" authorId="0" shapeId="0" xr:uid="{96EDF038-F28D-4F3E-841F-BE4B92BAA85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M316" authorId="0" shapeId="0" xr:uid="{8D8A0EE2-53FF-4FAE-B017-62ABB56ADE2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N316" authorId="0" shapeId="0" xr:uid="{D23B1C48-4206-4E62-8F3B-D628B96E53A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O316" authorId="0" shapeId="0" xr:uid="{CB9E2278-D0B1-4A83-9A74-9C955C07B9B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P316" authorId="0" shapeId="0" xr:uid="{35B49701-F628-41CF-83F3-338367A9454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Q316" authorId="0" shapeId="0" xr:uid="{9366CC8B-45CB-44D7-B1D8-211B5904069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R316" authorId="0" shapeId="0" xr:uid="{77B9C6F3-3C78-45E0-8366-F9086DE3E9C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S316" authorId="0" shapeId="0" xr:uid="{71992DDD-038E-483F-A76A-78B51E995C1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T316" authorId="0" shapeId="0" xr:uid="{A7241D9C-EB50-449C-9C17-CD0F4DCC783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U316" authorId="0" shapeId="0" xr:uid="{FC5E184D-18F7-49B6-9374-B0B202D88A6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V316" authorId="0" shapeId="0" xr:uid="{FB3A74FE-AE44-4B35-8F5B-D41DAE62F82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W316" authorId="0" shapeId="0" xr:uid="{BF46F9F1-88AD-4D17-AED0-1E275C2A52C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X316" authorId="0" shapeId="0" xr:uid="{E2018266-5F08-459D-99B6-BAFAAA4EB02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Y316" authorId="0" shapeId="0" xr:uid="{AAC7D8BF-A051-4781-BA64-07E1A47DA05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Z316" authorId="0" shapeId="0" xr:uid="{37C9DAEE-5C46-4BA3-8F82-3EA05D7FDAB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AA316" authorId="0" shapeId="0" xr:uid="{9E466DD9-F34E-4080-9899-98E5BB31CA7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317" authorId="0" shapeId="0" xr:uid="{5AE55470-2CCE-4988-AA26-39EDED8D43A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317" authorId="0" shapeId="0" xr:uid="{D366E7AE-ADD3-4CAE-86DD-17FFFAD8763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317" authorId="0" shapeId="0" xr:uid="{4380CB53-3C49-4629-9B36-497C06F0AA9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317" authorId="0" shapeId="0" xr:uid="{A60D203E-E6CE-4353-940A-ECF0062F2ED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317" authorId="0" shapeId="0" xr:uid="{8F600AE3-ACEF-43BB-B20E-B06639691C6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317" authorId="0" shapeId="0" xr:uid="{2EBC67F6-420C-4365-9BC7-E237AC40029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H317" authorId="0" shapeId="0" xr:uid="{1575595D-8F0C-4D97-A28C-4842DA82F0B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I317" authorId="0" shapeId="0" xr:uid="{DCF1D5E6-483E-44EA-9EC1-77801AA9A81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J317" authorId="0" shapeId="0" xr:uid="{16D4C3A9-4564-4689-96F4-ACAB04C84CD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K317" authorId="0" shapeId="0" xr:uid="{B0361683-59B2-40A5-883D-2157176A0B1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L317" authorId="0" shapeId="0" xr:uid="{F0101E65-3AA4-4017-8E51-FF0C9AEED70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M317" authorId="0" shapeId="0" xr:uid="{35AEBA6B-D493-4B20-93E6-134C8A2C6DC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N317" authorId="0" shapeId="0" xr:uid="{542EC966-10C2-47B0-9178-2F74D8FD5C5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O317" authorId="0" shapeId="0" xr:uid="{1BF8EB43-5A38-43AF-B072-E5BBA99C9EE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P317" authorId="0" shapeId="0" xr:uid="{7F63C5B9-AD4A-4CF9-BB5A-45CC9616D4D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Q317" authorId="0" shapeId="0" xr:uid="{5D7F5319-A1C1-4A95-BD97-CA9782389C5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R317" authorId="0" shapeId="0" xr:uid="{B14F36FF-F3FD-4FDB-9027-52093904B1D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S317" authorId="0" shapeId="0" xr:uid="{345B545D-13AB-41B2-8E35-4AB9BB15068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T317" authorId="0" shapeId="0" xr:uid="{F194B6F3-F3FE-40B9-9A42-B36D400881A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U317" authorId="0" shapeId="0" xr:uid="{31837DB6-B48C-48EE-8E10-A0A242A15F2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V317" authorId="0" shapeId="0" xr:uid="{646C8DB9-BE7A-40C8-92B1-76A415D42D0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W317" authorId="0" shapeId="0" xr:uid="{407917A3-A533-4050-8A6A-F98F906D1A0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X317" authorId="0" shapeId="0" xr:uid="{A8A95602-86F4-48BF-92A1-EC538AD4525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Y317" authorId="0" shapeId="0" xr:uid="{C70E3553-A5A4-442D-AAEA-5B9760DCB21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Z317" authorId="0" shapeId="0" xr:uid="{B9466C4D-3C2A-4DBA-9149-4B5A56F3477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AA317" authorId="0" shapeId="0" xr:uid="{8B68A39F-C66B-4E07-8047-D3862D19C93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318" authorId="0" shapeId="0" xr:uid="{7A1FA473-1F71-4C83-8E42-F5B4704A9F1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318" authorId="0" shapeId="0" xr:uid="{B640BD46-D26B-4A3A-A8E4-E714CFC69E2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318" authorId="0" shapeId="0" xr:uid="{746170D9-D41D-494E-A4C5-A107E1FDE05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318" authorId="0" shapeId="0" xr:uid="{A5F16080-D0B7-4AD9-9488-923709F95BE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318" authorId="0" shapeId="0" xr:uid="{4801F8B7-AD6F-4A99-8390-DF9AA0481AA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318" authorId="0" shapeId="0" xr:uid="{EBB42784-1071-4405-9FC1-1FC97C52464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H318" authorId="0" shapeId="0" xr:uid="{FE18CD1E-DC14-46B4-A4E0-EDF517AD875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I318" authorId="0" shapeId="0" xr:uid="{0D548311-3B13-436B-9599-A45C00E22EC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J318" authorId="0" shapeId="0" xr:uid="{401842B3-B0F6-4880-9B78-23B247C007F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K318" authorId="0" shapeId="0" xr:uid="{176E3DF9-FE91-45D2-82AD-AF2FDAB7ACE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L318" authorId="0" shapeId="0" xr:uid="{771F7C18-DE3F-4971-B379-FA4BD07BF4E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M318" authorId="0" shapeId="0" xr:uid="{2D512193-6C23-47F7-9AE3-A0ECED20A4E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N318" authorId="0" shapeId="0" xr:uid="{FE936FB3-A41E-47B1-898C-311F1B897CD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O318" authorId="0" shapeId="0" xr:uid="{E8DC369F-D677-4FDE-9122-E21C2C59628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P318" authorId="0" shapeId="0" xr:uid="{6402E756-D146-4F13-8F66-16F1FD7DCA8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Q318" authorId="0" shapeId="0" xr:uid="{95FD221D-249C-42AE-9E1A-2EE9B3A5083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R318" authorId="0" shapeId="0" xr:uid="{0F0DFEF1-F4AA-44FC-BF28-8ACA4868701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S318" authorId="0" shapeId="0" xr:uid="{C8BFE10E-B014-479B-B55C-C9EAE4725D2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T318" authorId="0" shapeId="0" xr:uid="{2105950B-4952-48B8-8414-0349976AE77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U318" authorId="0" shapeId="0" xr:uid="{2BB5EE31-7AF0-442B-870D-B8140946D06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V318" authorId="0" shapeId="0" xr:uid="{5C85A281-5F3E-4E07-A222-5335F4B6EFC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W318" authorId="0" shapeId="0" xr:uid="{4D5B7459-2026-4E17-BDD7-60989BE2934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X318" authorId="0" shapeId="0" xr:uid="{2BD7BC61-0B8A-4A6A-AD52-20680A65458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Y318" authorId="0" shapeId="0" xr:uid="{1A459445-3E05-49ED-8606-FD6ED8A2213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Z318" authorId="0" shapeId="0" xr:uid="{B7FA8238-C207-4184-8BE8-9E1C1E399CF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AA318" authorId="0" shapeId="0" xr:uid="{B9963F1D-8D66-46DA-9522-1A1AFB98F31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319" authorId="0" shapeId="0" xr:uid="{75479E0F-DC4B-4DE1-A781-650DEE68A48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319" authorId="0" shapeId="0" xr:uid="{4524F897-ED43-41D8-AF7F-9BCFC9AAFCA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319" authorId="0" shapeId="0" xr:uid="{D7D51CB4-7107-4F20-ACFB-446BCC5103E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319" authorId="0" shapeId="0" xr:uid="{07AC2E6F-D578-418A-AC6F-89426F7FE7F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319" authorId="0" shapeId="0" xr:uid="{60447B19-1E6D-4976-9D9C-F22500DB2C6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319" authorId="0" shapeId="0" xr:uid="{39FF2A33-D310-451C-804B-7ADFEFC39C6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H319" authorId="0" shapeId="0" xr:uid="{2ACD68B7-41EF-4A8D-AAC5-3D6A08A7298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I319" authorId="0" shapeId="0" xr:uid="{AAF7506F-DD60-4C46-B01F-E89263E64A4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J319" authorId="0" shapeId="0" xr:uid="{A9F45E45-08B5-4769-9920-CE9EAD48B7C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K319" authorId="0" shapeId="0" xr:uid="{2392535D-5616-4D9F-949B-C6F20451B02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L319" authorId="0" shapeId="0" xr:uid="{C0958911-A023-4BCE-B14E-0B3F6FA5CC0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M319" authorId="0" shapeId="0" xr:uid="{639040F0-07DC-4396-B75B-66D9D6F6786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N319" authorId="0" shapeId="0" xr:uid="{59DA8AD6-90D2-49F4-B81B-76989EDE110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O319" authorId="0" shapeId="0" xr:uid="{57749578-A9EA-4BF5-A434-90F771D6765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P319" authorId="0" shapeId="0" xr:uid="{B8AE5976-9759-4E00-9594-77416A2FB69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Q319" authorId="0" shapeId="0" xr:uid="{31CB3160-06BC-49EB-94F5-B05DA3A89B9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R319" authorId="0" shapeId="0" xr:uid="{D4133289-EFA1-4126-8BFC-6336F635413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S319" authorId="0" shapeId="0" xr:uid="{A0E5F1F9-9AF5-4C91-8148-0AB8BF8D881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T319" authorId="0" shapeId="0" xr:uid="{283A8B40-4BFF-4C63-917E-6B212E487A0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U319" authorId="0" shapeId="0" xr:uid="{D4C3E4D9-2279-4B7C-A5C1-E8994531A46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V319" authorId="0" shapeId="0" xr:uid="{090CD61C-A674-4572-A5D8-986FEDDEA70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W319" authorId="0" shapeId="0" xr:uid="{214AA9A8-C4E8-4B9A-A3FA-2B9CE6CBE31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X319" authorId="0" shapeId="0" xr:uid="{A870E867-566E-49A7-9D93-C162C3C7DC3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Y319" authorId="0" shapeId="0" xr:uid="{54CEDA72-CE56-4B2E-9A9A-EBA7E9AFD8F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Z319" authorId="0" shapeId="0" xr:uid="{4884C86A-FFF3-4E92-993E-2A494834248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AA319" authorId="0" shapeId="0" xr:uid="{79B16FF3-CC84-4B9E-AD8B-DA18A953970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320" authorId="0" shapeId="0" xr:uid="{370CA8E8-14B3-4372-B135-FF7D21CE5A7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320" authorId="0" shapeId="0" xr:uid="{F3BF681A-EB14-495E-A816-7771F3F0A06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320" authorId="0" shapeId="0" xr:uid="{788DFD27-1666-4B26-ADB4-C8D5861B5A5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320" authorId="0" shapeId="0" xr:uid="{A40867B9-963F-4B0F-B7F9-6734BEA85D1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320" authorId="0" shapeId="0" xr:uid="{91AE9202-B4FD-40E4-80EC-8F066069C3C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320" authorId="0" shapeId="0" xr:uid="{A23CA37A-1569-4510-9CE7-8F6CFE32352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H320" authorId="0" shapeId="0" xr:uid="{4B06CE00-D28B-48D5-B84A-A70D363C95D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I320" authorId="0" shapeId="0" xr:uid="{135F8C02-3AC4-43EC-B5F8-4AB96541244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J320" authorId="0" shapeId="0" xr:uid="{92235668-F1B9-45D0-8748-C07393436EE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K320" authorId="0" shapeId="0" xr:uid="{A5183C58-AC31-4FA1-B200-F6D6DCE4368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L320" authorId="0" shapeId="0" xr:uid="{45EF43CB-A6CC-4CD3-8041-645D3D0F0FF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M320" authorId="0" shapeId="0" xr:uid="{2135D145-ECFD-4AA7-9437-1A9C1C195D2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N320" authorId="0" shapeId="0" xr:uid="{F519A04F-2D0A-45AA-B697-DACDF215261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O320" authorId="0" shapeId="0" xr:uid="{0CF972CB-CA3E-4792-BA15-8D7A0CDD069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P320" authorId="0" shapeId="0" xr:uid="{BF2A3BA4-B142-4508-94DC-0C1943B0157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Q320" authorId="0" shapeId="0" xr:uid="{7A363492-7A54-4106-AFB0-1D6A9B3AC0D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R320" authorId="0" shapeId="0" xr:uid="{028CD353-FA5F-4304-870B-19A91BCC1D6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S320" authorId="0" shapeId="0" xr:uid="{1E110531-40AC-47AC-855B-BE50A77FEF5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T320" authorId="0" shapeId="0" xr:uid="{FD1272B6-D128-4A33-8174-7DAB4D2E14E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U320" authorId="0" shapeId="0" xr:uid="{CC4B2A0F-ABF6-496B-872A-472F513CBDB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V320" authorId="0" shapeId="0" xr:uid="{CAE43980-8EAB-453F-92B5-4CADA52450B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W320" authorId="0" shapeId="0" xr:uid="{F46B7CD1-A958-4B90-9FAB-599FAC70D58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X320" authorId="0" shapeId="0" xr:uid="{D5FE9BFE-AC7C-41E9-8476-445840F74DE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Y320" authorId="0" shapeId="0" xr:uid="{BBEE1422-8DD8-4CF5-A0E7-1873DE9EAB2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Z320" authorId="0" shapeId="0" xr:uid="{89A4F738-3E0E-427F-A7F6-D612EED68B8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AA320" authorId="0" shapeId="0" xr:uid="{950EC504-7618-4B91-9B6A-56D07CBF965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321" authorId="0" shapeId="0" xr:uid="{CDDF51A4-14B6-4088-BB20-FE3A5F0E4DB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321" authorId="0" shapeId="0" xr:uid="{A3432690-D2A2-4384-8204-809D704EDF7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321" authorId="0" shapeId="0" xr:uid="{070A59FE-8916-40F5-9C0C-A9427C16A82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321" authorId="0" shapeId="0" xr:uid="{CFC8B776-0F20-437D-8DA6-CEDC0034AEE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321" authorId="0" shapeId="0" xr:uid="{B1CE6C80-FAE2-4596-B2D9-34CAAA8A6A0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321" authorId="0" shapeId="0" xr:uid="{D829E899-E5D9-4777-B7AB-621A5A0FAE3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H321" authorId="0" shapeId="0" xr:uid="{AC2226D5-8392-4D05-999B-6CD2A1FE9C1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I321" authorId="0" shapeId="0" xr:uid="{D3BD7D08-18E1-49CA-A4A6-B608AE87CF7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J321" authorId="0" shapeId="0" xr:uid="{86C0DAD5-61BE-403F-A5D8-751A5634CA4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K321" authorId="0" shapeId="0" xr:uid="{A3323904-B124-4409-AC8E-25F9482036E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L321" authorId="0" shapeId="0" xr:uid="{32548640-6013-4BC9-AF05-892562650AC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M321" authorId="0" shapeId="0" xr:uid="{9048F0EC-5B7B-43A4-BE73-36A65C750D7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N321" authorId="0" shapeId="0" xr:uid="{CFF25417-D1CB-4F73-93D9-8825C94B1C1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O321" authorId="0" shapeId="0" xr:uid="{65F645A5-A9E5-42C2-A4DC-9A2E51EEFE5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P321" authorId="0" shapeId="0" xr:uid="{546FBC9D-3FE9-4973-9656-F6A3B5D105D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Q321" authorId="0" shapeId="0" xr:uid="{3B7AD800-F3B9-46C9-BF75-135DDCCC8CE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R321" authorId="0" shapeId="0" xr:uid="{16C68318-E67C-4050-92A7-E331CE2FD2B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S321" authorId="0" shapeId="0" xr:uid="{3F67AAFB-5974-4CA0-B4BB-402C7EF1E45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T321" authorId="0" shapeId="0" xr:uid="{2DD9D034-9539-43F6-8324-2D6603CF67F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U321" authorId="0" shapeId="0" xr:uid="{AEADE1EB-6438-48B8-8FB2-81A89A04645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V321" authorId="0" shapeId="0" xr:uid="{9B05ED3C-A82C-4CE8-8717-946B22E35B0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W321" authorId="0" shapeId="0" xr:uid="{45784508-8FDF-499E-AB02-8834CC612FA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X321" authorId="0" shapeId="0" xr:uid="{C91F6DA0-B3B7-44DF-B348-4E556E0BAEE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Y321" authorId="0" shapeId="0" xr:uid="{2AA87175-9C39-483A-9F6B-D1B58DBF60E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Z321" authorId="0" shapeId="0" xr:uid="{4A17375C-62D6-4038-A723-2D1D94EF58A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AA321" authorId="0" shapeId="0" xr:uid="{A96AF703-3DA4-452B-BA05-5425C2209FF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322" authorId="0" shapeId="0" xr:uid="{3F524F11-0C28-43AA-B7F9-AD2D8756AFF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322" authorId="0" shapeId="0" xr:uid="{F26A9042-F5AE-4505-B463-574912D41C0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322" authorId="0" shapeId="0" xr:uid="{7ED57E68-7C01-40AC-8A0C-2DCBB3FC522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322" authorId="0" shapeId="0" xr:uid="{DA3EBA19-7D31-4D5D-8406-6DCA6677D57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322" authorId="0" shapeId="0" xr:uid="{9E6B7C09-6997-449B-BD82-1B5467C76AD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322" authorId="0" shapeId="0" xr:uid="{857F7E84-355C-4393-A014-82E6A59E38A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H322" authorId="0" shapeId="0" xr:uid="{36998098-2032-4EEE-901D-EDA6AE2BF0D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I322" authorId="0" shapeId="0" xr:uid="{17AC2315-69E8-4D64-9835-4EAEB407DC8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J322" authorId="0" shapeId="0" xr:uid="{2C8D672B-0786-4E0C-BD9D-1DDE53676BA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K322" authorId="0" shapeId="0" xr:uid="{74359DAF-8272-4F13-8DA5-334643377D0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L322" authorId="0" shapeId="0" xr:uid="{5877A631-C13D-408E-BB58-B903B16FF40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M322" authorId="0" shapeId="0" xr:uid="{0040C35E-57A9-4BD5-85DB-46398BC6780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N322" authorId="0" shapeId="0" xr:uid="{CAE41D9A-2EDE-46C1-BB21-8D8FC684A12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O322" authorId="0" shapeId="0" xr:uid="{3ED5646D-A661-4187-AC6A-32D261D4300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P322" authorId="0" shapeId="0" xr:uid="{BCA87D3C-3E4B-4E8F-B1B6-BD5994A54C8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Q322" authorId="0" shapeId="0" xr:uid="{0E0660A7-130A-4009-B0BA-BC866F0787E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R322" authorId="0" shapeId="0" xr:uid="{C6D1F6FA-35A5-49B6-B130-98918FE34A4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S322" authorId="0" shapeId="0" xr:uid="{98BB64B4-8AD1-44C8-9C2A-BC304863411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T322" authorId="0" shapeId="0" xr:uid="{C67393E5-7187-45A1-988B-CC9951711FC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U322" authorId="0" shapeId="0" xr:uid="{8F1CBC40-D9DD-459A-914D-CD7CBB2170C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V322" authorId="0" shapeId="0" xr:uid="{7F664227-2FD6-4F56-8271-73CE27ED902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W322" authorId="0" shapeId="0" xr:uid="{035E2A81-CE8A-4CC7-AAFF-E0F8F8F6894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X322" authorId="0" shapeId="0" xr:uid="{6BA1D8C0-EEAD-4244-A864-DDF4D186628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Y322" authorId="0" shapeId="0" xr:uid="{23716E1D-49CB-494E-931D-5BE33278161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Z322" authorId="0" shapeId="0" xr:uid="{7DD87A50-F59B-4B98-9198-4908AA9223C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AA322" authorId="0" shapeId="0" xr:uid="{8CB6D9A0-72CC-47BA-B45C-2283938744A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323" authorId="0" shapeId="0" xr:uid="{1A6B9572-C216-4A1F-9B43-196271B0D3E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323" authorId="0" shapeId="0" xr:uid="{9F889B57-05FF-4B26-85D8-F2F9E1BAF21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323" authorId="0" shapeId="0" xr:uid="{10AB5107-CEEA-4CEE-BA21-B7BD4BEFFA2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323" authorId="0" shapeId="0" xr:uid="{4D61D980-48D0-4964-8F08-5C420A77FF8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323" authorId="0" shapeId="0" xr:uid="{3FCFF02D-C410-4A7B-A5A4-088C3D87AF7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323" authorId="0" shapeId="0" xr:uid="{C319FE23-D7C6-418E-8B1B-B1388BA78C1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H323" authorId="0" shapeId="0" xr:uid="{C29EF4E5-FBC4-4FD0-939D-13AB29CAD90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I323" authorId="0" shapeId="0" xr:uid="{13EC3FA5-2CF5-45EE-9101-20FE439FCA0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J323" authorId="0" shapeId="0" xr:uid="{5981E7EE-1F0B-45F9-B734-8B4477623FD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K323" authorId="0" shapeId="0" xr:uid="{35E53DA7-AFE8-416D-81F5-736EC34A42B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L323" authorId="0" shapeId="0" xr:uid="{1D2506F5-7DB7-43D6-B753-A02AC64128D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M323" authorId="0" shapeId="0" xr:uid="{FE847E8D-1988-4434-995C-C18AD67ED5B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N323" authorId="0" shapeId="0" xr:uid="{1A400605-52EA-4C28-8D76-EAF16277E1C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O323" authorId="0" shapeId="0" xr:uid="{C39F167D-CD60-495C-B8FF-568961A3DD2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P323" authorId="0" shapeId="0" xr:uid="{4D10474B-3E46-42F6-9AF7-11381AD2854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Q323" authorId="0" shapeId="0" xr:uid="{59DBE677-390B-44AC-966A-6FBA910AFFE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R323" authorId="0" shapeId="0" xr:uid="{A9FB41F8-3E75-4541-ABB7-5EE8E80058F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S323" authorId="0" shapeId="0" xr:uid="{8EAE33D8-26FD-41EA-B64F-5A1EE14FC9D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T323" authorId="0" shapeId="0" xr:uid="{B5E5AB57-9382-4ACA-9C2D-9857888C39D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U323" authorId="0" shapeId="0" xr:uid="{3B88E90A-C5CF-4E1A-A350-0FC6CFF7667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V323" authorId="0" shapeId="0" xr:uid="{96C0F616-52A7-41DC-88DD-BABC5FD4A78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W323" authorId="0" shapeId="0" xr:uid="{1A662EBB-DF39-4B7A-84BE-A10E94CA4DE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X323" authorId="0" shapeId="0" xr:uid="{2404F42B-74D1-48D3-AC63-F92C6C35AB7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Y323" authorId="0" shapeId="0" xr:uid="{2A078CFF-ADA8-45D4-B046-B520E1C239D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Z323" authorId="0" shapeId="0" xr:uid="{396C0527-648D-49F4-95FA-687A190B096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AA323" authorId="0" shapeId="0" xr:uid="{510E69F8-2A4A-4489-8B3F-AFA4A2F35B7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324" authorId="0" shapeId="0" xr:uid="{6A06292B-462E-497B-80C7-54B6182824E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324" authorId="0" shapeId="0" xr:uid="{F213D1A5-599B-411F-962D-852670BFAC9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324" authorId="0" shapeId="0" xr:uid="{CFCF0449-688E-4E6D-AE10-8ED9486A0CE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324" authorId="0" shapeId="0" xr:uid="{31FB6D79-0446-4A66-A157-A4CD2451D10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324" authorId="0" shapeId="0" xr:uid="{22F6DC98-EEBE-456F-9962-F65FD4288A7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324" authorId="0" shapeId="0" xr:uid="{85BAB2B7-7394-46F7-8425-8302F8765F6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H324" authorId="0" shapeId="0" xr:uid="{69C4BEA3-6CA4-4E72-B44C-4AC85930E5F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I324" authorId="0" shapeId="0" xr:uid="{4F60EA38-58AF-47AF-85F5-C68E6AA539B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J324" authorId="0" shapeId="0" xr:uid="{FCA53EDA-BB50-4880-9633-527AF9AE8D4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K324" authorId="0" shapeId="0" xr:uid="{D77F4614-9F0D-4375-8E68-5DA091DC9BE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L324" authorId="0" shapeId="0" xr:uid="{7D0BA6A2-CD24-4256-82E2-9C32274A488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M324" authorId="0" shapeId="0" xr:uid="{DDFC3F89-2067-4785-BB84-36CC8135259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N324" authorId="0" shapeId="0" xr:uid="{F0E14DD8-7201-4D74-B4DF-9942D782E3D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O324" authorId="0" shapeId="0" xr:uid="{86E6A606-9A0D-418F-8689-163249583BD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P324" authorId="0" shapeId="0" xr:uid="{B747CC9C-E90D-4403-9A22-B37ECDC2B3C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Q324" authorId="0" shapeId="0" xr:uid="{8599B5EC-11A4-485F-A8F7-FF3D113BE2D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R324" authorId="0" shapeId="0" xr:uid="{F578C0DA-C0B0-4034-8977-3DF4E63DD43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S324" authorId="0" shapeId="0" xr:uid="{111163D9-14A8-4870-AB61-6A0DDF756AE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T324" authorId="0" shapeId="0" xr:uid="{8477547E-C946-4FB4-A1EB-45A5E0FF296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U324" authorId="0" shapeId="0" xr:uid="{E507CAE4-309F-4FEE-A40B-48933EEF332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V324" authorId="0" shapeId="0" xr:uid="{7387ADEF-549C-4301-AD25-0767B317696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W324" authorId="0" shapeId="0" xr:uid="{B89CD9C6-A7F2-493F-A971-01B0351D6CF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X324" authorId="0" shapeId="0" xr:uid="{352D5E84-2744-42D6-A91B-86E375B75CE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Y324" authorId="0" shapeId="0" xr:uid="{4482FF6E-BDB4-4992-B936-6FAC9F33A46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Z324" authorId="0" shapeId="0" xr:uid="{31910C8D-F801-499A-B955-E5767B32941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AA324" authorId="0" shapeId="0" xr:uid="{8C0A4683-0B4A-48C6-A473-2AF213A98E1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325" authorId="0" shapeId="0" xr:uid="{96D30C04-1061-4B57-8953-AE0920BA5D6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325" authorId="0" shapeId="0" xr:uid="{016E21EC-BF93-4206-95A3-DFBC915D2A8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325" authorId="0" shapeId="0" xr:uid="{0F08A301-718D-4C09-A8DA-D9A08DA93A8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325" authorId="0" shapeId="0" xr:uid="{59D7FCC3-3CE8-42C5-A71A-619FD8A1CB9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325" authorId="0" shapeId="0" xr:uid="{B8A5EDD3-E3CF-4794-B42B-9678E7C2316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325" authorId="0" shapeId="0" xr:uid="{A7454BFA-572F-4D44-BEA7-1E0927F9C0A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H325" authorId="0" shapeId="0" xr:uid="{BE3685C0-F4D5-4698-99C3-9D35B2C1874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I325" authorId="0" shapeId="0" xr:uid="{4A2CCDD6-DD3A-4E41-A695-3939672EBB7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J325" authorId="0" shapeId="0" xr:uid="{4DA902FD-43A9-4789-A67F-8C10989BEEC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K325" authorId="0" shapeId="0" xr:uid="{AF1F900C-0A03-4438-A41B-D692072FDAB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L325" authorId="0" shapeId="0" xr:uid="{ABDF43CB-077B-4728-885C-0CF02CE18FA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M325" authorId="0" shapeId="0" xr:uid="{F721D597-7A43-4264-83A3-7D0E85CA321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N325" authorId="0" shapeId="0" xr:uid="{F7AE512B-035E-45A5-B771-9CB4756BD53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O325" authorId="0" shapeId="0" xr:uid="{5A2E011F-720D-4DCE-B98C-028AEBFE608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P325" authorId="0" shapeId="0" xr:uid="{0D3D5AB3-0CCB-41D8-8AD0-97E440C69C3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Q325" authorId="0" shapeId="0" xr:uid="{B2B65540-9CD2-4450-936D-8F14778DBE1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R325" authorId="0" shapeId="0" xr:uid="{A44B6989-57AF-475A-ADA9-A67EA00FFC2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S325" authorId="0" shapeId="0" xr:uid="{125F85B0-C6E4-4EFA-ABC3-626A7E79B04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T325" authorId="0" shapeId="0" xr:uid="{84F90BF5-3B6C-43AD-AC30-372D7FE47D2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U325" authorId="0" shapeId="0" xr:uid="{66E81ACA-D313-4764-9CEF-0B5BEBDA9F5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V325" authorId="0" shapeId="0" xr:uid="{AF010BA7-EA08-46A1-A3B3-D95447B4C1D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W325" authorId="0" shapeId="0" xr:uid="{186D47EE-8305-4FA2-A25A-384CDD2FE1A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X325" authorId="0" shapeId="0" xr:uid="{2843D3E1-C659-4D5D-8BD7-5DEE7445142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Y325" authorId="0" shapeId="0" xr:uid="{50678997-3A49-4807-A87E-DE992E2C9F1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Z325" authorId="0" shapeId="0" xr:uid="{072CEFE4-4D50-46AC-99CF-742265DDC6F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AA325" authorId="0" shapeId="0" xr:uid="{F70F2114-7095-42B8-BD28-671723B29A4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326" authorId="0" shapeId="0" xr:uid="{6ECDC1DC-CC0E-47A5-A13F-50B9BB8E53F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326" authorId="0" shapeId="0" xr:uid="{D5E2FD2F-0062-4517-9FC7-7BCB7AF088D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326" authorId="0" shapeId="0" xr:uid="{C5BA76F3-A775-4E2C-A435-B95585635AE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326" authorId="0" shapeId="0" xr:uid="{084A42E4-F3EE-4385-BA2D-E905FEDA6A9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326" authorId="0" shapeId="0" xr:uid="{E0C1B9C9-0EF8-4D0A-BF81-99C9F11AA3A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326" authorId="0" shapeId="0" xr:uid="{27A970DA-72CB-4D43-BD56-E42F95FA184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H326" authorId="0" shapeId="0" xr:uid="{7516C70A-BFA7-4988-987B-46677423345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I326" authorId="0" shapeId="0" xr:uid="{5225A54F-5A62-45DC-B2DD-521158269DB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J326" authorId="0" shapeId="0" xr:uid="{F136A8C8-EE7F-4183-ACC0-8E601AF748D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K326" authorId="0" shapeId="0" xr:uid="{8EBC395B-1E42-4616-93A2-06CF9B03B46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L326" authorId="0" shapeId="0" xr:uid="{27967F8C-5FBA-486E-847D-21F00C7AD9E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M326" authorId="0" shapeId="0" xr:uid="{9BBBD22C-004B-4EF4-A5E6-1D5C25D7408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N326" authorId="0" shapeId="0" xr:uid="{D3F3593A-BB4F-4602-BBAE-C70A2C5F4F9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O326" authorId="0" shapeId="0" xr:uid="{EA94B2DC-0689-495D-B572-93E62EE2816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P326" authorId="0" shapeId="0" xr:uid="{B9004B44-DE40-4DE9-AD63-4256BC0A274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Q326" authorId="0" shapeId="0" xr:uid="{79B04E63-6847-4952-B291-1BAFD719262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R326" authorId="0" shapeId="0" xr:uid="{88BBF2A4-D06C-4F43-85ED-762C7794278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S326" authorId="0" shapeId="0" xr:uid="{B6F7F38E-0A8C-494C-8E15-E35AC14C82D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T326" authorId="0" shapeId="0" xr:uid="{2D1A0AE2-F733-4F07-882E-4F6E48EBFDD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U326" authorId="0" shapeId="0" xr:uid="{FDE1D432-EAA8-4324-839B-0CFCDD4F401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V326" authorId="0" shapeId="0" xr:uid="{A0541151-8782-41DD-B6FB-7C2D08A5F1E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W326" authorId="0" shapeId="0" xr:uid="{2E5112A2-D469-4FCC-ABF1-9B5F123B527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X326" authorId="0" shapeId="0" xr:uid="{68A14C50-A7A3-41CD-AF60-A73A9F996EE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Y326" authorId="0" shapeId="0" xr:uid="{0CE5C653-5EF5-4C6C-9079-9EE3C68DFA6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Z326" authorId="0" shapeId="0" xr:uid="{D199F951-FE23-4711-B5E7-CC0B1EF8CBC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AA326" authorId="0" shapeId="0" xr:uid="{BCF22BB4-CA60-49FD-844A-370EC746CC3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327" authorId="0" shapeId="0" xr:uid="{824B28BE-CA63-4FB1-9E29-0A07C0B797D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327" authorId="0" shapeId="0" xr:uid="{22038083-BED6-4405-B15D-83D9D353F47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327" authorId="0" shapeId="0" xr:uid="{4AE0A892-3C4C-4B15-A96D-C2D95D0EE3B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327" authorId="0" shapeId="0" xr:uid="{DBDBFCE8-4062-483D-B5C7-3ACA4A9F3F1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327" authorId="0" shapeId="0" xr:uid="{F493C7C1-24E6-48D3-A798-B2118F499AE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327" authorId="0" shapeId="0" xr:uid="{D80DB026-214C-426C-99CD-4183B5C3287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H327" authorId="0" shapeId="0" xr:uid="{36F67680-0CD7-474D-930A-F14DE8EEF40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I327" authorId="0" shapeId="0" xr:uid="{2B3F65AD-9FA1-4818-A9B7-5404B9994C8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J327" authorId="0" shapeId="0" xr:uid="{5972D5A9-C9EB-478F-8156-E08F13DBDC1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K327" authorId="0" shapeId="0" xr:uid="{650E3699-FDF4-4BEB-A610-E2F5F55B3E7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L327" authorId="0" shapeId="0" xr:uid="{6B9EA7B8-8344-4A6F-B240-52E932F9BA2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M327" authorId="0" shapeId="0" xr:uid="{30816BAD-C9F5-4293-8668-F21D4902E35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N327" authorId="0" shapeId="0" xr:uid="{33368440-3F9B-410E-BC3D-036AB39A3FC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O327" authorId="0" shapeId="0" xr:uid="{D899A34B-C2FC-4323-8B10-95B35697438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P327" authorId="0" shapeId="0" xr:uid="{7AEB9AEB-BA85-408B-AE5C-01E348B680C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Q327" authorId="0" shapeId="0" xr:uid="{881863C1-4FCF-4CD5-B133-5512848E451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R327" authorId="0" shapeId="0" xr:uid="{185468FF-64BE-4E3B-9F16-3FE3A4945F9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S327" authorId="0" shapeId="0" xr:uid="{2A06C21F-927F-4052-B289-90EF18D78DD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T327" authorId="0" shapeId="0" xr:uid="{8F246D06-5A3C-4A82-8240-0BBDB172BEA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U327" authorId="0" shapeId="0" xr:uid="{9C233C10-6FF4-43BC-861E-820E5AF2119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V327" authorId="0" shapeId="0" xr:uid="{150CF3A7-0FEC-4296-9692-AF98C88EF91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W327" authorId="0" shapeId="0" xr:uid="{25CC72FE-0424-41A6-B978-B637E8EE614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X327" authorId="0" shapeId="0" xr:uid="{C1075E8F-036B-4CD1-B98A-388FC6BCE9A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Y327" authorId="0" shapeId="0" xr:uid="{32D5BE09-D97B-40F6-8485-207092E8A38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Z327" authorId="0" shapeId="0" xr:uid="{0CB0DBCD-C431-49F2-BBBF-F46A2A7133C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AA327" authorId="0" shapeId="0" xr:uid="{00AD4675-1E0C-4DA6-8ECD-FAB6D2DB7F7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328" authorId="0" shapeId="0" xr:uid="{92E29EC9-047D-4FD4-BA58-4243F2AC5B9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328" authorId="0" shapeId="0" xr:uid="{B6FF8733-47D0-4D43-9134-5D68DA75180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328" authorId="0" shapeId="0" xr:uid="{2D7AFF7B-8A5E-44F1-B587-7AEB384A261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328" authorId="0" shapeId="0" xr:uid="{5BD08840-17D7-417F-9476-FB55B42D471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328" authorId="0" shapeId="0" xr:uid="{B96FB488-BD25-43BC-9D48-6DD635CE079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328" authorId="0" shapeId="0" xr:uid="{1DBB4FA0-C258-4A95-9902-9153CCB6E40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H328" authorId="0" shapeId="0" xr:uid="{B4E0B281-F5B2-4693-B66F-FA42C760DA6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I328" authorId="0" shapeId="0" xr:uid="{AF87ED17-D028-4D1F-AA39-9E247371A87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J328" authorId="0" shapeId="0" xr:uid="{21E5783A-0139-4C79-8516-478E538F07A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K328" authorId="0" shapeId="0" xr:uid="{F8B165C8-B625-4C7A-B852-D339281F29E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L328" authorId="0" shapeId="0" xr:uid="{689E09D7-9C81-4067-B251-39F1EF8FC75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M328" authorId="0" shapeId="0" xr:uid="{0D5D6CDD-7771-4B22-B1BA-5A09D9FF799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N328" authorId="0" shapeId="0" xr:uid="{25C64081-DA98-4F7A-A7AF-72AE3C634DC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O328" authorId="0" shapeId="0" xr:uid="{FBC65422-AA67-4485-9D33-F0C40123789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P328" authorId="0" shapeId="0" xr:uid="{84D9EEBB-B63D-428D-B85A-01291C8A91D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Q328" authorId="0" shapeId="0" xr:uid="{8112C995-72C0-47CD-866F-057669A2633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R328" authorId="0" shapeId="0" xr:uid="{D2C6CDBA-2CDA-4682-9365-9DAF70FBF4B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S328" authorId="0" shapeId="0" xr:uid="{DA12ED80-A998-4658-A68E-776CDEBD647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T328" authorId="0" shapeId="0" xr:uid="{77A03219-664D-4583-98DF-E024BD9A6A4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U328" authorId="0" shapeId="0" xr:uid="{5B112B38-BF03-4455-A966-6733622D7A2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V328" authorId="0" shapeId="0" xr:uid="{6CB972C5-3537-4F9D-8FB5-897797CC019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W328" authorId="0" shapeId="0" xr:uid="{FEA0047E-7B3A-4B26-BA8A-8A69516F672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X328" authorId="0" shapeId="0" xr:uid="{A77D5851-FAF6-4F53-9FC6-E7EE4105428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Y328" authorId="0" shapeId="0" xr:uid="{E058DF1C-4B56-4992-8E01-C605720EB22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Z328" authorId="0" shapeId="0" xr:uid="{8A4B3618-A47A-4663-9CB5-8948601505B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AA328" authorId="0" shapeId="0" xr:uid="{445C3E0F-EB92-47ED-918D-95C58FF669C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329" authorId="0" shapeId="0" xr:uid="{D5EF4E8D-43D3-4CCC-A4F8-C985F97CE57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329" authorId="0" shapeId="0" xr:uid="{A453314B-C71C-4130-A424-91D684A0E3E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329" authorId="0" shapeId="0" xr:uid="{B822A855-FA1A-4BFC-B055-3540FB685E4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329" authorId="0" shapeId="0" xr:uid="{03B0E5FA-3EA6-4EB1-A9DA-70099A7C842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329" authorId="0" shapeId="0" xr:uid="{8A54070F-ACDB-4A10-89F5-46C1C47F584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329" authorId="0" shapeId="0" xr:uid="{75150D18-A177-42EF-9C0D-5AAC4A9EFEE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H329" authorId="0" shapeId="0" xr:uid="{93DCA5D0-42FA-4668-8905-E6293C4FA87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I329" authorId="0" shapeId="0" xr:uid="{5D5309AA-9376-4F39-B0AE-0C3E2B3968F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J329" authorId="0" shapeId="0" xr:uid="{EB7411F1-CFEC-4D36-A2EA-BDC19F2346A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K329" authorId="0" shapeId="0" xr:uid="{718BDF74-8A04-473F-B5BD-B43DFE0C07A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L329" authorId="0" shapeId="0" xr:uid="{7B5A19C2-33E7-43DB-B92E-33C7FE6C729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M329" authorId="0" shapeId="0" xr:uid="{E88EF44E-A0A0-4CFD-9960-FF6EBA1641F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N329" authorId="0" shapeId="0" xr:uid="{9C78BD21-F3FF-41EC-A117-7A10A522136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O329" authorId="0" shapeId="0" xr:uid="{5B6E85E7-1818-4781-91EF-D5C08993C0F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P329" authorId="0" shapeId="0" xr:uid="{393546C6-6DD6-4844-AD21-0EDD5A7087C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Q329" authorId="0" shapeId="0" xr:uid="{AEBD0A25-9C36-4556-B6C1-E9AD9FE0FF9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R329" authorId="0" shapeId="0" xr:uid="{6F786D8B-1216-446D-838C-9F44B40C028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S329" authorId="0" shapeId="0" xr:uid="{BEC6C3E1-076B-41D9-8B75-5BF5A0C736E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T329" authorId="0" shapeId="0" xr:uid="{1D2BB371-1EF5-4F49-A880-DBC7AA1AF3B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U329" authorId="0" shapeId="0" xr:uid="{EADC221A-4308-4E9D-893C-13E60461AEE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V329" authorId="0" shapeId="0" xr:uid="{470F0C42-E6D6-4D62-9544-9E214899A17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W329" authorId="0" shapeId="0" xr:uid="{B25723A3-512F-410B-82DD-DD49F0235AD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X329" authorId="0" shapeId="0" xr:uid="{895C8E17-5A8B-42DE-98AF-E4F700F71D1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Y329" authorId="0" shapeId="0" xr:uid="{9E88B54C-9814-450F-827F-96EA7C35969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Z329" authorId="0" shapeId="0" xr:uid="{681832C5-4E6F-44EA-A0B3-A7FF2ADC097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AA329" authorId="0" shapeId="0" xr:uid="{CE22502F-4F6C-4E7E-9780-7118851529B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330" authorId="0" shapeId="0" xr:uid="{73C0A3F9-7131-425F-895D-61F04033C35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330" authorId="0" shapeId="0" xr:uid="{601CBE1B-C4D3-45FA-98FF-4430D0850E7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330" authorId="0" shapeId="0" xr:uid="{C8ECF402-667E-43E5-8E62-7E28BB4A05F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330" authorId="0" shapeId="0" xr:uid="{C2CDCC26-8871-4794-AD3C-B8F4648B49B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330" authorId="0" shapeId="0" xr:uid="{99164076-C7A0-4BDC-BB8C-C5A5418B237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330" authorId="0" shapeId="0" xr:uid="{4EDE4057-E81A-4865-BA4A-D2933629AB8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H330" authorId="0" shapeId="0" xr:uid="{63E66065-BA48-445B-B412-60983E69F5A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I330" authorId="0" shapeId="0" xr:uid="{F929B445-8EC2-47FF-A754-CA0A72871F3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J330" authorId="0" shapeId="0" xr:uid="{6F77150C-68AD-46E6-8EE5-163E4B4C4EB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K330" authorId="0" shapeId="0" xr:uid="{BB2928E1-DE4D-47B6-8826-EBFE4F777B3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L330" authorId="0" shapeId="0" xr:uid="{C1CA79B0-F915-4862-90FA-CEB2CB75F3A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M330" authorId="0" shapeId="0" xr:uid="{7F107202-FE5D-4869-80DD-AAAF81B63E7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N330" authorId="0" shapeId="0" xr:uid="{7CF3F678-C039-4CB8-AF97-114403891E0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O330" authorId="0" shapeId="0" xr:uid="{F2C84296-593C-431B-9737-173E33903BD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P330" authorId="0" shapeId="0" xr:uid="{659AE492-4D6C-4993-B6E1-83C156ED512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Q330" authorId="0" shapeId="0" xr:uid="{3A4F3B83-A9D1-45D7-A27C-44F387A2C60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R330" authorId="0" shapeId="0" xr:uid="{6D0E3C51-D751-464A-8425-A12B0980203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S330" authorId="0" shapeId="0" xr:uid="{61510AF5-AAEA-4956-9B87-C67953BFA3F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T330" authorId="0" shapeId="0" xr:uid="{3484807D-C560-4C89-AF61-2F59D36521A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U330" authorId="0" shapeId="0" xr:uid="{32C94594-51A8-4A2B-8A0E-B9E0DBADCAD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V330" authorId="0" shapeId="0" xr:uid="{A96B5FF2-64CB-4C26-84E6-DC52EB000F6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W330" authorId="0" shapeId="0" xr:uid="{6DE77B60-D3F0-4859-8147-F4E0828C75C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X330" authorId="0" shapeId="0" xr:uid="{C006A7E5-7CD7-45B7-BEEE-9AB17284A4A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Y330" authorId="0" shapeId="0" xr:uid="{69FE352D-3AB5-4C12-9413-12C88D09B64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Z330" authorId="0" shapeId="0" xr:uid="{CED018B6-6543-44F6-AA67-3EDA8CE92C0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AA330" authorId="0" shapeId="0" xr:uid="{2872673C-D6D2-4B41-A680-D238C368853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331" authorId="0" shapeId="0" xr:uid="{67149323-165B-433B-BB9E-A21D2A9B6CC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331" authorId="0" shapeId="0" xr:uid="{5B52EC6F-AE90-41B8-AFCE-DB0ED530D50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331" authorId="0" shapeId="0" xr:uid="{7FE78260-2F75-41DA-9FF3-334AC16574C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331" authorId="0" shapeId="0" xr:uid="{BCF98762-2411-49BB-A6BA-1F81CB7036F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331" authorId="0" shapeId="0" xr:uid="{1E878CDD-6F51-4BCD-A54C-1C0EEBEF1FA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331" authorId="0" shapeId="0" xr:uid="{1866861A-071D-420D-B842-6179A883C96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H331" authorId="0" shapeId="0" xr:uid="{4ABBA62E-3444-4AFB-869C-6CDCE30817A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I331" authorId="0" shapeId="0" xr:uid="{A0A4D4D8-AA21-408E-947A-6A0372FB7EE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J331" authorId="0" shapeId="0" xr:uid="{54202180-2EBD-4F9C-A767-AE39EE5742A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K331" authorId="0" shapeId="0" xr:uid="{D3E5D959-7EB7-4E43-8B8B-F145B47560E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L331" authorId="0" shapeId="0" xr:uid="{3FDC8E88-CA1C-45B3-B73B-FED45937FB0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M331" authorId="0" shapeId="0" xr:uid="{FE60C667-7FE4-4CD8-9C8B-113B8A992BD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N331" authorId="0" shapeId="0" xr:uid="{81AA69AB-3311-471C-AB71-63F5C40AAD3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O331" authorId="0" shapeId="0" xr:uid="{1F89088F-DF6D-41EC-8E27-709668FF715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P331" authorId="0" shapeId="0" xr:uid="{CC634936-4AA6-4CD1-92F7-33ADD522DB2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Q331" authorId="0" shapeId="0" xr:uid="{640247CB-DD9C-4850-B881-1AF81843339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R331" authorId="0" shapeId="0" xr:uid="{F210576A-534B-4993-B87D-EDFD3149832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S331" authorId="0" shapeId="0" xr:uid="{41DC7DEF-383B-43C3-9A2D-7C1FDC5A972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T331" authorId="0" shapeId="0" xr:uid="{342E6B64-D511-4710-B792-19F2FB4C468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U331" authorId="0" shapeId="0" xr:uid="{71812E5B-EB6B-4B55-A4A3-427F2C11988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V331" authorId="0" shapeId="0" xr:uid="{99A267E3-1298-4E69-999A-8E1A00B250A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W331" authorId="0" shapeId="0" xr:uid="{563C9F4D-EC25-4C18-B5E7-D5BAF476C36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X331" authorId="0" shapeId="0" xr:uid="{A48C9DDB-AFF4-4051-BD3A-577724322D8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Y331" authorId="0" shapeId="0" xr:uid="{4FA5FDBD-14EB-4036-A74A-524DE85211E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Z331" authorId="0" shapeId="0" xr:uid="{32D92E1F-16E0-4D48-93D3-7501E90AD8F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AA331" authorId="0" shapeId="0" xr:uid="{810BD31F-BF48-4C52-AD4B-3BA5114669E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332" authorId="0" shapeId="0" xr:uid="{F849F62F-A4D1-4EEC-8DFA-7DBF2A083AC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332" authorId="0" shapeId="0" xr:uid="{9D1586BA-0F39-44A2-A4D1-44D9CB14247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332" authorId="0" shapeId="0" xr:uid="{49BEA805-B306-4786-A865-D619227565D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332" authorId="0" shapeId="0" xr:uid="{053BFBFE-C97C-4671-A9DA-B821AD13E23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332" authorId="0" shapeId="0" xr:uid="{227929A6-C013-44E6-A83D-394D3BDA0CA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332" authorId="0" shapeId="0" xr:uid="{01AC22F6-370A-4A33-AB3D-2C2D6321633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H332" authorId="0" shapeId="0" xr:uid="{94762F6F-1B15-4836-B524-2E9EFD3FD21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I332" authorId="0" shapeId="0" xr:uid="{FB1D681F-2F99-40D5-978D-7D5F6ECD9C2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J332" authorId="0" shapeId="0" xr:uid="{41DA3D16-86F9-4070-AD05-1D1E7E94B70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K332" authorId="0" shapeId="0" xr:uid="{7F00D8FB-D4E9-4860-BD12-E6B883853C8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L332" authorId="0" shapeId="0" xr:uid="{9FDF948F-26D5-4483-9E8A-AE43B811B02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M332" authorId="0" shapeId="0" xr:uid="{6FE7B15F-CFA8-4598-9619-520D8929C80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N332" authorId="0" shapeId="0" xr:uid="{5B622780-EE20-4FC0-88FE-192BE20D97A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O332" authorId="0" shapeId="0" xr:uid="{F1958427-6A68-4B36-A317-594EC1DAD45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P332" authorId="0" shapeId="0" xr:uid="{4F446427-0B59-4C26-9D10-3A3F8AD7382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Q332" authorId="0" shapeId="0" xr:uid="{20B8E2D2-DC93-4A6D-8151-6F60FCECAAA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R332" authorId="0" shapeId="0" xr:uid="{698249BE-1670-401B-BD5B-C01F0D6A533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S332" authorId="0" shapeId="0" xr:uid="{CDB93AC5-274B-4E55-B213-ED09054C705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T332" authorId="0" shapeId="0" xr:uid="{00FBF5B3-7C98-424F-8E6E-D409ACE4E57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U332" authorId="0" shapeId="0" xr:uid="{7D5C8C62-8DCB-4C81-BB39-127E4E6FA28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V332" authorId="0" shapeId="0" xr:uid="{3E7295FE-3E81-4F07-AA4E-CAFEA27EA99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W332" authorId="0" shapeId="0" xr:uid="{DA8AA7BE-799E-4BD8-A0CF-5E1035551CB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X332" authorId="0" shapeId="0" xr:uid="{948A8711-0767-4C80-9CCF-111695B9A36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Y332" authorId="0" shapeId="0" xr:uid="{9AC18C24-7D98-4791-8AE4-6F12F62A4BF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Z332" authorId="0" shapeId="0" xr:uid="{FF463A18-50E7-4FB7-97A4-D2B6FCFECAC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AA332" authorId="0" shapeId="0" xr:uid="{AB65A499-AC0E-4AA8-8D72-6CCB7730F3C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333" authorId="0" shapeId="0" xr:uid="{D0C36F7D-9B10-4463-9C68-74901C45C78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333" authorId="0" shapeId="0" xr:uid="{D2C6E01F-61A8-4133-8660-CA337D4114E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333" authorId="0" shapeId="0" xr:uid="{FB2A8E9F-6D90-4B14-A9D5-E397DEDC0D9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333" authorId="0" shapeId="0" xr:uid="{A7B7A8DB-DC86-41D4-97EB-D18CB0F442C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333" authorId="0" shapeId="0" xr:uid="{6FD14186-18F6-47D7-A3BC-0E7CA102D71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333" authorId="0" shapeId="0" xr:uid="{14CC53DB-003B-4411-AAE9-E12E0190F1A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H333" authorId="0" shapeId="0" xr:uid="{B6D41081-58AB-4FF2-93F9-3CB368A53E0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I333" authorId="0" shapeId="0" xr:uid="{813ED547-21A3-4673-88CD-440648446E9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J333" authorId="0" shapeId="0" xr:uid="{ECBA4779-686D-4CB2-AC9E-FECB311F228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K333" authorId="0" shapeId="0" xr:uid="{144559E4-0B79-419B-B45E-BD49FD89CBC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L333" authorId="0" shapeId="0" xr:uid="{7209443F-3B92-4220-8B24-322FCB5446A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M333" authorId="0" shapeId="0" xr:uid="{A6039BA8-40DF-425A-9A86-33E04C7811F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N333" authorId="0" shapeId="0" xr:uid="{ED103199-A65B-4922-AE3D-98804304427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O333" authorId="0" shapeId="0" xr:uid="{F232184E-2329-4108-81E1-26E45354709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P333" authorId="0" shapeId="0" xr:uid="{B43FD523-EB23-468D-8197-FF1678F4CFC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Q333" authorId="0" shapeId="0" xr:uid="{867B3E78-573D-42B5-ABD1-C731D4360A2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R333" authorId="0" shapeId="0" xr:uid="{3B0F7E88-243B-40B0-A3E6-B43730E3945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S333" authorId="0" shapeId="0" xr:uid="{4F8F1E01-09EF-4DFE-9E15-C8F97F3EFB7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T333" authorId="0" shapeId="0" xr:uid="{8CB19420-A3C3-4D9B-B859-5836407828A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U333" authorId="0" shapeId="0" xr:uid="{26D7D5FA-247B-4B8A-ADCC-FDA11241EF7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V333" authorId="0" shapeId="0" xr:uid="{BAA24538-5AE5-4004-B758-2D07D37C591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W333" authorId="0" shapeId="0" xr:uid="{35A985BD-CD21-40FF-90F9-B0141F23B9C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X333" authorId="0" shapeId="0" xr:uid="{50DD7398-5D4E-442B-A4A4-CE59A30B325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Y333" authorId="0" shapeId="0" xr:uid="{982FC995-C710-4276-B9B3-E0D363A7CFE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Z333" authorId="0" shapeId="0" xr:uid="{75C381F3-03A0-4287-955B-6A1344CFDC1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AA333" authorId="0" shapeId="0" xr:uid="{D6047DB1-5B30-433A-88FD-4E54745A532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334" authorId="0" shapeId="0" xr:uid="{3F821E42-C48F-401A-9392-91FC7DC0DDC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334" authorId="0" shapeId="0" xr:uid="{ED3A5B09-A786-40EA-9687-D9F9A947DEE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334" authorId="0" shapeId="0" xr:uid="{26FE53A3-A7E2-464F-8A44-FBE376B8498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334" authorId="0" shapeId="0" xr:uid="{2F53512C-B3FC-433E-ABAF-5ED2ED6ED87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334" authorId="0" shapeId="0" xr:uid="{1EF5E82B-33B8-435C-9E52-63BBD792327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334" authorId="0" shapeId="0" xr:uid="{F07CF43A-59FF-4256-91B9-732344ED520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H334" authorId="0" shapeId="0" xr:uid="{66461457-BA9F-488A-9496-98FCA0EFA6F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I334" authorId="0" shapeId="0" xr:uid="{2D5BFDE0-D6B9-426A-B2A0-41A6EBA11A2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J334" authorId="0" shapeId="0" xr:uid="{7E067FC0-287A-45E3-B0C4-F4E49015384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K334" authorId="0" shapeId="0" xr:uid="{C2CFCC56-DEA7-404A-AA86-1F1919C0143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L334" authorId="0" shapeId="0" xr:uid="{7AD9B860-F474-4C67-A822-B3CD502E1E7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M334" authorId="0" shapeId="0" xr:uid="{87DEC01F-F306-46AE-A55F-C54F4FA32D7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N334" authorId="0" shapeId="0" xr:uid="{B37B7F5E-05FB-4A3D-9803-F1928EA830C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O334" authorId="0" shapeId="0" xr:uid="{C3F429E9-96D4-4C58-BA1A-B1E4D403E61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P334" authorId="0" shapeId="0" xr:uid="{341F756B-B46D-4540-8739-09415EF787A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Q334" authorId="0" shapeId="0" xr:uid="{6B00CDAC-308F-4414-BD29-0CA873485FD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R334" authorId="0" shapeId="0" xr:uid="{00E9AEF1-ACB9-44D6-B418-60700439981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S334" authorId="0" shapeId="0" xr:uid="{2B1FAE31-1FE9-4731-B348-2C09554E2EC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T334" authorId="0" shapeId="0" xr:uid="{860C1BAF-67B3-46E6-88E8-CD8CBF91CB1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U334" authorId="0" shapeId="0" xr:uid="{96333294-9D2B-47B8-B570-2882EB7C46F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V334" authorId="0" shapeId="0" xr:uid="{3DE13C08-78AB-4FE0-BCC4-FD484CAEC65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W334" authorId="0" shapeId="0" xr:uid="{B7D2A998-8390-4497-8632-68084BB6F9E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X334" authorId="0" shapeId="0" xr:uid="{0D13A8ED-7846-4DEC-AD2E-22C5F832DD8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Y334" authorId="0" shapeId="0" xr:uid="{31F48F7E-59CF-44D2-A776-761BC699E4B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Z334" authorId="0" shapeId="0" xr:uid="{0A1D50D8-E6B7-487C-9FF7-48B7FC2129B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AA334" authorId="0" shapeId="0" xr:uid="{804798A9-36F3-4451-BC1C-B7A30AB4E83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335" authorId="0" shapeId="0" xr:uid="{C975000D-DCB7-431C-9532-2DDEC713B30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335" authorId="0" shapeId="0" xr:uid="{C0711233-5C5E-4AE9-A089-5F05FE7313D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335" authorId="0" shapeId="0" xr:uid="{4F231F35-BBA0-4023-B89F-CE4A1529595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335" authorId="0" shapeId="0" xr:uid="{826A928C-8C6B-4867-92E2-5761EECB343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335" authorId="0" shapeId="0" xr:uid="{12D82DBF-8F65-49B1-A017-E18DEBB8F19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335" authorId="0" shapeId="0" xr:uid="{94C51581-5D35-4071-B11E-37F75F72466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H335" authorId="0" shapeId="0" xr:uid="{D94C71D6-009B-4A28-B070-465BFABE2A2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I335" authorId="0" shapeId="0" xr:uid="{990CB5A9-03D8-479E-ADA9-71A25247BA0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J335" authorId="0" shapeId="0" xr:uid="{2976D0CB-FD2D-4820-972A-2D15803FCAD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K335" authorId="0" shapeId="0" xr:uid="{31054C33-EC30-46F0-867D-72797DEB0F0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L335" authorId="0" shapeId="0" xr:uid="{578058BA-1AB7-4D02-A161-85356D043E8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M335" authorId="0" shapeId="0" xr:uid="{2F7D139D-03E3-487E-8199-5D8165D0577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N335" authorId="0" shapeId="0" xr:uid="{23A3FFEC-CCD3-47B4-A397-B72848C484D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O335" authorId="0" shapeId="0" xr:uid="{17748D6B-168B-41A6-81B8-6ED215A6ACA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P335" authorId="0" shapeId="0" xr:uid="{ACFAD153-A710-4BEA-8287-F58B0E43DF2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Q335" authorId="0" shapeId="0" xr:uid="{372D2CC7-FD9A-486E-8DD6-0FDD0470D3C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R335" authorId="0" shapeId="0" xr:uid="{749BCFFA-59F3-41F3-8341-E2DABB2164D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S335" authorId="0" shapeId="0" xr:uid="{7FFA77F2-695C-4AC0-BA88-8D8F35C337F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T335" authorId="0" shapeId="0" xr:uid="{5B137136-7470-43BB-B106-C0A81C6D83D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U335" authorId="0" shapeId="0" xr:uid="{634519EF-B747-4EBC-B8D9-740A636D1FF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V335" authorId="0" shapeId="0" xr:uid="{FEE2C607-AECF-484D-A895-D352431740B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W335" authorId="0" shapeId="0" xr:uid="{7441AF68-A72A-4F39-99D9-97BF486ABEB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X335" authorId="0" shapeId="0" xr:uid="{DCFAD929-F197-4138-BB8B-C378ADD4EF8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Y335" authorId="0" shapeId="0" xr:uid="{627D1E51-0A55-42A2-818B-761E6001D5F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Z335" authorId="0" shapeId="0" xr:uid="{93FCD036-73DD-41A5-A0F2-FB4748E90DB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AA335" authorId="0" shapeId="0" xr:uid="{172F44E5-4020-4221-B2A2-0071C0801A2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336" authorId="0" shapeId="0" xr:uid="{6559D11C-8BCD-4350-AAB6-9DAEC057524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336" authorId="0" shapeId="0" xr:uid="{E27D1CF5-21B6-4488-BF3E-01C6ED30B20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336" authorId="0" shapeId="0" xr:uid="{71A5493D-1346-454A-A7BB-C2C1D8B063E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336" authorId="0" shapeId="0" xr:uid="{AD634935-F38C-4A7D-B7FC-7FF2059E4DC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336" authorId="0" shapeId="0" xr:uid="{8082864A-1113-40C9-AAFD-9F29A3206CB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336" authorId="0" shapeId="0" xr:uid="{694B483C-7F21-4EE6-BF26-8C5D102D367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H336" authorId="0" shapeId="0" xr:uid="{82BD1B1E-DFCD-42B3-8651-34D874AA08C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I336" authorId="0" shapeId="0" xr:uid="{EAF9EB62-056C-47A3-9F25-41620CFB753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J336" authorId="0" shapeId="0" xr:uid="{34189AA6-7DBC-45E3-8B64-EFA9AC7C215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K336" authorId="0" shapeId="0" xr:uid="{AADC1262-8A49-4240-9584-7B9803E11A3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L336" authorId="0" shapeId="0" xr:uid="{F79F935E-8FC3-4500-A327-A972FE192EC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M336" authorId="0" shapeId="0" xr:uid="{29D6BFAE-0786-44DD-AC3A-80CD6B63FFB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N336" authorId="0" shapeId="0" xr:uid="{3925D67D-03D1-4BA8-A982-27D1BFB25E9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O336" authorId="0" shapeId="0" xr:uid="{DDFE2A4D-010B-4D28-8D35-9DFB35BAF9E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P336" authorId="0" shapeId="0" xr:uid="{D8AF079E-AD89-4013-9F45-442B610B71B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Q336" authorId="0" shapeId="0" xr:uid="{4A7581D6-50B9-48D8-BE03-F18E61896C4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R336" authorId="0" shapeId="0" xr:uid="{FE97203F-EA8C-4B9B-8448-B34313EF993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S336" authorId="0" shapeId="0" xr:uid="{B9182626-5591-48E8-A092-7FAE97E7B09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T336" authorId="0" shapeId="0" xr:uid="{43C63824-CC30-4910-A9D2-5ACFDA25B88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U336" authorId="0" shapeId="0" xr:uid="{F20A538D-3DDC-417D-803E-B550BCFCC05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V336" authorId="0" shapeId="0" xr:uid="{FB92C3F5-DB68-471B-B339-0E526AF1181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W336" authorId="0" shapeId="0" xr:uid="{49060941-2A0A-4DD8-805A-C2D1C7E0619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X336" authorId="0" shapeId="0" xr:uid="{7F8E9965-E11A-4F9A-8E5A-2D8317DDDFB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Y336" authorId="0" shapeId="0" xr:uid="{3B2B9B61-DA47-47B5-BADF-F0A3032A9A1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Z336" authorId="0" shapeId="0" xr:uid="{B23CC6A0-16D6-44BB-B1BC-9CCD4A235D3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AA336" authorId="0" shapeId="0" xr:uid="{F3D1CBF7-0CCC-45BD-984A-FC7263AFE9D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337" authorId="0" shapeId="0" xr:uid="{8B06CAF1-E50D-43DE-8575-B8542E7D1D6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337" authorId="0" shapeId="0" xr:uid="{706909C2-3365-4AB3-A297-FF4C2DA66EC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337" authorId="0" shapeId="0" xr:uid="{0783A6A5-370E-4095-8721-6B9CAC4CB13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337" authorId="0" shapeId="0" xr:uid="{FA864116-8F14-4C83-9750-0D8EB1EBE86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337" authorId="0" shapeId="0" xr:uid="{44045347-3000-4642-B06E-8DE2CCB1B0E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337" authorId="0" shapeId="0" xr:uid="{23DC2DF5-B87B-4E66-AEF6-AE9F6941266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H337" authorId="0" shapeId="0" xr:uid="{D51B142A-6F4D-4F3E-917C-84A8F96B688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I337" authorId="0" shapeId="0" xr:uid="{47F1D0E8-CCE6-40B6-ACC8-BB4A422B1C5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J337" authorId="0" shapeId="0" xr:uid="{57697175-C81E-4265-ADD6-BE529959F68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K337" authorId="0" shapeId="0" xr:uid="{C89200B3-634D-4DC4-A3B3-0FEC15CC71C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L337" authorId="0" shapeId="0" xr:uid="{03B7028B-183E-4793-84BD-3BEB86CFC38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M337" authorId="0" shapeId="0" xr:uid="{8129C9EC-8F11-4801-AAF9-7E8C9A6000F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N337" authorId="0" shapeId="0" xr:uid="{F49829EA-1995-4BAA-8B2F-605C8425EA4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O337" authorId="0" shapeId="0" xr:uid="{7A73B2A0-0B7D-45A6-8D1F-715E2ADF950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P337" authorId="0" shapeId="0" xr:uid="{A09DE805-CF0D-4678-8407-993EF84D203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Q337" authorId="0" shapeId="0" xr:uid="{74BDF6CA-93E1-459C-A867-87381E3431E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R337" authorId="0" shapeId="0" xr:uid="{FE8D0A5F-568D-4BF4-9EC4-B04280A1236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S337" authorId="0" shapeId="0" xr:uid="{3CA49A66-B6DF-43C4-8261-1C8DEEBDE59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T337" authorId="0" shapeId="0" xr:uid="{75BCE432-971C-4D02-B737-4808261F719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U337" authorId="0" shapeId="0" xr:uid="{139C433A-80A4-4582-8524-DA130E8D86E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V337" authorId="0" shapeId="0" xr:uid="{92BC707B-006B-4092-91E9-52A145B5582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W337" authorId="0" shapeId="0" xr:uid="{9A09B6DF-1C80-4ED3-B190-0345EE0078D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X337" authorId="0" shapeId="0" xr:uid="{AA9FF039-EBA2-45E7-889B-20E24E63E60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Y337" authorId="0" shapeId="0" xr:uid="{29CD7118-6CBB-4CAD-A40B-6902281A9D6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Z337" authorId="0" shapeId="0" xr:uid="{10A43763-E969-42AF-A02A-D351ECEB281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AA337" authorId="0" shapeId="0" xr:uid="{E740C86D-ABC0-4E8D-B3A8-636C5E37E71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338" authorId="0" shapeId="0" xr:uid="{81BCA025-E24F-441B-B777-DAF870CADB9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338" authorId="0" shapeId="0" xr:uid="{B8002221-84C4-4268-8724-7D58FAC9257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338" authorId="0" shapeId="0" xr:uid="{449BDBC7-6D7C-4F4E-94D8-CD7006684BC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338" authorId="0" shapeId="0" xr:uid="{99F9A93F-8721-4CFD-BA18-36E6A6583F9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338" authorId="0" shapeId="0" xr:uid="{B8A3F1CA-C8E7-422B-BDC9-039C7B9EF8D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338" authorId="0" shapeId="0" xr:uid="{7C2B55FF-AEA9-4183-AF90-E3AEC8C5851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H338" authorId="0" shapeId="0" xr:uid="{E20F76AA-0E7A-402A-88C0-2024D5AFD0F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I338" authorId="0" shapeId="0" xr:uid="{4D52AA39-FA33-4C31-AE97-3744CBF4E49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J338" authorId="0" shapeId="0" xr:uid="{A23C0580-27E4-4E91-B414-355CEB80DF0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K338" authorId="0" shapeId="0" xr:uid="{D6FD7A55-E726-4364-842C-83D267698FD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L338" authorId="0" shapeId="0" xr:uid="{4FD8A1E1-C873-4428-B2D3-887A7D3524F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M338" authorId="0" shapeId="0" xr:uid="{F56B0495-72A4-4F90-A191-3DCB61B40C8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N338" authorId="0" shapeId="0" xr:uid="{E89875BC-CE11-4827-8E91-001AACEE15F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O338" authorId="0" shapeId="0" xr:uid="{DB7657CB-DE90-4E65-B4FE-CD1B56F0A69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P338" authorId="0" shapeId="0" xr:uid="{D7DB5400-0DE6-4E31-9580-A8B9E6E4C9A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Q338" authorId="0" shapeId="0" xr:uid="{E58CE367-B9AD-42AA-933A-A51DB9586AC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R338" authorId="0" shapeId="0" xr:uid="{B5D0E91F-8DFF-46A5-B6FE-B688D5990E1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S338" authorId="0" shapeId="0" xr:uid="{252DF504-303E-4C95-92A0-E55AD7C66C0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T338" authorId="0" shapeId="0" xr:uid="{6BC9675F-5539-497B-B0D8-85F43FD1336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U338" authorId="0" shapeId="0" xr:uid="{AF067779-933B-4CD0-8EFD-384710003E6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V338" authorId="0" shapeId="0" xr:uid="{287B04E1-FC8C-49B6-8260-CA637EF663C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W338" authorId="0" shapeId="0" xr:uid="{3E5B4EA1-9CE0-447C-BA57-EE367018CC2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X338" authorId="0" shapeId="0" xr:uid="{34EEEE3E-D288-4365-889D-E6ED131BA29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Y338" authorId="0" shapeId="0" xr:uid="{F733BFE8-7719-4F69-AB21-8A49ACFC58B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Z338" authorId="0" shapeId="0" xr:uid="{45E0C0E1-956B-4DBA-919E-AD111CA888F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AA338" authorId="0" shapeId="0" xr:uid="{4C728517-0735-44C2-A4C9-A55DEF3B93D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341" authorId="0" shapeId="0" xr:uid="{CA5D96DB-B60D-4124-B1EE-7540A405D9A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341" authorId="0" shapeId="0" xr:uid="{875C5F9A-8D2D-41F8-800E-3A9C295B1BA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D341" authorId="0" shapeId="0" xr:uid="{1BB87936-9BE5-422E-B99C-CF1E99DF600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341" authorId="0" shapeId="0" xr:uid="{98A73F0D-66D3-4951-BF8B-C8B0C2ABB8A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341" authorId="0" shapeId="0" xr:uid="{9DDD95F6-47AD-4EA5-924E-138864E4EBA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341" authorId="0" shapeId="0" xr:uid="{A6DA9DC3-3A2D-47DD-9206-E218358B71E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H341" authorId="0" shapeId="0" xr:uid="{2D1BABA9-EDA6-4435-9D8D-DA06DE66C63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I341" authorId="0" shapeId="0" xr:uid="{34855154-FB30-4314-9C75-7FED89E5711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J341" authorId="0" shapeId="0" xr:uid="{68962481-EF79-4886-9F9E-215D634E517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K341" authorId="0" shapeId="0" xr:uid="{C71232FB-4770-4CCC-B64C-3E71CDA7DE5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L341" authorId="0" shapeId="0" xr:uid="{E8A0BE53-BF04-41D9-A3B6-D244706D156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M341" authorId="0" shapeId="0" xr:uid="{84A3C57C-AFD7-4232-A3F3-D39A680158A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N341" authorId="0" shapeId="0" xr:uid="{D353A159-1BF6-4F3A-8C4D-1287EFE2F49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O341" authorId="0" shapeId="0" xr:uid="{CC17444F-3A64-4283-B286-DA8D4D0A353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P341" authorId="0" shapeId="0" xr:uid="{BB84DBFC-7BDA-476E-9289-9E3ABEC055B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Q341" authorId="0" shapeId="0" xr:uid="{47A6BC91-2BCC-4C9A-9094-48FCE71E5CA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R341" authorId="0" shapeId="0" xr:uid="{8AAD2043-7C52-4DB0-AA69-E140170822A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S341" authorId="0" shapeId="0" xr:uid="{4144055D-CFC2-4D43-B475-4142E141A7B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T341" authorId="0" shapeId="0" xr:uid="{A41C389A-D811-4318-8383-CDC61318E45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U341" authorId="0" shapeId="0" xr:uid="{86A1A437-2847-47F7-9F9C-83F8A7198E5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V341" authorId="0" shapeId="0" xr:uid="{0A89E8CC-DCEF-4F92-A60E-BB998EF7634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W341" authorId="0" shapeId="0" xr:uid="{6284CEB6-24A1-476A-9B80-4431C08B9BD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X341" authorId="0" shapeId="0" xr:uid="{1AD8B80F-1E6E-480D-86EC-849199ADEAB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Y341" authorId="0" shapeId="0" xr:uid="{02CFBF1C-71B1-4160-8B34-AAD9749FAB8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Z341" authorId="0" shapeId="0" xr:uid="{F2097837-E161-42EB-8A97-4CBB83CF28F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AA341" authorId="0" shapeId="0" xr:uid="{24E2C39D-6291-4718-8439-768E3429366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342" authorId="0" shapeId="0" xr:uid="{673542D6-2C93-43B1-AD44-EA4C5D5961A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342" authorId="0" shapeId="0" xr:uid="{D5843367-E6DE-47DB-B494-C2971D04ED8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D342" authorId="0" shapeId="0" xr:uid="{C1C6E775-A654-4768-9C4B-FCACC8B4510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342" authorId="0" shapeId="0" xr:uid="{50A77EB2-9D73-463E-9872-580F7D8DDCC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342" authorId="0" shapeId="0" xr:uid="{67462D0F-4B77-40BF-9361-ED41A04F313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342" authorId="0" shapeId="0" xr:uid="{2FA9D412-2DF2-45B0-BFF7-9EF5E77444A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H342" authorId="0" shapeId="0" xr:uid="{86E79DE6-708C-4E93-B918-AAB32C7DF8A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342" authorId="0" shapeId="0" xr:uid="{9B41E204-02B4-4194-9826-878A6A88E4A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342" authorId="0" shapeId="0" xr:uid="{ACE32A1E-48FE-4D48-8B53-B721C4326EA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K342" authorId="0" shapeId="0" xr:uid="{5C1029F3-F391-4A6E-A771-0D3320ED1B2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L342" authorId="0" shapeId="0" xr:uid="{48524FCC-6A4F-428F-9A86-CD55ABCDE9E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M342" authorId="0" shapeId="0" xr:uid="{6D9BA068-3669-4D0C-9D8A-12CE6648826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N342" authorId="0" shapeId="0" xr:uid="{34DB30EC-6E3D-4FAA-9787-5C783D4F243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O342" authorId="0" shapeId="0" xr:uid="{1AC642F5-9B9F-4702-9ED5-30B12E2257F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P342" authorId="0" shapeId="0" xr:uid="{4A24E44B-00B6-4AB3-98E1-DF721878166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Q342" authorId="0" shapeId="0" xr:uid="{659E38AA-2BB3-40B5-B77D-94FEFDF1321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R342" authorId="0" shapeId="0" xr:uid="{34D2BC3D-A445-411A-A9D8-2361BE91157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S342" authorId="0" shapeId="0" xr:uid="{D28CE3A8-82BE-4883-A7BE-6B0D29DD7BC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T342" authorId="0" shapeId="0" xr:uid="{F8F06DC0-6881-47C6-A754-0E38C4E574F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U342" authorId="0" shapeId="0" xr:uid="{8036FAEE-4885-4832-903B-1F99CF05049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V342" authorId="0" shapeId="0" xr:uid="{7383BDD4-A0B9-4268-A4B5-0562C02B53B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W342" authorId="0" shapeId="0" xr:uid="{6DECEA8B-3F89-46CA-91C2-B77FD656CF4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X342" authorId="0" shapeId="0" xr:uid="{29006A65-7163-4A99-A4E1-54830030556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Y342" authorId="0" shapeId="0" xr:uid="{E4A41E8D-CAEB-425E-8020-F92A4D0909D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Z342" authorId="0" shapeId="0" xr:uid="{681FE91E-59CC-4ACF-957A-1B5810146F0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AA342" authorId="0" shapeId="0" xr:uid="{21DB2867-BB74-4632-8683-186BDEA550D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343" authorId="0" shapeId="0" xr:uid="{894BFE16-30C3-48B9-BDD4-B3F702A85F6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343" authorId="0" shapeId="0" xr:uid="{3CB97C0F-A067-4BD3-8C47-8464061C6BB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343" authorId="0" shapeId="0" xr:uid="{A3B3B1CC-0E0A-4736-A2B4-7CA2473AD68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343" authorId="0" shapeId="0" xr:uid="{5E26DC62-DE67-414F-BFBE-1FE02E57AFE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343" authorId="0" shapeId="0" xr:uid="{748CADCB-7C44-4D81-9835-8DBC6E42588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343" authorId="0" shapeId="0" xr:uid="{9C2EC33A-9F14-4A6A-B534-785A0CE0A0A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H343" authorId="0" shapeId="0" xr:uid="{17F0FDB0-95DC-4DEE-B950-25E0A2DCAC9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I343" authorId="0" shapeId="0" xr:uid="{4039EBEC-5438-4D8F-85EE-97C4E1188C2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J343" authorId="0" shapeId="0" xr:uid="{2BCC5EB4-3A28-4AF0-BFC7-19AA15BA2B7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K343" authorId="0" shapeId="0" xr:uid="{39A340E8-C369-4E00-AD99-368CC554538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L343" authorId="0" shapeId="0" xr:uid="{373C4BAE-EDE8-4912-9167-44D873C60CC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M343" authorId="0" shapeId="0" xr:uid="{0967C6F8-5C0B-45FA-8748-6C058B1A352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N343" authorId="0" shapeId="0" xr:uid="{756674EA-7AC5-4533-8ECD-E26C2637D6F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O343" authorId="0" shapeId="0" xr:uid="{46D73E9A-03C9-4FD7-AA26-081204A3CF4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P343" authorId="0" shapeId="0" xr:uid="{F7CC806E-F78F-45CD-B3F8-EF45E58BE15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Q343" authorId="0" shapeId="0" xr:uid="{84E37B9E-5FDC-443E-AB40-216C391921D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R343" authorId="0" shapeId="0" xr:uid="{203176B0-A0E6-4677-AEC8-9A1E2DB1B6E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S343" authorId="0" shapeId="0" xr:uid="{3D5F641F-508F-4FDF-BBBF-CE6DC8DB456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T343" authorId="0" shapeId="0" xr:uid="{F23C8B3B-4EC5-4A22-AC9A-4DC642B0788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U343" authorId="0" shapeId="0" xr:uid="{291EE0D1-70A5-47E6-8DEC-39BE92BAA68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V343" authorId="0" shapeId="0" xr:uid="{9823403D-77D2-4B71-83BE-24BB746CB11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W343" authorId="0" shapeId="0" xr:uid="{76A20F05-271B-4807-B20C-25C1CD70491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X343" authorId="0" shapeId="0" xr:uid="{80469604-37E3-42E4-85DE-3DCA0FECC51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Y343" authorId="0" shapeId="0" xr:uid="{AD3CD255-835A-465F-A0AB-E367C5604FF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Z343" authorId="0" shapeId="0" xr:uid="{13BDB96F-B8AD-4380-A593-15A12780638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AA343" authorId="0" shapeId="0" xr:uid="{9B7AE044-9830-4483-81EF-B0542DAC5C7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344" authorId="0" shapeId="0" xr:uid="{B825BE3F-D485-4FD4-95E0-331D8E3F9E5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344" authorId="0" shapeId="0" xr:uid="{EA832221-B8CA-4337-8BCB-5CCFB094AE3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344" authorId="0" shapeId="0" xr:uid="{5AA7ACAA-A61C-4B18-9049-34372725C73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344" authorId="0" shapeId="0" xr:uid="{6D89605A-B2F3-4D07-93FD-2F0C551BCD4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344" authorId="0" shapeId="0" xr:uid="{DAEA6032-9B45-4AAA-B658-A39CA7CCA98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344" authorId="0" shapeId="0" xr:uid="{E8718297-2F75-475C-B388-316DF3C0275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H344" authorId="0" shapeId="0" xr:uid="{071A613D-ACF8-4FEB-927D-15037C2C1D2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I344" authorId="0" shapeId="0" xr:uid="{37C661D3-0956-42D3-8077-AFA29CAE6EE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J344" authorId="0" shapeId="0" xr:uid="{5108C366-DCF5-4685-BA61-D18B6EBF8F3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K344" authorId="0" shapeId="0" xr:uid="{C11D7931-1131-43EA-88B8-AF8BC6A145D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L344" authorId="0" shapeId="0" xr:uid="{F01CEAC2-20D4-4485-8CDF-DCD4676EC31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M344" authorId="0" shapeId="0" xr:uid="{4407ED74-8396-4D67-9318-64E5BAC8DE4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N344" authorId="0" shapeId="0" xr:uid="{C000D347-C50A-462C-ACC3-79472082078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O344" authorId="0" shapeId="0" xr:uid="{C7B4444E-A834-44DE-9C01-8A76306EF2D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P344" authorId="0" shapeId="0" xr:uid="{8F981B33-85BE-447C-ADC4-6854335B248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Q344" authorId="0" shapeId="0" xr:uid="{21EB7868-FB1C-4544-8AFC-7CCF900896E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R344" authorId="0" shapeId="0" xr:uid="{84FEB7D3-0AAF-4F7F-BDAA-2740C529601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S344" authorId="0" shapeId="0" xr:uid="{E8084FA5-5696-4339-B566-3389FF1B0C8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T344" authorId="0" shapeId="0" xr:uid="{60DBA741-03D9-4450-8AF7-55B7CCCFAD0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U344" authorId="0" shapeId="0" xr:uid="{743777FD-0668-41D1-8B65-1B6A34EC86A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V344" authorId="0" shapeId="0" xr:uid="{F1CF7C4C-B920-4EF6-ACF5-DE39F007866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W344" authorId="0" shapeId="0" xr:uid="{8AED5F02-A8BA-424E-A69F-A79C78D154A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X344" authorId="0" shapeId="0" xr:uid="{4425D58C-A490-49E2-B8EB-6D7A5B06D1D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Y344" authorId="0" shapeId="0" xr:uid="{97369049-F371-4159-8FBC-CD31D7D9D9A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Z344" authorId="0" shapeId="0" xr:uid="{0B692D35-440A-4E67-A66C-FDEE0710115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AA344" authorId="0" shapeId="0" xr:uid="{6309D6BD-D587-4686-A8E5-621CC9F7BB1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345" authorId="0" shapeId="0" xr:uid="{A452604D-7794-40C6-A116-26E4A9B7DFA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345" authorId="0" shapeId="0" xr:uid="{A8132895-F817-41FE-9D47-3FE0473D2BB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345" authorId="0" shapeId="0" xr:uid="{F9629648-99DA-4A76-937C-B9F34CEAF63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345" authorId="0" shapeId="0" xr:uid="{61A7A738-CDB8-47F8-9B58-8F21456DB84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345" authorId="0" shapeId="0" xr:uid="{83107651-A1FB-411D-908B-9B83E08FDE1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345" authorId="0" shapeId="0" xr:uid="{B9432F41-BC15-47FC-9074-785F98FED80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H345" authorId="0" shapeId="0" xr:uid="{99484B82-8F21-4BFF-B86E-CACD12ECA8C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I345" authorId="0" shapeId="0" xr:uid="{ECEF6A30-62B6-4C00-B8D6-789C706F103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J345" authorId="0" shapeId="0" xr:uid="{ABCB7B1E-A7B0-4EC1-A4B5-58D93575BA8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K345" authorId="0" shapeId="0" xr:uid="{1FA1967F-1FD3-4CAA-9233-0BC4DEC933D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L345" authorId="0" shapeId="0" xr:uid="{8DA210EC-F561-4767-8878-E782C374BEE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M345" authorId="0" shapeId="0" xr:uid="{6616B471-E804-4BCB-9121-B6243A7FAFB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N345" authorId="0" shapeId="0" xr:uid="{46A9F30C-14A9-4F0D-BA29-DB0D47C0686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O345" authorId="0" shapeId="0" xr:uid="{DD9215A2-A389-4E41-AF23-E717304FC81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P345" authorId="0" shapeId="0" xr:uid="{641E7665-DEA0-46BA-924A-0F35F60E53F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Q345" authorId="0" shapeId="0" xr:uid="{E50EA2E9-D00E-4897-AA88-1CEE308130D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R345" authorId="0" shapeId="0" xr:uid="{26D11EC1-DD7F-4897-9224-B578E8BE4DA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S345" authorId="0" shapeId="0" xr:uid="{00AE1905-E9D1-4729-9FE4-867D99DF673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T345" authorId="0" shapeId="0" xr:uid="{1290DE1A-FCA6-4FDD-991C-953C521BB29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U345" authorId="0" shapeId="0" xr:uid="{2E135C67-B6B9-4CB1-8E76-60A36EA650D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V345" authorId="0" shapeId="0" xr:uid="{0348AE53-593F-405F-9AA8-AAADA308CE9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W345" authorId="0" shapeId="0" xr:uid="{E67CDC86-949E-41AA-A1CE-E99FCF6F9DC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X345" authorId="0" shapeId="0" xr:uid="{8F7907F4-EC7D-4EF1-A69A-323E36A33EE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Y345" authorId="0" shapeId="0" xr:uid="{D41A51B5-34A2-4C54-A34F-0C2DB318875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Z345" authorId="0" shapeId="0" xr:uid="{25EB0B87-C547-4898-B44E-4237ADCAB16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AA345" authorId="0" shapeId="0" xr:uid="{881182CD-D694-49AD-8535-512A407399B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346" authorId="0" shapeId="0" xr:uid="{987725AF-04A7-4243-8D0A-6C331DB68F6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346" authorId="0" shapeId="0" xr:uid="{A9129F35-DC21-4922-823E-30439ED1017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346" authorId="0" shapeId="0" xr:uid="{9BBAA79D-B723-4471-BB98-7C5BED126AB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346" authorId="0" shapeId="0" xr:uid="{25EA83DD-5B16-4BDC-9751-D70EA49C605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346" authorId="0" shapeId="0" xr:uid="{4952FEDC-8288-4B1F-9989-D81A53B9582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346" authorId="0" shapeId="0" xr:uid="{C012E101-0362-4308-81B3-CE5380B2658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H346" authorId="0" shapeId="0" xr:uid="{DFEB7EA9-39E5-47B3-AA5B-CC87D5C62D7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I346" authorId="0" shapeId="0" xr:uid="{FFA94526-CD82-4764-83EB-CD27D098CD2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J346" authorId="0" shapeId="0" xr:uid="{A0FC6E1B-A888-4660-A0B5-2395B104EF9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K346" authorId="0" shapeId="0" xr:uid="{59C6A2A0-EC81-4438-A761-F589C045399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L346" authorId="0" shapeId="0" xr:uid="{EA9391B6-7EAD-4D7D-A1DE-E7DD0C4EBF3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M346" authorId="0" shapeId="0" xr:uid="{737B19DE-4E49-44BE-9383-0E5E77802FE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N346" authorId="0" shapeId="0" xr:uid="{B0CBC228-8EA3-400B-A872-B2654976462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O346" authorId="0" shapeId="0" xr:uid="{FABE5A1F-B11E-419C-ADFC-3DC3463747A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P346" authorId="0" shapeId="0" xr:uid="{598A0118-6216-4833-BD96-615B892909F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Q346" authorId="0" shapeId="0" xr:uid="{AFFF0862-7561-4D16-9BF7-693C70EC2D2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R346" authorId="0" shapeId="0" xr:uid="{407CA881-542F-4B66-A5F0-6BDB2C5C0C8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S346" authorId="0" shapeId="0" xr:uid="{144D78BE-1536-40B4-9909-DAA21DCB8C1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T346" authorId="0" shapeId="0" xr:uid="{445176A0-C977-48BE-9E39-8C072CFDC7B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U346" authorId="0" shapeId="0" xr:uid="{998D4156-2332-43BC-AD93-A6DCCE2F658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V346" authorId="0" shapeId="0" xr:uid="{EC8511A4-4D70-44B1-8599-9642F2E1A68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W346" authorId="0" shapeId="0" xr:uid="{534BF793-9DAD-4B02-9434-5B91880C3C2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X346" authorId="0" shapeId="0" xr:uid="{A8255787-EF55-44F9-A06B-270B239E98E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Y346" authorId="0" shapeId="0" xr:uid="{62F3781A-767A-4E1D-8D54-91D4B9D81BE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Z346" authorId="0" shapeId="0" xr:uid="{137091A7-CFDC-4108-9E39-1DD1137AD02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AA346" authorId="0" shapeId="0" xr:uid="{2EA85078-4960-4CB6-8F7C-F0B71B9430F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347" authorId="0" shapeId="0" xr:uid="{10A2E708-B127-4E44-92DC-36A40B5054E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347" authorId="0" shapeId="0" xr:uid="{727666A9-62C2-496A-B6B7-971D03FE7CE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347" authorId="0" shapeId="0" xr:uid="{6F1FB7AB-CF58-416C-B56D-82B9ABF3DA1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347" authorId="0" shapeId="0" xr:uid="{21BE91B1-868D-401F-947F-445FB77BF7D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347" authorId="0" shapeId="0" xr:uid="{522D4EDE-7887-4084-ADA5-A2E5C88C8B3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347" authorId="0" shapeId="0" xr:uid="{DAD14C24-F9FD-4652-89EE-E2ECE4AABB2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H347" authorId="0" shapeId="0" xr:uid="{3796B17E-4868-421E-B6C2-A7A11BF4ABF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I347" authorId="0" shapeId="0" xr:uid="{351AEF73-0BA3-4698-A340-49706698DEA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J347" authorId="0" shapeId="0" xr:uid="{592DA505-1A11-49CB-B84E-C202B4BF5AD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K347" authorId="0" shapeId="0" xr:uid="{802E8BC9-0E63-4914-8EC8-333E528CB55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L347" authorId="0" shapeId="0" xr:uid="{E39538A2-8CC4-4679-A673-7DF4FD34054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M347" authorId="0" shapeId="0" xr:uid="{2B3FCCB2-639A-48AA-8F77-E047309B727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N347" authorId="0" shapeId="0" xr:uid="{131928A4-AD5F-43A7-8FC5-B6262BE592A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O347" authorId="0" shapeId="0" xr:uid="{A33E4C11-3593-4422-90D5-F3AB779A4BF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P347" authorId="0" shapeId="0" xr:uid="{6EDD72E1-FC78-416D-AD39-0BA8C8B0476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Q347" authorId="0" shapeId="0" xr:uid="{45174223-EDCE-4170-8C9C-4861F2A08AB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R347" authorId="0" shapeId="0" xr:uid="{D03CD406-F29B-4620-BFC6-A811D32B6A7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S347" authorId="0" shapeId="0" xr:uid="{06E5D7A5-154B-4F2B-834E-97F6DB36E4F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T347" authorId="0" shapeId="0" xr:uid="{5506B992-76BD-4EB8-8483-FDAC5CA9DDB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U347" authorId="0" shapeId="0" xr:uid="{8F87A02A-D3B4-43DE-99B6-706852F079F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V347" authorId="0" shapeId="0" xr:uid="{C0BAF4E8-9A62-4BCA-A6E3-509165D7F78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W347" authorId="0" shapeId="0" xr:uid="{6131B9B2-2DB5-41D8-8E1C-848C0964FC1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X347" authorId="0" shapeId="0" xr:uid="{34D8D3A5-2200-48E1-A88B-EB92D97367F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Y347" authorId="0" shapeId="0" xr:uid="{AF00D3F0-2B17-4531-999C-2AFF0952308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Z347" authorId="0" shapeId="0" xr:uid="{72D92075-209D-4F8B-901E-98D6467908E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AA347" authorId="0" shapeId="0" xr:uid="{7289B974-8A2A-4E7C-8239-9493D2B4D9E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348" authorId="0" shapeId="0" xr:uid="{33ECA48C-820A-4722-9188-B91FAA74E98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348" authorId="0" shapeId="0" xr:uid="{7D733DFE-8B91-48F9-9505-F1073461849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348" authorId="0" shapeId="0" xr:uid="{69646263-7E84-4C29-8A85-FC1BA2976A0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348" authorId="0" shapeId="0" xr:uid="{E5B3A5AE-1A30-47A7-B713-4C48E332437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348" authorId="0" shapeId="0" xr:uid="{65802476-5051-4330-A27F-AF5167400D5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348" authorId="0" shapeId="0" xr:uid="{47188AE6-9D77-40CF-A883-31C0B076DCB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H348" authorId="0" shapeId="0" xr:uid="{E3E493CC-359C-43AB-9313-2F64C3A2F91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I348" authorId="0" shapeId="0" xr:uid="{070EA134-652F-4C51-8916-5EEDB9277B7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J348" authorId="0" shapeId="0" xr:uid="{5E8A12FE-32FE-45B9-8B74-88638773A41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K348" authorId="0" shapeId="0" xr:uid="{1BBB91F9-AA26-4D86-A584-A0F94240A24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L348" authorId="0" shapeId="0" xr:uid="{1D72C452-F202-40A8-B40F-5D27F4D1F07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M348" authorId="0" shapeId="0" xr:uid="{C0B946BB-AC4B-483B-9464-5F4F4136794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N348" authorId="0" shapeId="0" xr:uid="{D950534F-874C-4A88-BC83-E6F86459BF8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O348" authorId="0" shapeId="0" xr:uid="{4CF5CBEE-5377-49E5-9711-2CAF46F0F6A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P348" authorId="0" shapeId="0" xr:uid="{6042D90E-B35C-4646-BF72-B7A510317DF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Q348" authorId="0" shapeId="0" xr:uid="{84EBDE9C-1822-4740-A737-1C82098FB86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R348" authorId="0" shapeId="0" xr:uid="{5A44BEEE-D426-4192-A680-F550BADA2F0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S348" authorId="0" shapeId="0" xr:uid="{EF06474D-163B-49CA-B5FF-0E49A38624E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T348" authorId="0" shapeId="0" xr:uid="{6AEDAD1A-1BAD-4A80-BACD-98E1ED38029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U348" authorId="0" shapeId="0" xr:uid="{88B9B1D8-92E3-4129-9D50-3DF59C4E891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V348" authorId="0" shapeId="0" xr:uid="{62FBC508-230D-4BF6-B5ED-12BABC3D121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W348" authorId="0" shapeId="0" xr:uid="{3A9D79E3-CF3D-47B8-B805-97F1D0E126E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X348" authorId="0" shapeId="0" xr:uid="{0D6F9D5F-0E70-4161-9C19-BFC59495CA5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Y348" authorId="0" shapeId="0" xr:uid="{4A9CDC37-EBBA-4A77-ADE1-916E327CA48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Z348" authorId="0" shapeId="0" xr:uid="{F9DE56D7-B3FE-4D6A-9418-9BB712AE814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AA348" authorId="0" shapeId="0" xr:uid="{C6ECDB58-3C2E-4798-BD6C-B2F68E9C217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349" authorId="0" shapeId="0" xr:uid="{895602DB-3BA0-445C-B548-F824D076576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349" authorId="0" shapeId="0" xr:uid="{29872769-6273-42E7-909B-530D166D673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349" authorId="0" shapeId="0" xr:uid="{8B46FEC6-D34E-4B60-99FA-12925923E26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349" authorId="0" shapeId="0" xr:uid="{2F1256E7-87FB-4874-AA8E-B36F919EB13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349" authorId="0" shapeId="0" xr:uid="{B0D360D7-9A24-4300-8633-8392D04370A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349" authorId="0" shapeId="0" xr:uid="{4874B1D7-0104-4CC1-B70E-5D6B904A1D8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H349" authorId="0" shapeId="0" xr:uid="{737B9A84-2046-4E17-98CF-82BE6F7944C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I349" authorId="0" shapeId="0" xr:uid="{3B9BE6AA-E0AD-408E-9236-6D4F98ED485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J349" authorId="0" shapeId="0" xr:uid="{F875DFD7-D98D-416D-A10B-78081C4EE2F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K349" authorId="0" shapeId="0" xr:uid="{E15A5C4B-278D-490C-A59A-9720CDCD4AB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L349" authorId="0" shapeId="0" xr:uid="{93962F41-6B82-41C2-8D83-A9028B99673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M349" authorId="0" shapeId="0" xr:uid="{1C747CE3-20D0-4008-922F-53D39BC0D7D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N349" authorId="0" shapeId="0" xr:uid="{AF1585FE-4D96-4504-A731-958614AAF1A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O349" authorId="0" shapeId="0" xr:uid="{B2A7388A-BBB5-428A-B425-D29C7A017A6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P349" authorId="0" shapeId="0" xr:uid="{2A7438D1-AA99-48EB-A6C8-2F2D17E338A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Q349" authorId="0" shapeId="0" xr:uid="{14C64E39-8D76-4199-9D4A-D37D4A55B2C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R349" authorId="0" shapeId="0" xr:uid="{7564C709-F24F-4B6E-9B44-D340E38A6FA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S349" authorId="0" shapeId="0" xr:uid="{91829924-EC2D-409A-8D0B-3A79083F584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T349" authorId="0" shapeId="0" xr:uid="{53BF8541-327E-4D05-9D22-DF2F3530898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U349" authorId="0" shapeId="0" xr:uid="{332FCCBF-322E-46B3-9390-C7E3C77F165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V349" authorId="0" shapeId="0" xr:uid="{034667DC-7F83-4D44-9B03-42923624B4E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W349" authorId="0" shapeId="0" xr:uid="{3C59CFD5-BFF8-490E-9B3F-A71E47DF8AA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X349" authorId="0" shapeId="0" xr:uid="{AF9EC457-A226-4F3C-BFC2-F7639EDE082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Y349" authorId="0" shapeId="0" xr:uid="{290D6FE2-84AF-4547-BCAB-8CD86CF88C8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Z349" authorId="0" shapeId="0" xr:uid="{BCA2ABA1-8259-4F29-92F4-96C3F0E70FF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AA349" authorId="0" shapeId="0" xr:uid="{BBD5FE0E-1AD9-4594-9024-A51CBFCFC09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350" authorId="0" shapeId="0" xr:uid="{CBC0FF11-1BCB-47CE-A12F-5D8E22BA133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350" authorId="0" shapeId="0" xr:uid="{0651A660-7ACA-41BC-89B0-30CB71D6066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350" authorId="0" shapeId="0" xr:uid="{8C230071-DAB9-4A1D-91E7-B36335A36FE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350" authorId="0" shapeId="0" xr:uid="{844F0A5D-0552-403D-93D2-7703FEF4F21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350" authorId="0" shapeId="0" xr:uid="{1CA6470C-2BF2-4428-BD8A-F91824ED1A8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350" authorId="0" shapeId="0" xr:uid="{A4701FF3-D96E-4698-8724-9BB67287C0A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H350" authorId="0" shapeId="0" xr:uid="{BB4AD63E-4C21-435D-9D87-5B08CC332FE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I350" authorId="0" shapeId="0" xr:uid="{F4339541-03D9-457C-B92D-77CA7BD69D5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J350" authorId="0" shapeId="0" xr:uid="{484C3C17-AD92-4DD1-816E-4ED495B399A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K350" authorId="0" shapeId="0" xr:uid="{23997575-A769-4657-90E6-589F51853B8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L350" authorId="0" shapeId="0" xr:uid="{D3FECA7F-A575-42B3-B6D7-7E6292F0ABD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M350" authorId="0" shapeId="0" xr:uid="{84469187-AE57-43CE-B275-A1C69E67D8A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N350" authorId="0" shapeId="0" xr:uid="{268921F5-FBA8-4267-9074-B23426C2A10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O350" authorId="0" shapeId="0" xr:uid="{2DD5B504-AFA2-4AC4-BC56-03DB716F917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P350" authorId="0" shapeId="0" xr:uid="{BC437941-465E-45E0-89C4-2C642F348EC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Q350" authorId="0" shapeId="0" xr:uid="{D1ED33A3-6463-489D-AAD5-B1F62651431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R350" authorId="0" shapeId="0" xr:uid="{587F2442-AFCB-4997-861A-835FBED9765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S350" authorId="0" shapeId="0" xr:uid="{45B08C8A-4D19-4332-BBD3-D2140098DC4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T350" authorId="0" shapeId="0" xr:uid="{2278CB17-EC7B-489D-AFDC-D7F2092A4E3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U350" authorId="0" shapeId="0" xr:uid="{BD9B020C-4B09-4682-AB5A-A972E7C3DF4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V350" authorId="0" shapeId="0" xr:uid="{A9E86DB9-C20A-45D8-837E-733778E77AE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W350" authorId="0" shapeId="0" xr:uid="{F52C36C0-B322-4232-B364-5674056E034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X350" authorId="0" shapeId="0" xr:uid="{208AD8A9-EDF1-4C98-9646-277AC9A6AB9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Y350" authorId="0" shapeId="0" xr:uid="{5FDFD862-2AD8-4345-B28A-2C6966C895D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Z350" authorId="0" shapeId="0" xr:uid="{57698DFB-78BE-4532-97DD-2D5BC36BB21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AA350" authorId="0" shapeId="0" xr:uid="{D686462A-4FB7-4464-8242-6EAA6AE7593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351" authorId="0" shapeId="0" xr:uid="{41A026B5-74C0-49C3-B008-D3FE427EF50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351" authorId="0" shapeId="0" xr:uid="{A93B3845-BED0-4796-8887-C19CDEB9CE9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351" authorId="0" shapeId="0" xr:uid="{5B1EA723-6371-44FC-BC25-A0C80193617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351" authorId="0" shapeId="0" xr:uid="{38DBE100-E194-4F91-A693-EEA10C3BC60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351" authorId="0" shapeId="0" xr:uid="{CD26155E-CDCC-418D-B23B-BA9ACCAF6EF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351" authorId="0" shapeId="0" xr:uid="{98712ACA-13A9-4894-BFCE-08C866C1EBD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H351" authorId="0" shapeId="0" xr:uid="{4A009F68-02B7-425B-8C1E-186267454A2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I351" authorId="0" shapeId="0" xr:uid="{BAFDBE14-91DA-4B7A-AB7C-59E309F1488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J351" authorId="0" shapeId="0" xr:uid="{74495EBB-B99A-41F2-9DC0-7550641D287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K351" authorId="0" shapeId="0" xr:uid="{377C83FD-90F4-4F11-AE0A-646A5690C5A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L351" authorId="0" shapeId="0" xr:uid="{681FA550-9122-4E76-B44A-7E44FCE59D4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M351" authorId="0" shapeId="0" xr:uid="{C40EC49C-55BE-488A-8BB1-22F392ED325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N351" authorId="0" shapeId="0" xr:uid="{B23FC178-BABD-401B-99AA-15898DE9B5E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O351" authorId="0" shapeId="0" xr:uid="{D3EF3B9C-DD6B-4D85-9D26-6F27B4B0F86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P351" authorId="0" shapeId="0" xr:uid="{2CE98CBE-27C4-47FD-8EC4-2FD2FBC90CF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Q351" authorId="0" shapeId="0" xr:uid="{B29ECEAD-BBF1-4F68-99F7-96C677BEC60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R351" authorId="0" shapeId="0" xr:uid="{426E5A1A-EA29-47CD-8285-61199B25204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S351" authorId="0" shapeId="0" xr:uid="{D8AFA1CF-4628-4171-9A93-A3EBECE27AB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T351" authorId="0" shapeId="0" xr:uid="{7B508DF5-792F-42CD-AB22-2026CA49DAE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U351" authorId="0" shapeId="0" xr:uid="{F69D99AF-4DC3-4ADF-B68F-F89DC681015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V351" authorId="0" shapeId="0" xr:uid="{7BC83F51-9F05-4114-B0A1-8FC258D384D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W351" authorId="0" shapeId="0" xr:uid="{514E2ECC-13B2-490C-8309-A2C2B5DF814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X351" authorId="0" shapeId="0" xr:uid="{9D5C602D-FD20-4116-8339-3AD401C7D51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Y351" authorId="0" shapeId="0" xr:uid="{41E1274B-E41B-4DB5-BA5C-CF7AA7CD127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Z351" authorId="0" shapeId="0" xr:uid="{CD0580CD-0A06-43B1-BCF7-5531A34C639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AA351" authorId="0" shapeId="0" xr:uid="{2B7014D4-10B5-412F-822C-FB39B1793E6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352" authorId="0" shapeId="0" xr:uid="{04B6EB09-64C0-44A5-AC58-D95B82FBD23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352" authorId="0" shapeId="0" xr:uid="{E547E862-CC2E-4D02-8F69-1BDFBDD0858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352" authorId="0" shapeId="0" xr:uid="{A00901FE-5327-4C42-8287-6861C31B12F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352" authorId="0" shapeId="0" xr:uid="{B8F86A9F-E8FB-470E-B21D-1967EF3622F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352" authorId="0" shapeId="0" xr:uid="{D35F533D-9A3B-4FCD-9934-17A3AF39F7E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352" authorId="0" shapeId="0" xr:uid="{74A898E6-CF48-433C-9FA1-A9B2945ACDE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H352" authorId="0" shapeId="0" xr:uid="{3E83373D-C244-41E4-ACFD-0336FF714CD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I352" authorId="0" shapeId="0" xr:uid="{7708ADBA-7DD7-443B-ADE3-5FAE5A95381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J352" authorId="0" shapeId="0" xr:uid="{CD1B56F0-E074-48B8-8E3E-B8E6380B153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K352" authorId="0" shapeId="0" xr:uid="{A9EC57B8-41A3-40BA-A6B9-EF810FF7F22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L352" authorId="0" shapeId="0" xr:uid="{5776DD43-FD7D-4465-A8EF-7CF6FECF8A1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M352" authorId="0" shapeId="0" xr:uid="{8A8E43BF-48A1-4873-90BC-8C954E84E56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N352" authorId="0" shapeId="0" xr:uid="{36E5A95F-28BE-426E-8DDF-E8B7ECC22AE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O352" authorId="0" shapeId="0" xr:uid="{121C1760-3FD4-4BB8-A4EA-C16F166CDBB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P352" authorId="0" shapeId="0" xr:uid="{5000204D-9393-4580-89E7-90360986FD7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Q352" authorId="0" shapeId="0" xr:uid="{E534E486-939B-4CC0-A22D-D51D97C4572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R352" authorId="0" shapeId="0" xr:uid="{BF7CC39D-8A92-4DF0-AB04-B9B5850C65B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S352" authorId="0" shapeId="0" xr:uid="{289553F8-CB94-4765-A0C6-7728A0F07B2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T352" authorId="0" shapeId="0" xr:uid="{E8635ED2-AE5D-4B7D-B0CF-6538BBB6828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U352" authorId="0" shapeId="0" xr:uid="{F97E215E-8942-4B35-8408-7D7A720C102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V352" authorId="0" shapeId="0" xr:uid="{D3E2C938-CD8C-4A0B-A89F-FF3F11F5902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W352" authorId="0" shapeId="0" xr:uid="{7885A3E7-71D6-4A47-8E28-3B089D53883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X352" authorId="0" shapeId="0" xr:uid="{5169B643-A8B4-4B83-987A-1A2BD51C57B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Y352" authorId="0" shapeId="0" xr:uid="{ABA61FA1-69B5-43F7-9553-D2DB6D0C7DB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Z352" authorId="0" shapeId="0" xr:uid="{D1F42D54-CD9F-40A7-9D97-669382D7867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AA352" authorId="0" shapeId="0" xr:uid="{A754F26A-03E4-4356-8B26-B05EBB45611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353" authorId="0" shapeId="0" xr:uid="{440D328E-F11B-47B1-B0DD-68A8D4C19EB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353" authorId="0" shapeId="0" xr:uid="{ACD27EA5-DDE3-494D-A626-1F3F51A7EEF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353" authorId="0" shapeId="0" xr:uid="{8A6798D6-6145-460D-806F-BBFED3EABFF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353" authorId="0" shapeId="0" xr:uid="{470A3046-C5CB-48CE-8476-B87F63725AB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353" authorId="0" shapeId="0" xr:uid="{3ABC2049-5567-4AB2-8559-BC75FF3A648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353" authorId="0" shapeId="0" xr:uid="{7C5E9B8E-21F1-41FB-B75C-717C6A14F4A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H353" authorId="0" shapeId="0" xr:uid="{7ED744A7-7B6A-43E3-A7F5-92319E76AFB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I353" authorId="0" shapeId="0" xr:uid="{113C759C-69DB-4887-9AC4-B7D7A8F8CC5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J353" authorId="0" shapeId="0" xr:uid="{01A6F230-1587-478D-960D-A12ABD7BD5C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K353" authorId="0" shapeId="0" xr:uid="{F026C9C7-BBA7-4065-92F4-C9BF3C8FB59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L353" authorId="0" shapeId="0" xr:uid="{81E0E9BF-7194-4DB2-953F-48A9756F42B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M353" authorId="0" shapeId="0" xr:uid="{1C1B958F-CB8F-430E-B8E9-69176F32188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N353" authorId="0" shapeId="0" xr:uid="{DA12BC71-A6C6-4965-A69D-3FE2DFC2443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O353" authorId="0" shapeId="0" xr:uid="{C1E6B819-750E-4997-882A-587FA9A4EEE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P353" authorId="0" shapeId="0" xr:uid="{1D5549F5-07FD-4F72-86CC-A2298A76727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Q353" authorId="0" shapeId="0" xr:uid="{16F50ADB-C1A6-43D5-BABD-9FF94D79D2F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R353" authorId="0" shapeId="0" xr:uid="{383469C2-51B6-4056-8074-927C4A08F6A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S353" authorId="0" shapeId="0" xr:uid="{48470E42-F956-4A20-8F4D-5FB75C668FF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T353" authorId="0" shapeId="0" xr:uid="{F6E9F5F5-266E-4BA9-8BA6-8E4E895978B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U353" authorId="0" shapeId="0" xr:uid="{9A1A71C9-2BE5-43E6-B3E3-A1FE084845C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V353" authorId="0" shapeId="0" xr:uid="{9A82CCA0-BE73-4500-8089-D2C6413AD69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W353" authorId="0" shapeId="0" xr:uid="{D83DA1DA-9B64-4033-81CB-B758D190E32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X353" authorId="0" shapeId="0" xr:uid="{EFF5AE7D-1D16-4594-B956-58DAE7D9C39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Y353" authorId="0" shapeId="0" xr:uid="{AA391A41-AFC8-464F-AAA0-B79F54A4255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Z353" authorId="0" shapeId="0" xr:uid="{8C40D22D-92D5-4982-87FF-405F7F1E231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AA353" authorId="0" shapeId="0" xr:uid="{FF8DDC46-633C-47BB-A07B-DE941278DD0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354" authorId="0" shapeId="0" xr:uid="{6D5D5F78-70C4-4F2B-AD9E-D2BD7BFBCF0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354" authorId="0" shapeId="0" xr:uid="{316FD5A4-C603-4AB9-86C6-7625BC7E88C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354" authorId="0" shapeId="0" xr:uid="{7CB3EFF3-3CFC-4D45-9717-DA43F253489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354" authorId="0" shapeId="0" xr:uid="{E2C893DD-899C-4D82-8B3E-867D0336647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354" authorId="0" shapeId="0" xr:uid="{AF34C669-6957-4762-A3C3-576900CB5B0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354" authorId="0" shapeId="0" xr:uid="{46F15D07-D616-45E9-803D-FAB66D9C776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H354" authorId="0" shapeId="0" xr:uid="{03BF4EF1-5DF8-491C-9C2E-58A1262B95C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I354" authorId="0" shapeId="0" xr:uid="{85768463-C7D2-4CED-A966-BEC336D34A7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J354" authorId="0" shapeId="0" xr:uid="{2A036CA0-0C17-401E-87EB-1F4A28B4737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K354" authorId="0" shapeId="0" xr:uid="{98F1AFDB-C59D-481C-801F-8F973D1848B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L354" authorId="0" shapeId="0" xr:uid="{0E52574F-A309-412F-A98B-F50478B4627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M354" authorId="0" shapeId="0" xr:uid="{265C8B3A-E071-46C1-B883-108336E36D9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N354" authorId="0" shapeId="0" xr:uid="{33A4471C-0F4E-44ED-9F0F-E23F2411F24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O354" authorId="0" shapeId="0" xr:uid="{E3676D47-0D83-4BCA-AA39-BC63B550660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P354" authorId="0" shapeId="0" xr:uid="{2E8F8555-611D-4FD4-BFF4-5C9D4F59665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Q354" authorId="0" shapeId="0" xr:uid="{14AA66D5-0E6C-41DE-87AA-EA9154B1C61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R354" authorId="0" shapeId="0" xr:uid="{9D5BA70E-71F8-42C3-A2B7-E337234758B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S354" authorId="0" shapeId="0" xr:uid="{07E25D60-688C-41E1-9155-23EBD605763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T354" authorId="0" shapeId="0" xr:uid="{C94AC1E1-0488-4815-9AA2-F4621A26C58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U354" authorId="0" shapeId="0" xr:uid="{DF3C1325-9F14-4FE6-B9FA-1A47E30A0C6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V354" authorId="0" shapeId="0" xr:uid="{F4AE28AF-4164-4FF0-8E9A-A74CB91C789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W354" authorId="0" shapeId="0" xr:uid="{502175F2-A212-4835-92D9-7BBEE8A944E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X354" authorId="0" shapeId="0" xr:uid="{254BC18B-F5B5-4271-AD4F-16881B4F589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Y354" authorId="0" shapeId="0" xr:uid="{FDD5AD12-ADD5-419F-8F11-982444CBF90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Z354" authorId="0" shapeId="0" xr:uid="{ABDF87CF-DA52-409E-B691-249CBA74024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AA354" authorId="0" shapeId="0" xr:uid="{85A68407-F28E-47AD-8A76-4ABE3B2CD7C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355" authorId="0" shapeId="0" xr:uid="{93351080-EA4A-488E-8D97-A2A9AC60F68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355" authorId="0" shapeId="0" xr:uid="{60D130E2-2606-49F3-AC5A-AF21FCE5147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355" authorId="0" shapeId="0" xr:uid="{82C76756-0D2B-4AFE-8C28-FDF1EF9C822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355" authorId="0" shapeId="0" xr:uid="{9506A8E5-017C-443F-9929-62D69B33935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355" authorId="0" shapeId="0" xr:uid="{E665FADA-6F44-48C9-BE98-A43E1AB9BC3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355" authorId="0" shapeId="0" xr:uid="{7D3F4CA4-7F6A-4C3D-8DDC-D350E8F8B15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H355" authorId="0" shapeId="0" xr:uid="{1E0AA7AB-AD4E-49EF-84A9-124AB7E2659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I355" authorId="0" shapeId="0" xr:uid="{CD64031D-691B-405C-88D2-29530DEDB8E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J355" authorId="0" shapeId="0" xr:uid="{4D97747F-705D-40F5-B1A1-CFCDD56FE01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K355" authorId="0" shapeId="0" xr:uid="{BD1E3AC4-48AC-444D-BEB6-B6DC2096CC7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L355" authorId="0" shapeId="0" xr:uid="{3F6BAC38-6E4A-40A0-B54D-9BCCCFF89BE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M355" authorId="0" shapeId="0" xr:uid="{12CF074A-892F-4C6E-868B-75157B54AEF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N355" authorId="0" shapeId="0" xr:uid="{05C7B237-E6C9-45FF-93FE-CBD724FBC9F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O355" authorId="0" shapeId="0" xr:uid="{784577D7-763C-47B8-BE18-03A0138A0CA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P355" authorId="0" shapeId="0" xr:uid="{44ADFFC3-FAAA-464E-AD8B-0743B69248E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Q355" authorId="0" shapeId="0" xr:uid="{97151EAA-5B62-42EF-BC03-8C9FFA8A682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R355" authorId="0" shapeId="0" xr:uid="{68765E30-B108-4C94-99AD-E9E181EBB47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S355" authorId="0" shapeId="0" xr:uid="{4AC1F4C1-6B8B-40C7-ADE0-09464D65B90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T355" authorId="0" shapeId="0" xr:uid="{AEB1D4DD-2AAD-40E6-A466-1D066D77C8F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U355" authorId="0" shapeId="0" xr:uid="{0451230A-A610-40BB-A2E3-EE1270A32B5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V355" authorId="0" shapeId="0" xr:uid="{9AB65F9B-CE35-4389-9D7A-979580D7DF4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W355" authorId="0" shapeId="0" xr:uid="{CE707FE6-7A0E-4753-8288-B97A3A8170E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X355" authorId="0" shapeId="0" xr:uid="{B93A3B76-0A1F-46C9-A49A-BCCA12DD799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Y355" authorId="0" shapeId="0" xr:uid="{0865F373-964B-4947-AECE-F0D15515A56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Z355" authorId="0" shapeId="0" xr:uid="{F340CFCF-C323-4F1E-9828-6B9F43C89F2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AA355" authorId="0" shapeId="0" xr:uid="{E28112DC-24C1-4C60-B76D-DF5776AA390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356" authorId="0" shapeId="0" xr:uid="{8BDF5546-FA71-457F-9148-42B5C5F3135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356" authorId="0" shapeId="0" xr:uid="{EE2FD060-8A37-402D-A723-78E1629325C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356" authorId="0" shapeId="0" xr:uid="{38C9EB4F-A3BB-405C-82C0-F9B9DA4E9E7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356" authorId="0" shapeId="0" xr:uid="{617F5BB1-7D7A-4EEE-9A7D-BA71E182683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356" authorId="0" shapeId="0" xr:uid="{D4BCF761-D792-46A9-B585-05CA840FD5B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356" authorId="0" shapeId="0" xr:uid="{79513AF7-1FCF-42EC-B21A-4EA9FE6E36D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H356" authorId="0" shapeId="0" xr:uid="{F3BF391E-CB05-4D17-8A89-2EE84775097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I356" authorId="0" shapeId="0" xr:uid="{B43E9568-DBEA-42FB-9EAD-6D51EAF5F1F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J356" authorId="0" shapeId="0" xr:uid="{2106835E-9BAF-4043-BD5F-11C5C133C46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K356" authorId="0" shapeId="0" xr:uid="{18480AFA-CD1D-4364-842E-A4EB2FCE14D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L356" authorId="0" shapeId="0" xr:uid="{1420D3CA-84F5-4719-A648-4DF7783EB75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M356" authorId="0" shapeId="0" xr:uid="{9EDAD8CD-1C81-47C1-B58B-1EBCA436CAC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N356" authorId="0" shapeId="0" xr:uid="{8C8B41F4-EB3C-4EDE-A89A-21A45399B98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O356" authorId="0" shapeId="0" xr:uid="{438E3DEC-E103-4EA1-AC22-A7B2376BD09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P356" authorId="0" shapeId="0" xr:uid="{FDBAF429-53D3-4F38-89A5-B9DE7EB6497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Q356" authorId="0" shapeId="0" xr:uid="{7D797C9A-506C-42E4-A321-363A04D193F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R356" authorId="0" shapeId="0" xr:uid="{84E66030-4E32-48F5-B9CA-0642AC0F8EF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S356" authorId="0" shapeId="0" xr:uid="{979F65AF-FCE4-45AC-BC9C-43B6E7A4C35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T356" authorId="0" shapeId="0" xr:uid="{2FF536DA-04F2-4120-ADC7-9B7B5CEC4BE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U356" authorId="0" shapeId="0" xr:uid="{55CEA26B-BFC7-468D-A60D-06B75EB901C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V356" authorId="0" shapeId="0" xr:uid="{D80C6DA7-E337-4DA3-BB8E-FBB1915386E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W356" authorId="0" shapeId="0" xr:uid="{306A598D-C714-43C6-81DD-DBC078FE480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X356" authorId="0" shapeId="0" xr:uid="{54FD7661-4589-4915-AF5A-A484272BF01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Y356" authorId="0" shapeId="0" xr:uid="{D4DE84C2-2E8C-455D-8FB3-FA730D2D27A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Z356" authorId="0" shapeId="0" xr:uid="{6C9074E0-0770-4E78-AF9D-9A806A9A2E5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AA356" authorId="0" shapeId="0" xr:uid="{D2A17407-4E36-49E2-85CA-E40C5836D79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357" authorId="0" shapeId="0" xr:uid="{8462E3E1-82DD-42CD-8158-8EBCCD4D594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357" authorId="0" shapeId="0" xr:uid="{6302A710-954E-4F29-994A-A1ECCE987A1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357" authorId="0" shapeId="0" xr:uid="{D5AA77BF-7396-491E-B4B7-D5A407C9EBD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357" authorId="0" shapeId="0" xr:uid="{11EE5DB2-0F92-4978-BABB-BA5064EAB8D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357" authorId="0" shapeId="0" xr:uid="{19B05B0E-C344-4F8E-90F5-642F0C9EE56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357" authorId="0" shapeId="0" xr:uid="{43EFA2D1-0C8C-4F1B-AC66-80A7FEBEE2D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H357" authorId="0" shapeId="0" xr:uid="{0F85E87B-ADEE-4613-95EF-7A343A2CA13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I357" authorId="0" shapeId="0" xr:uid="{FC39F83E-214C-4CC8-BBE6-BBBCAB55B44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J357" authorId="0" shapeId="0" xr:uid="{78A11660-6E6F-44A3-8BAD-AA208532521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K357" authorId="0" shapeId="0" xr:uid="{04BD3AB4-609C-4D33-9672-F9AACDB79CF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L357" authorId="0" shapeId="0" xr:uid="{DFAD5DD8-18C7-4592-8F26-DE7D453E7F6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M357" authorId="0" shapeId="0" xr:uid="{47554B38-C280-4E0B-A65E-DCCD4C65B31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N357" authorId="0" shapeId="0" xr:uid="{29120DBF-C163-459D-AFAF-E524AF92927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O357" authorId="0" shapeId="0" xr:uid="{B5B95E23-FBB9-4FD4-904A-9791CF1F553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P357" authorId="0" shapeId="0" xr:uid="{671BF877-A475-4F19-B10D-92EFFB61E5A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Q357" authorId="0" shapeId="0" xr:uid="{205B867D-A09C-4A29-BFA6-812854DA56D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R357" authorId="0" shapeId="0" xr:uid="{58BD2329-AA68-49F1-AB66-9892D681473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S357" authorId="0" shapeId="0" xr:uid="{624B1C21-A28B-428F-A99D-C5E38B010AC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T357" authorId="0" shapeId="0" xr:uid="{C7C82243-91D6-4725-9A19-5E417087922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U357" authorId="0" shapeId="0" xr:uid="{E13A9062-1330-4CBF-B283-34C0B898DA2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V357" authorId="0" shapeId="0" xr:uid="{33D41BD8-EAEF-4B77-BB5D-73EA082890A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W357" authorId="0" shapeId="0" xr:uid="{2F9276A6-0CB2-4948-81E2-9B87BCBF519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X357" authorId="0" shapeId="0" xr:uid="{AE05EC0B-9E7D-42A6-915C-00421BCD7B4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Y357" authorId="0" shapeId="0" xr:uid="{63032EB9-E6F5-479D-8B8B-0848DBD41A8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Z357" authorId="0" shapeId="0" xr:uid="{B9E6E514-3760-4CDE-B338-CABD99B0392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AA357" authorId="0" shapeId="0" xr:uid="{1C076986-EC37-49C5-B8B5-5269845CA9F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358" authorId="0" shapeId="0" xr:uid="{591062C3-90F0-4565-A9D6-AF09B966060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358" authorId="0" shapeId="0" xr:uid="{48DFD45C-1B23-4AB1-BB30-2D5049AD26F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358" authorId="0" shapeId="0" xr:uid="{ED25DBF7-70DC-4340-A43A-77924C51BC0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358" authorId="0" shapeId="0" xr:uid="{7BB1A9ED-186D-4B75-BCC6-495D061882A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358" authorId="0" shapeId="0" xr:uid="{B0E1C495-79D0-4193-B196-C6F6743D893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358" authorId="0" shapeId="0" xr:uid="{C9869562-136C-44D0-BB58-C4F2E2D3D90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H358" authorId="0" shapeId="0" xr:uid="{5A803D6E-1E14-4683-8C5A-11A6CB69D58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I358" authorId="0" shapeId="0" xr:uid="{866AE1FB-697E-4D23-A7EB-749879258D7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J358" authorId="0" shapeId="0" xr:uid="{96E10C4B-E5AD-4C57-87B1-4B43176C1E9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K358" authorId="0" shapeId="0" xr:uid="{23413EAB-34BC-4A6A-B7CE-2612A667F6D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L358" authorId="0" shapeId="0" xr:uid="{C4F42614-9440-4FD1-AF88-2C1A10F4269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M358" authorId="0" shapeId="0" xr:uid="{B187E5E5-6819-4591-9E3A-5409DE4D388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N358" authorId="0" shapeId="0" xr:uid="{FB7E6199-9FC0-466B-BF0E-53AC828B386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O358" authorId="0" shapeId="0" xr:uid="{59916BA7-9024-4F8B-99A1-DD28231F151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P358" authorId="0" shapeId="0" xr:uid="{8DAF5279-A356-4DA9-947F-EE707D0A575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Q358" authorId="0" shapeId="0" xr:uid="{1AF7FFDA-37C3-48B4-936E-14A7150D650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R358" authorId="0" shapeId="0" xr:uid="{CA715972-91C4-45EE-9943-136DA1E2948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S358" authorId="0" shapeId="0" xr:uid="{E38352D2-679D-4E7B-A778-879B17A5003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T358" authorId="0" shapeId="0" xr:uid="{60B337F1-6FF7-4473-9292-5144367EE59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U358" authorId="0" shapeId="0" xr:uid="{49B2222C-ABA9-4C3D-9BAA-BA670488289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V358" authorId="0" shapeId="0" xr:uid="{BCA1F7E3-EAEF-4F8A-A41C-AACCB589FC5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W358" authorId="0" shapeId="0" xr:uid="{8FEF5CFF-B33D-42FF-AE11-7CC680558BF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X358" authorId="0" shapeId="0" xr:uid="{C3263CBC-BB60-497A-A5C9-CD4E8EC0892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Y358" authorId="0" shapeId="0" xr:uid="{9DEE7192-6F6A-428E-9A26-3F7B59D0AA9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Z358" authorId="0" shapeId="0" xr:uid="{E74382A4-4666-4942-9440-8681B5C7939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AA358" authorId="0" shapeId="0" xr:uid="{42145772-9662-4D16-8BFD-312E9449E55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359" authorId="0" shapeId="0" xr:uid="{25F78460-419E-41B1-8B9F-1320D7701B2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359" authorId="0" shapeId="0" xr:uid="{77F4E4B8-80F4-47FD-A65A-83CC04532BF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359" authorId="0" shapeId="0" xr:uid="{3B82C2E9-3715-48A3-B3F2-A4E4A4DFE68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359" authorId="0" shapeId="0" xr:uid="{9692C554-47AE-48F1-84E5-1DBFA6B93D6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359" authorId="0" shapeId="0" xr:uid="{97285C9E-7FFF-4578-A8CB-6341E96EB5A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359" authorId="0" shapeId="0" xr:uid="{070C7D71-5FAB-499B-8E97-3D8F70A593B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H359" authorId="0" shapeId="0" xr:uid="{9E383D4F-4262-4A76-B311-5AAB381AE89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I359" authorId="0" shapeId="0" xr:uid="{E94674B6-A2AC-4EB7-96BD-3434918F765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J359" authorId="0" shapeId="0" xr:uid="{07BB839B-7CA2-497E-B643-449A436E0DF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K359" authorId="0" shapeId="0" xr:uid="{B686D3F3-449E-49A5-BE94-83B86AE71E4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L359" authorId="0" shapeId="0" xr:uid="{2A2BE571-B6A4-4102-931E-7714F1AEE3B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M359" authorId="0" shapeId="0" xr:uid="{E3F82210-4F20-4ECF-AE34-BD0E552001C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N359" authorId="0" shapeId="0" xr:uid="{E09EF1D4-BE8B-471E-8D87-26667D56F23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O359" authorId="0" shapeId="0" xr:uid="{5A199269-4185-4767-9B29-F73020BAA3D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P359" authorId="0" shapeId="0" xr:uid="{1D797D7C-B137-4E5B-8F98-EE1B682B7AE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Q359" authorId="0" shapeId="0" xr:uid="{50D0EED6-F4BF-4ECB-BFC9-5E8052C1086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R359" authorId="0" shapeId="0" xr:uid="{48A0436E-083B-483A-BEB3-C57F414DE66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S359" authorId="0" shapeId="0" xr:uid="{DCD1204B-ED94-4F4D-8BC3-002EBD46ECF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T359" authorId="0" shapeId="0" xr:uid="{2CA2B8F8-1B8A-47F8-923D-4AADA1C6FC6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U359" authorId="0" shapeId="0" xr:uid="{B0D8C98B-C356-4796-BC51-8B833942EFC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V359" authorId="0" shapeId="0" xr:uid="{851B1838-47FD-4E3D-8150-A9A4C0A0A20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W359" authorId="0" shapeId="0" xr:uid="{7FA5E0AA-30C8-47C0-9B4C-C76BE87A77A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X359" authorId="0" shapeId="0" xr:uid="{00009E0B-092C-4288-9A4C-8C41C45F19E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Y359" authorId="0" shapeId="0" xr:uid="{8C251A7E-E49D-4ECA-AE6A-9117EEB26E1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Z359" authorId="0" shapeId="0" xr:uid="{7CCA798B-4CFC-4582-B3A8-DCBCC251EF2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AA359" authorId="0" shapeId="0" xr:uid="{40753EC2-CF52-4A87-B9A5-18D4B9F4B74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360" authorId="0" shapeId="0" xr:uid="{A8EB68E6-CEB0-4F56-B089-FDF176E1C51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360" authorId="0" shapeId="0" xr:uid="{20C6E32F-882B-40F4-88F0-03177005CB1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360" authorId="0" shapeId="0" xr:uid="{D79D1F73-393A-48CA-88EF-BF639EA73E3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360" authorId="0" shapeId="0" xr:uid="{74B60156-1773-4AFC-9791-41C4568FD3B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360" authorId="0" shapeId="0" xr:uid="{0CECA92B-8F6E-442A-8EA0-4106C7046D1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360" authorId="0" shapeId="0" xr:uid="{D816F849-D813-4784-B5A7-3C547B1F1C1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H360" authorId="0" shapeId="0" xr:uid="{50A83BDB-B256-483B-990B-FF659D16BC4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I360" authorId="0" shapeId="0" xr:uid="{B6BC161A-5043-40FF-8AAC-307F7D32B4E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J360" authorId="0" shapeId="0" xr:uid="{6878ED2A-7B3A-40AB-AC42-DAF176B5D1D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K360" authorId="0" shapeId="0" xr:uid="{DF7E28FE-36D2-4CE2-AC31-E693EEDA88E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L360" authorId="0" shapeId="0" xr:uid="{B05807C9-B06F-4C56-9E48-7DC69CDC2DE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M360" authorId="0" shapeId="0" xr:uid="{A40743C2-5BDE-4B86-80E9-CFEBD18EB4C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N360" authorId="0" shapeId="0" xr:uid="{4814700C-0925-4150-9F50-E79C3442481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O360" authorId="0" shapeId="0" xr:uid="{D5AB2C26-611B-4371-870D-72D07E26C5D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P360" authorId="0" shapeId="0" xr:uid="{3BCAB1F4-9504-49CF-9572-AC82346FC4B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Q360" authorId="0" shapeId="0" xr:uid="{17E9EDA5-7D9C-41FE-8A49-B1433E1D42F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R360" authorId="0" shapeId="0" xr:uid="{C8D1C221-2ECC-49EA-B8A3-9A3CEE8B0DF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S360" authorId="0" shapeId="0" xr:uid="{4006ADA6-D72F-4D7D-B778-777BAC159C1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T360" authorId="0" shapeId="0" xr:uid="{D2684CD0-896C-4365-980B-F400AA8C0DF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U360" authorId="0" shapeId="0" xr:uid="{04DDFAFF-CD3A-4B03-ACE3-4CCF93CCC8A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V360" authorId="0" shapeId="0" xr:uid="{7D143D9F-288D-4BE6-A79A-71E89669FD9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W360" authorId="0" shapeId="0" xr:uid="{7A9FF7A4-00F6-46B6-A86D-A6D90212FF6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X360" authorId="0" shapeId="0" xr:uid="{060F2E11-17DE-4082-81AE-FCEC05BB1E3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Y360" authorId="0" shapeId="0" xr:uid="{9C2BA7A8-7609-4FA1-8083-ED04A4DE1B3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Z360" authorId="0" shapeId="0" xr:uid="{9EC214D1-E98C-4E41-AD14-811E3B3E8E6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AA360" authorId="0" shapeId="0" xr:uid="{7B07119D-48DD-4EF0-A6E5-E62FF434F10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361" authorId="0" shapeId="0" xr:uid="{250D4FFA-B097-4645-A209-E27C8DA4D7F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361" authorId="0" shapeId="0" xr:uid="{CB7B7B29-75B0-492D-BBC2-B2F81A876BB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361" authorId="0" shapeId="0" xr:uid="{FD0D7749-7AFF-4CD7-A18E-DD8EBB2BC5B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361" authorId="0" shapeId="0" xr:uid="{52F58C89-B30A-43BB-B1CE-EDBFD3849C0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361" authorId="0" shapeId="0" xr:uid="{78156080-B3A3-465B-9767-456DAD0D3A7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361" authorId="0" shapeId="0" xr:uid="{F20F37CC-8E47-49F0-B817-B440A18FAE3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H361" authorId="0" shapeId="0" xr:uid="{5DFB6F62-93A0-44ED-805E-E9DDE9A7A0F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I361" authorId="0" shapeId="0" xr:uid="{1315086D-ABC8-4541-A05E-57DE134EE39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J361" authorId="0" shapeId="0" xr:uid="{F9D03568-4163-4D11-8E62-141EE7D0266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K361" authorId="0" shapeId="0" xr:uid="{59152A69-DEE1-462F-87E6-20FC754C01A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L361" authorId="0" shapeId="0" xr:uid="{C86A1CF4-3569-4CE2-B625-F9C011E9562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M361" authorId="0" shapeId="0" xr:uid="{C1633B5E-AD5A-45AE-B9E6-48877CA7D84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N361" authorId="0" shapeId="0" xr:uid="{AAA5D0AB-92F4-498A-AE74-5B5129447BE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O361" authorId="0" shapeId="0" xr:uid="{2D5FA535-D452-48FA-ACBA-0278474911C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P361" authorId="0" shapeId="0" xr:uid="{A3D2C4CD-ADA6-43F9-A9CC-4B59F575F76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Q361" authorId="0" shapeId="0" xr:uid="{E39B96F4-7052-4CF9-8E71-0A2A033774D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R361" authorId="0" shapeId="0" xr:uid="{3A20A959-B7C8-411C-B3EB-CD1800FA5E6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S361" authorId="0" shapeId="0" xr:uid="{BF204D13-F8B1-4DD8-BFFA-B71783EBBC0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T361" authorId="0" shapeId="0" xr:uid="{796C850B-75CE-46CB-A581-6A21B6A7AA6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U361" authorId="0" shapeId="0" xr:uid="{214BE7B0-F837-42E4-96F0-5FD3FB966EA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V361" authorId="0" shapeId="0" xr:uid="{3C916E1A-8080-47EB-BDA8-98DDE4ECC2D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W361" authorId="0" shapeId="0" xr:uid="{E32DE173-4933-43CD-B9E9-429D1810DA0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X361" authorId="0" shapeId="0" xr:uid="{34D6BF7E-70AC-407F-9DFA-B44B504B5B8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Y361" authorId="0" shapeId="0" xr:uid="{68F53324-339C-4DDB-838A-297DC298AF0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Z361" authorId="0" shapeId="0" xr:uid="{A405D910-5C67-4763-86CF-48A125180BA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AA361" authorId="0" shapeId="0" xr:uid="{AE1698A1-E740-4F01-8993-86DD4A69E87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362" authorId="0" shapeId="0" xr:uid="{955B8D28-CBE5-483C-9175-45EDBC0349E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362" authorId="0" shapeId="0" xr:uid="{44E6B2E3-E92E-4781-833F-F522FAF3DC5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362" authorId="0" shapeId="0" xr:uid="{A548D040-3B2D-44EE-A0D5-6A4F2749957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362" authorId="0" shapeId="0" xr:uid="{F3AF16B1-A0D3-497D-BBD8-4B5FE9E716B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362" authorId="0" shapeId="0" xr:uid="{7823F2BA-BF97-4A69-9E37-C49DBA8BF7D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362" authorId="0" shapeId="0" xr:uid="{6C5800F0-A260-415E-A90A-2D5FD37F6E0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H362" authorId="0" shapeId="0" xr:uid="{B66D5F27-D970-4154-94F5-D6004E0D074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I362" authorId="0" shapeId="0" xr:uid="{F34C8C0B-9C9D-4A1B-BFB5-A6C0003F79B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J362" authorId="0" shapeId="0" xr:uid="{D23513DD-764E-4DC5-A4E4-A4E2F08BD6D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K362" authorId="0" shapeId="0" xr:uid="{426CFEB6-1037-4915-8F9E-CDEC3B1283F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L362" authorId="0" shapeId="0" xr:uid="{5B73F4C0-499E-4B98-8711-692A51D95D4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M362" authorId="0" shapeId="0" xr:uid="{27D4EB55-3875-4953-B057-B3167A6ACBE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N362" authorId="0" shapeId="0" xr:uid="{6DE8D18F-0090-44CF-86FE-C748DCB6593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O362" authorId="0" shapeId="0" xr:uid="{963BF426-B837-4199-8CF3-6F97325B105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P362" authorId="0" shapeId="0" xr:uid="{8140E766-6460-4078-84E3-18610B3FCAF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Q362" authorId="0" shapeId="0" xr:uid="{E2FEBAC4-9416-4D8D-A212-16627728144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R362" authorId="0" shapeId="0" xr:uid="{018FBC4C-229A-457D-8B29-DEAD0AE73DE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S362" authorId="0" shapeId="0" xr:uid="{8F867F1D-6CC4-4EC2-9BF5-450E7B0DC64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T362" authorId="0" shapeId="0" xr:uid="{1FCB7492-370F-4FBA-B3E8-35F9BE3926D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U362" authorId="0" shapeId="0" xr:uid="{145280BB-831E-4065-8A2C-1AF3A0BE441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V362" authorId="0" shapeId="0" xr:uid="{1E6387B4-036E-4EA9-888C-F738E5C0F31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W362" authorId="0" shapeId="0" xr:uid="{458C365E-34F7-4491-B00D-67AC1928218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X362" authorId="0" shapeId="0" xr:uid="{48CC6B9D-0A39-426D-A7BA-2DCF9E58F65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Y362" authorId="0" shapeId="0" xr:uid="{47AE2678-945D-49DE-A1E1-5130DFDF9A8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Z362" authorId="0" shapeId="0" xr:uid="{CB0B7A06-E873-431E-AF1F-6384211AC53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AA362" authorId="0" shapeId="0" xr:uid="{63307774-2899-4F89-B85C-E6ACD96C5C2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363" authorId="0" shapeId="0" xr:uid="{9EEDEBEE-9773-4232-81D0-2BF0F77A403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363" authorId="0" shapeId="0" xr:uid="{572BECE0-CAC4-4289-BD8E-F2F727E0A75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363" authorId="0" shapeId="0" xr:uid="{FB17A83D-9303-4283-BB52-DF64DDD3A84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363" authorId="0" shapeId="0" xr:uid="{D80491E4-BEA7-4EA1-9B20-178FFEA65AB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363" authorId="0" shapeId="0" xr:uid="{AA33BDBC-DD01-4B89-BE36-60598D35144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363" authorId="0" shapeId="0" xr:uid="{930D5E2A-5999-463F-80CA-18B271BDE2A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H363" authorId="0" shapeId="0" xr:uid="{6EE9DB34-C6F1-4079-AA7F-1268E2C439D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I363" authorId="0" shapeId="0" xr:uid="{61F5E910-2C7B-488D-A66B-F0A928FE519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J363" authorId="0" shapeId="0" xr:uid="{FEC78CC9-CE25-4741-8B96-D0B8D63FCB3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K363" authorId="0" shapeId="0" xr:uid="{1EA85AB8-FE71-4C84-9A3F-1D29D0DD35D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L363" authorId="0" shapeId="0" xr:uid="{3CC4CEC9-BB3B-4C6C-B23D-8CD037C38FE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M363" authorId="0" shapeId="0" xr:uid="{29FCD434-827A-49BB-A4B6-7B17228FA00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N363" authorId="0" shapeId="0" xr:uid="{E7926C6F-F4A7-45AD-8440-C15016E47F5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O363" authorId="0" shapeId="0" xr:uid="{FC55F8F1-51EF-4ED9-8B76-0CD06278E03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P363" authorId="0" shapeId="0" xr:uid="{9BA96974-4B56-4BCC-8D43-26784FB0AFD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Q363" authorId="0" shapeId="0" xr:uid="{BF5A7601-F75D-4597-A745-B7399E6C89C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R363" authorId="0" shapeId="0" xr:uid="{96123208-46F2-4328-91DA-4D5864083CB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S363" authorId="0" shapeId="0" xr:uid="{75C4728D-40C5-4789-9A39-BF716EFD4A4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T363" authorId="0" shapeId="0" xr:uid="{91B50627-D266-42A3-B487-F43675EE191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U363" authorId="0" shapeId="0" xr:uid="{A68B3BEF-E5DF-4817-955F-FBA2CABD837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V363" authorId="0" shapeId="0" xr:uid="{DD45B300-F81B-48D7-92F6-9402E1D520F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W363" authorId="0" shapeId="0" xr:uid="{3BD3EAF6-91BD-4BC8-8F19-C09E8D7114E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X363" authorId="0" shapeId="0" xr:uid="{520F630F-AB77-4A88-86D3-971264DC630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Y363" authorId="0" shapeId="0" xr:uid="{8F8EF2E6-9F2F-42AD-A9F3-677FB01A132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Z363" authorId="0" shapeId="0" xr:uid="{C639A527-8076-497D-98AF-A529F40FB3A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AA363" authorId="0" shapeId="0" xr:uid="{8A904C7D-F38F-4CDA-A0F9-609E3032CA5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364" authorId="0" shapeId="0" xr:uid="{29E9A28B-FB10-4E9F-9324-03288FE32AA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364" authorId="0" shapeId="0" xr:uid="{D04AF024-6828-4EAD-9690-5F664E87DF5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364" authorId="0" shapeId="0" xr:uid="{E41A5748-1B89-46CB-8313-5C7A9A4FBB6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364" authorId="0" shapeId="0" xr:uid="{2142FCCC-E162-4ED5-99EF-09134D3B444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364" authorId="0" shapeId="0" xr:uid="{A30AA75F-7B47-4CD0-9CAB-739166A0475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364" authorId="0" shapeId="0" xr:uid="{6EA09F0D-BCBF-4370-A7C8-893EB88A921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H364" authorId="0" shapeId="0" xr:uid="{40DC3B77-4218-4692-B328-E334FD336CF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I364" authorId="0" shapeId="0" xr:uid="{03E9DD9C-AF34-4CE0-A79A-E3CF16A510D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J364" authorId="0" shapeId="0" xr:uid="{090DE929-B760-4593-A4DB-572D325FBBF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K364" authorId="0" shapeId="0" xr:uid="{FCCB55B2-5A07-4528-B9BA-D33C7567DDA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L364" authorId="0" shapeId="0" xr:uid="{78FFB288-7B35-4D0E-8DDA-63F15A9838A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M364" authorId="0" shapeId="0" xr:uid="{9E0493E6-4A06-4FAA-B802-757C864579B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N364" authorId="0" shapeId="0" xr:uid="{1C1CBDCB-C08B-406E-8D70-36D79E0B6C3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O364" authorId="0" shapeId="0" xr:uid="{CDEDCC47-2F8E-4DD4-8119-24575DFDC5C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P364" authorId="0" shapeId="0" xr:uid="{3050F852-6769-459C-B15C-BD6FB212CAA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Q364" authorId="0" shapeId="0" xr:uid="{44106DCB-AAE5-4C20-8D6E-D0A00AE922D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R364" authorId="0" shapeId="0" xr:uid="{1FAD6932-E25B-482D-9BA2-EA7E70B8353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S364" authorId="0" shapeId="0" xr:uid="{EDFA922C-41B7-499C-A542-12AB87CC355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T364" authorId="0" shapeId="0" xr:uid="{AD51D24E-635C-418E-B36A-122C274A396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U364" authorId="0" shapeId="0" xr:uid="{2D2C1249-9D6A-4397-81A3-D1AF7BEC972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V364" authorId="0" shapeId="0" xr:uid="{9C6B36C3-8326-4681-999C-23547D8F727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W364" authorId="0" shapeId="0" xr:uid="{E65D9AD4-E124-408C-BC28-3FC1DD5D490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X364" authorId="0" shapeId="0" xr:uid="{174C741D-9955-4C90-B684-184D0225A45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Y364" authorId="0" shapeId="0" xr:uid="{94D9F08C-AEDD-4F50-BA40-3E400997CA0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Z364" authorId="0" shapeId="0" xr:uid="{AD7591F1-8D51-4C32-B185-711F7F6ADCC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AA364" authorId="0" shapeId="0" xr:uid="{7FE5EB93-9030-4EDF-ABCB-42042D51E31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365" authorId="0" shapeId="0" xr:uid="{020C670D-843B-4878-99ED-5FB0FCAB582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365" authorId="0" shapeId="0" xr:uid="{EF26F2F1-453F-41C9-B0D9-CFF85DE3880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365" authorId="0" shapeId="0" xr:uid="{246E8E8C-B0C6-447B-AA5F-E295CC8F28B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365" authorId="0" shapeId="0" xr:uid="{AE04E110-2382-422B-983F-1CE8017C3AD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365" authorId="0" shapeId="0" xr:uid="{7780A5F6-5FD8-4C5F-B172-920D726A4BF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365" authorId="0" shapeId="0" xr:uid="{3085BD75-C95B-4CE2-B513-5868BFDD285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H365" authorId="0" shapeId="0" xr:uid="{53E73706-7224-4642-8E7E-562E139183D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I365" authorId="0" shapeId="0" xr:uid="{7F1E018E-F88B-42A2-9BD1-8EA2EE51D7B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J365" authorId="0" shapeId="0" xr:uid="{D3D9E60C-F0B9-4E2E-BFB5-8B31A96C077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K365" authorId="0" shapeId="0" xr:uid="{D638C8DB-C368-47E1-8403-06E60B01754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L365" authorId="0" shapeId="0" xr:uid="{BE2810E0-EA37-4794-A73F-ABB15509D4A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M365" authorId="0" shapeId="0" xr:uid="{77D2B620-6DD2-4640-BB87-32B477EEC7B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N365" authorId="0" shapeId="0" xr:uid="{A4F8B16A-1A8C-40F2-AE6F-DE5A7D079ED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O365" authorId="0" shapeId="0" xr:uid="{11032EB0-704B-455E-81A9-E42FE1E6050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P365" authorId="0" shapeId="0" xr:uid="{E2199AA1-517F-4887-9ECA-A8260454C55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Q365" authorId="0" shapeId="0" xr:uid="{D16F9DFF-3CE2-41B5-9575-09CB3F767F3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R365" authorId="0" shapeId="0" xr:uid="{0D549D43-6A32-432E-B662-8B061156561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S365" authorId="0" shapeId="0" xr:uid="{00312117-3A36-4557-81D0-AAE60E28523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T365" authorId="0" shapeId="0" xr:uid="{B785C703-A94E-49C3-9B50-E41E318B253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U365" authorId="0" shapeId="0" xr:uid="{3121568B-964E-4E19-AED2-218E7FF4578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V365" authorId="0" shapeId="0" xr:uid="{FE70A410-6ED8-4DA1-A2A2-BE370AB7935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W365" authorId="0" shapeId="0" xr:uid="{3A73B739-FA13-40FD-9759-59AFEFFD498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X365" authorId="0" shapeId="0" xr:uid="{BFA52DF9-16A2-4253-AD7E-0C92BBFCA64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Y365" authorId="0" shapeId="0" xr:uid="{EDFA8E3B-15C9-426A-95B1-4CA5ED8A3AA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Z365" authorId="0" shapeId="0" xr:uid="{8D7FC54D-6D89-45F9-A1F8-23F2BC98F1D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AA365" authorId="0" shapeId="0" xr:uid="{70865924-FFF3-4A2B-8168-17E288BF863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366" authorId="0" shapeId="0" xr:uid="{B732AD0E-539B-4C6A-972E-611383FBB2B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366" authorId="0" shapeId="0" xr:uid="{145BC1C6-1C22-48FB-9DA5-966ECB83C4C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366" authorId="0" shapeId="0" xr:uid="{C5960774-94E1-43B6-99F8-FA1614B4611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366" authorId="0" shapeId="0" xr:uid="{F9E26703-5504-478C-815C-A4BCE3BF574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366" authorId="0" shapeId="0" xr:uid="{1A3047C4-3BD2-4C29-9D7A-E6E439146E6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366" authorId="0" shapeId="0" xr:uid="{F0361E4C-E8FC-4D96-9DE2-6D6AA453AE5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H366" authorId="0" shapeId="0" xr:uid="{DF5AE0E9-11BC-4B37-8678-FD0DC0C58F4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I366" authorId="0" shapeId="0" xr:uid="{FE88B086-0122-4438-8CAF-7E24220DA99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J366" authorId="0" shapeId="0" xr:uid="{4A9DBD5F-7FA8-487F-888A-7263432CE55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K366" authorId="0" shapeId="0" xr:uid="{3169DDE7-0880-4D1B-AF28-ACF4AA6A609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L366" authorId="0" shapeId="0" xr:uid="{37D04889-E91A-4A1F-84C5-817D26DA278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M366" authorId="0" shapeId="0" xr:uid="{B3DF1263-96E9-48E1-91DC-3604EC1869D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N366" authorId="0" shapeId="0" xr:uid="{5218F632-5914-4985-A1A1-73CB392A12D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O366" authorId="0" shapeId="0" xr:uid="{113618A1-A235-4407-AD5C-55AE36989D8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P366" authorId="0" shapeId="0" xr:uid="{65D809BF-B0DA-4C94-93FC-4A32E5CCCBE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Q366" authorId="0" shapeId="0" xr:uid="{B5EA8962-6ED4-4583-9C34-434F9728672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R366" authorId="0" shapeId="0" xr:uid="{E6886DFD-978D-4F21-B4EA-C68C8ADD286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S366" authorId="0" shapeId="0" xr:uid="{5117C018-AA0F-4A0D-B706-A6F9B2A073B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T366" authorId="0" shapeId="0" xr:uid="{1C0E02B3-3AA9-46D6-9150-464A6FA8491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U366" authorId="0" shapeId="0" xr:uid="{3918027C-CA8F-4097-84E7-2D6BB37093A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V366" authorId="0" shapeId="0" xr:uid="{70C3F1F0-D59D-4828-B402-ABAD4CD32F9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W366" authorId="0" shapeId="0" xr:uid="{C3937CE2-F589-449F-9C48-71CFB55EF65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X366" authorId="0" shapeId="0" xr:uid="{DD5C62F9-3253-489D-ACA4-F6002540DF6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Y366" authorId="0" shapeId="0" xr:uid="{BE3099B7-6A7E-437F-99C8-3414178C35D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Z366" authorId="0" shapeId="0" xr:uid="{C39A033B-532A-429A-B54F-7A8650DAE38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AA366" authorId="0" shapeId="0" xr:uid="{89EAFA3A-2A8F-4820-BC00-B511538677E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more Lewes</author>
  </authors>
  <commentList>
    <comment ref="B5" authorId="0" shapeId="0" xr:uid="{C9787832-50A8-4FA0-B8AD-E2CA1CE9B6D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5" authorId="0" shapeId="0" xr:uid="{88256172-37BB-4E05-8DB6-4C6752DCC68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D5" authorId="0" shapeId="0" xr:uid="{1C925938-C85A-4296-981E-4F1A1EA4119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5" authorId="0" shapeId="0" xr:uid="{EC7DBE81-0395-47DB-985E-EEFCC6D5A3C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5" authorId="0" shapeId="0" xr:uid="{BD4252E3-5E74-4194-8F11-9A2E134DACD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5" authorId="0" shapeId="0" xr:uid="{23736E91-CDCD-42FC-87DB-461BE176F1F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6" authorId="0" shapeId="0" xr:uid="{6B9F96E1-C96B-4BCC-BE03-E3B142B4AB7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6" authorId="0" shapeId="0" xr:uid="{2E100935-9D45-4CEA-BA6D-79E3024C062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D6" authorId="0" shapeId="0" xr:uid="{DE0F209F-B756-49DF-8188-77A719DE520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6" authorId="0" shapeId="0" xr:uid="{362260CE-77E2-4763-A4AE-E111A721205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6" authorId="0" shapeId="0" xr:uid="{86CD41E9-9451-4A5D-A529-B6738C18841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6" authorId="0" shapeId="0" xr:uid="{09F94F4F-B515-476E-8E68-09FB7560904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7" authorId="0" shapeId="0" xr:uid="{33B0A1B7-1525-4553-B912-050E700AA66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7" authorId="0" shapeId="0" xr:uid="{07DC45B9-A746-4667-8131-6969B272F0D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D7" authorId="0" shapeId="0" xr:uid="{272AC248-3038-4796-807F-D4B20AB7C8C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7" authorId="0" shapeId="0" xr:uid="{99A34497-EBAE-49FF-93A2-57A9FC40197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7" authorId="0" shapeId="0" xr:uid="{950561F6-B098-4DC9-A18B-DF15201F666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7" authorId="0" shapeId="0" xr:uid="{871D11DD-E285-4005-BA89-70366A7CAAF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8" authorId="0" shapeId="0" xr:uid="{1F9D97B5-FC3E-4CB0-9A76-85F04C90B96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8" authorId="0" shapeId="0" xr:uid="{9425970C-118E-4B89-8AC0-90735EF2038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D8" authorId="0" shapeId="0" xr:uid="{73B6A2D8-4622-484C-9435-AF8935272DB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8" authorId="0" shapeId="0" xr:uid="{D2D1352F-4AE2-4C99-9AE3-5E1703DB782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8" authorId="0" shapeId="0" xr:uid="{FDE27277-AB95-4543-A3D5-90A117C7499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8" authorId="0" shapeId="0" xr:uid="{A6402398-94E6-4820-A008-FF2849BD5FC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9" authorId="0" shapeId="0" xr:uid="{57028056-2FE4-4C18-890A-574861A727B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9" authorId="0" shapeId="0" xr:uid="{99E2C4E1-270D-468B-9A79-FF207C5EC6C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D9" authorId="0" shapeId="0" xr:uid="{70A1E8C4-B520-4FBC-9F7B-E0943A832BE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9" authorId="0" shapeId="0" xr:uid="{8B5C5AC5-E70E-43BF-9C19-16864AFCAEB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9" authorId="0" shapeId="0" xr:uid="{22F30D04-6E4C-4EC6-A91D-ECD38B13250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9" authorId="0" shapeId="0" xr:uid="{AEAF54EE-A06B-4F43-89F4-C8295856842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10" authorId="0" shapeId="0" xr:uid="{A5DFCABC-0B73-4427-A989-581F55358AD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10" authorId="0" shapeId="0" xr:uid="{4E6FE319-41D1-4DC9-8494-AA2C5A657D5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D10" authorId="0" shapeId="0" xr:uid="{8FAA6FD4-9DCC-4E40-87AF-1787211F5A7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10" authorId="0" shapeId="0" xr:uid="{992F74BC-BB59-46E9-A2DC-B73B8D8874B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10" authorId="0" shapeId="0" xr:uid="{F1889F02-8577-4534-8CCC-C49A9A3285C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10" authorId="0" shapeId="0" xr:uid="{581C3176-CE1C-408B-99F7-FCB9914926D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13" authorId="0" shapeId="0" xr:uid="{69820776-FA17-4C6C-9AD7-0F59787721B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13" authorId="0" shapeId="0" xr:uid="{66B5343B-31B5-400D-A013-16E3C8E2851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D13" authorId="0" shapeId="0" xr:uid="{0260509B-A515-4383-B80B-2EFC5519554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13" authorId="0" shapeId="0" xr:uid="{F0E55E25-C7B3-4C59-A57D-6774C2CA316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13" authorId="0" shapeId="0" xr:uid="{1078B72F-DE93-4E24-B221-FB7AB56012E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13" authorId="0" shapeId="0" xr:uid="{4EBD20B1-2489-496C-8D38-AEF6B4338FB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14" authorId="0" shapeId="0" xr:uid="{8C0F5921-657C-428D-8E6C-DE9FFAEA978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14" authorId="0" shapeId="0" xr:uid="{0C7CE8EB-3C45-4516-AEB3-A4CA443A661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D14" authorId="0" shapeId="0" xr:uid="{FD800F7E-61F7-4658-B728-776D29BF813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14" authorId="0" shapeId="0" xr:uid="{901B7CEF-57C0-4C05-87FB-8798E287E26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14" authorId="0" shapeId="0" xr:uid="{06689A73-96DA-4174-936E-651D4259108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14" authorId="0" shapeId="0" xr:uid="{987E2932-8300-4304-B94C-9C6E7E47C49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15" authorId="0" shapeId="0" xr:uid="{99667F81-63DA-42C5-A435-E5F9F25EE72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15" authorId="0" shapeId="0" xr:uid="{984731DF-BE24-42A9-968E-943109EC10B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D15" authorId="0" shapeId="0" xr:uid="{232F531C-A09D-4B23-9076-5A036EEB7A6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15" authorId="0" shapeId="0" xr:uid="{61AEBF71-C84A-4880-8B4B-1BBD8360AF4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15" authorId="0" shapeId="0" xr:uid="{5954FE0C-C964-488D-90FF-7D06EF87A8D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15" authorId="0" shapeId="0" xr:uid="{62D2DD07-8564-4B21-A902-F02C579E3CB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16" authorId="0" shapeId="0" xr:uid="{AA29B598-DBF2-4027-A145-C0D491DC53A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16" authorId="0" shapeId="0" xr:uid="{3ACE49E3-67DE-429C-AFA2-8793AD9A8F6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D16" authorId="0" shapeId="0" xr:uid="{5A9482DB-342A-4AF4-9CB4-2AC86B8B975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16" authorId="0" shapeId="0" xr:uid="{81086DCF-A037-42AB-840B-CCBD8FD7179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16" authorId="0" shapeId="0" xr:uid="{EDDE4524-3F5E-4B90-AB05-DDC5F168923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16" authorId="0" shapeId="0" xr:uid="{4AE3FAF7-8E28-408A-8D6E-6E7177AA407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17" authorId="0" shapeId="0" xr:uid="{F30F1B38-233C-46FA-8801-82920B2C65F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17" authorId="0" shapeId="0" xr:uid="{F3912D87-4916-4B55-A676-CF4876BF454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D17" authorId="0" shapeId="0" xr:uid="{C2F181C7-4609-4806-B4F8-058FC1CD6B7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17" authorId="0" shapeId="0" xr:uid="{77D48759-845A-45EA-8B5D-4D35AF243CE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17" authorId="0" shapeId="0" xr:uid="{7E10CE61-23A2-42AC-962A-FFC63E7102E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17" authorId="0" shapeId="0" xr:uid="{B177BFCB-D3B3-4167-A40D-91C8E8250B2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18" authorId="0" shapeId="0" xr:uid="{13D0DB86-B631-4CA1-94A1-512611700F2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18" authorId="0" shapeId="0" xr:uid="{28B800CE-5B02-442D-B047-66C6C767563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D18" authorId="0" shapeId="0" xr:uid="{EF3910CA-C1B0-4580-9C07-F3350A4405E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18" authorId="0" shapeId="0" xr:uid="{04794F97-EA2F-478A-A6D8-5333D8DBB40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18" authorId="0" shapeId="0" xr:uid="{6C3E1CFF-D443-4E2F-AED3-BA9CD5CEDA9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18" authorId="0" shapeId="0" xr:uid="{99743F97-FFE7-473C-8523-1DDBD525386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21" authorId="0" shapeId="0" xr:uid="{A7DB472F-A040-42B8-807C-29E2758F228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21" authorId="0" shapeId="0" xr:uid="{6CA2F2C0-4722-4529-9922-E9D0C29F018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D21" authorId="0" shapeId="0" xr:uid="{CD70D0B8-6C68-4683-B7A6-EC9FBEB4174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21" authorId="0" shapeId="0" xr:uid="{D5C6A0AD-9593-4F56-A1F0-25BBCD36A1A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21" authorId="0" shapeId="0" xr:uid="{4514E633-CA55-4D15-B3B3-C3E29A64033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21" authorId="0" shapeId="0" xr:uid="{41A3D7A4-459E-40A9-83E4-A23B012E996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22" authorId="0" shapeId="0" xr:uid="{E7279351-12C6-4635-BE94-6B8B9D3C92A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22" authorId="0" shapeId="0" xr:uid="{908E8D3E-894F-4EC9-81FE-02E7FDC1490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D22" authorId="0" shapeId="0" xr:uid="{62FBC122-F689-4AAC-AC80-79B7F0D3A78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22" authorId="0" shapeId="0" xr:uid="{876553C4-5781-4A54-9EA1-527B3F09AF7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22" authorId="0" shapeId="0" xr:uid="{1E48D5A9-FA47-47BD-A3DD-94F1F2A9761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22" authorId="0" shapeId="0" xr:uid="{01BA3624-86CC-45E3-95F6-6BB3D7CD2D6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23" authorId="0" shapeId="0" xr:uid="{7A374F47-0008-4362-A397-140A7474F9D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23" authorId="0" shapeId="0" xr:uid="{73AEF022-D4E9-4ABF-B23A-28887F2CF6A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D23" authorId="0" shapeId="0" xr:uid="{E37FCAF3-3E13-4162-A127-7F0ED8450CC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23" authorId="0" shapeId="0" xr:uid="{9BD422DA-C6E1-4FB9-A194-3A5FD6F6B1D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23" authorId="0" shapeId="0" xr:uid="{BD258427-65B4-4CA8-A1E7-7DB2006EF9F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23" authorId="0" shapeId="0" xr:uid="{A6BC26D7-FBBF-4FD0-8E9C-547664B34D9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24" authorId="0" shapeId="0" xr:uid="{9A514694-6748-41DC-80AA-0DA064EAA8A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24" authorId="0" shapeId="0" xr:uid="{5B5F24D8-977C-47AA-A17E-4EA0430D00C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D24" authorId="0" shapeId="0" xr:uid="{EBFE9778-0EF4-49AD-95B4-CA25A9B2377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24" authorId="0" shapeId="0" xr:uid="{E9A4FBA6-A5F7-40B0-8C1E-EF61D6BCD7A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24" authorId="0" shapeId="0" xr:uid="{C7793DC0-16EA-497D-967C-49EB32C27C5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24" authorId="0" shapeId="0" xr:uid="{601F90A8-D951-4114-B25F-98DC15DEC5D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25" authorId="0" shapeId="0" xr:uid="{211E0477-D852-49DC-998A-8EC48D941DE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25" authorId="0" shapeId="0" xr:uid="{C95C3023-0019-49ED-A35C-A12F4E49576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D25" authorId="0" shapeId="0" xr:uid="{EFC10A42-1EC8-4199-A6D2-D86A31EF364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25" authorId="0" shapeId="0" xr:uid="{BC037760-1ECC-4A78-82FF-8DECC856A50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25" authorId="0" shapeId="0" xr:uid="{4AD892C3-A7D7-4263-868E-BE32533938B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25" authorId="0" shapeId="0" xr:uid="{7133F429-9F52-4FEB-80CA-CCBF53EFD07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26" authorId="0" shapeId="0" xr:uid="{E605DDD0-B5B1-49B4-A11B-8CB666E453D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26" authorId="0" shapeId="0" xr:uid="{231BF6C0-CE1F-4CDD-AC0D-2A7073BC9A2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D26" authorId="0" shapeId="0" xr:uid="{9E655537-020E-4099-B649-22A0AEA2C72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26" authorId="0" shapeId="0" xr:uid="{B8EBFE75-A713-4D14-9498-1F7F2854D2B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26" authorId="0" shapeId="0" xr:uid="{2D59A682-7FB2-4EE0-A561-6C571AF0307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26" authorId="0" shapeId="0" xr:uid="{6842C749-020C-40F0-BA63-0CE7385384D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29" authorId="0" shapeId="0" xr:uid="{95E71A38-9D2A-41D8-BEC3-04B619AA9C4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29" authorId="0" shapeId="0" xr:uid="{77E63A33-7946-4709-AB6D-2D0DC357F1B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D29" authorId="0" shapeId="0" xr:uid="{73426B95-49F6-44F2-8F88-63E2347DAFE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29" authorId="0" shapeId="0" xr:uid="{46285556-E38D-4D78-918B-FDEA3E3F212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29" authorId="0" shapeId="0" xr:uid="{81DF6FF2-F4F6-4A24-A678-0175E317BC9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29" authorId="0" shapeId="0" xr:uid="{2F015CA7-38FB-499C-AFBB-C60EDBAF33E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30" authorId="0" shapeId="0" xr:uid="{BAD43D45-6A32-4842-A8C7-19A4DC3ABDF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30" authorId="0" shapeId="0" xr:uid="{AEF6486D-C2EE-4725-B691-47F383AF909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D30" authorId="0" shapeId="0" xr:uid="{6E469DF4-249E-41EA-B009-940DBDA93D1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30" authorId="0" shapeId="0" xr:uid="{5DC29C29-EBB2-49CF-87B8-31C449EF238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30" authorId="0" shapeId="0" xr:uid="{29340FD3-4656-4969-BC6C-4A7BC8C22C0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30" authorId="0" shapeId="0" xr:uid="{C468969E-3AA1-4565-A405-88AA0996301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31" authorId="0" shapeId="0" xr:uid="{DCC106A2-2D40-47B0-B9DC-EE4D31DC1C5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31" authorId="0" shapeId="0" xr:uid="{8CED7578-2625-4D25-9476-211D6F5C2AA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D31" authorId="0" shapeId="0" xr:uid="{533139DF-ACA7-4F36-90A8-90D559C526B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31" authorId="0" shapeId="0" xr:uid="{ADFBE5C8-6F04-4E96-8F1D-A71F5648589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31" authorId="0" shapeId="0" xr:uid="{5C0038AA-1AEC-4F4E-B1C3-751903A7609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31" authorId="0" shapeId="0" xr:uid="{96F890E1-BB43-4395-9E55-00EB16CA698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32" authorId="0" shapeId="0" xr:uid="{FFDEF5FC-2B9D-4D52-BD39-4359243FCBF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32" authorId="0" shapeId="0" xr:uid="{9FD530CE-AB06-4627-BA58-C125576F01C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D32" authorId="0" shapeId="0" xr:uid="{D8651E9B-2CE4-4767-8519-3A395EA48DB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32" authorId="0" shapeId="0" xr:uid="{E2C92958-F9D8-470A-A371-B82021B4EAA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32" authorId="0" shapeId="0" xr:uid="{E959BC4C-D670-4051-8084-0394A0B6C35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32" authorId="0" shapeId="0" xr:uid="{27C95982-0828-45CD-88BB-9339F42E00B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33" authorId="0" shapeId="0" xr:uid="{B36C5074-BEC6-433A-A1B6-A84D045E3F8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33" authorId="0" shapeId="0" xr:uid="{452BFF2F-709A-40CD-9466-3048D081154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D33" authorId="0" shapeId="0" xr:uid="{9010FDA8-E51A-4E17-B2DA-7D8FCBA3FCD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33" authorId="0" shapeId="0" xr:uid="{58D8909E-5BF2-4F04-9F72-FC9746F7E21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33" authorId="0" shapeId="0" xr:uid="{42353828-2CA9-4387-99F5-1A6517E5E37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33" authorId="0" shapeId="0" xr:uid="{FB802464-423A-40A6-BAE9-7A9BABFD115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34" authorId="0" shapeId="0" xr:uid="{A8040D55-1A63-40A7-AD57-AE4F4AB964C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34" authorId="0" shapeId="0" xr:uid="{7250FAD3-C14F-4709-8FB2-BD940531CBC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D34" authorId="0" shapeId="0" xr:uid="{97EE173E-84B8-4502-B857-5BAD03F041C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34" authorId="0" shapeId="0" xr:uid="{D42846C7-5BCA-4F1D-A8CB-E89E672191F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34" authorId="0" shapeId="0" xr:uid="{B5B1C472-D7BD-4AD5-A505-B8E79E1A5B0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34" authorId="0" shapeId="0" xr:uid="{887ECF3B-46F9-480F-B7B3-98148BDDDB1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37" authorId="0" shapeId="0" xr:uid="{07A498B0-7B70-4773-BD2D-74D4F4EC553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37" authorId="0" shapeId="0" xr:uid="{1204DC6E-FBF6-4456-9093-96256866CC2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D37" authorId="0" shapeId="0" xr:uid="{ABC9AB96-F014-46C8-8F1C-E3FA7310A99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37" authorId="0" shapeId="0" xr:uid="{C1A1C9E8-F0D4-484A-A029-FE88FC35347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37" authorId="0" shapeId="0" xr:uid="{9A0006E1-CD2A-4098-9838-20B537AADE5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37" authorId="0" shapeId="0" xr:uid="{762A884F-4288-42A2-B2C1-5FDA982CBC1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38" authorId="0" shapeId="0" xr:uid="{7DBF48E6-913B-406D-95F8-BB28F8D9B98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38" authorId="0" shapeId="0" xr:uid="{B0F1A0F1-BEEF-4FE7-A94E-43FF9EEB1DF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D38" authorId="0" shapeId="0" xr:uid="{D4C6D5AD-4D79-4BD2-A5F8-17AB5812C1F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38" authorId="0" shapeId="0" xr:uid="{7CCD95F3-D9F9-4B02-9AED-5459FDCB017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38" authorId="0" shapeId="0" xr:uid="{614CB2A4-169F-40CD-B203-2FD0DF1865D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38" authorId="0" shapeId="0" xr:uid="{B580170E-7C9C-4326-85FB-5475AFF5743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39" authorId="0" shapeId="0" xr:uid="{ED670C1A-67C0-4B53-8721-56340303FFA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39" authorId="0" shapeId="0" xr:uid="{315A35CE-B05F-4100-9518-2BFBA7B4106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D39" authorId="0" shapeId="0" xr:uid="{C270D3B0-3315-47B6-BF47-AEDF97B82D6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39" authorId="0" shapeId="0" xr:uid="{9F0631B1-F76E-4209-86F1-6A9FE775E7D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39" authorId="0" shapeId="0" xr:uid="{7D8D1BF6-3ACE-4FBF-BD7E-1DFE6EEBF3D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39" authorId="0" shapeId="0" xr:uid="{C57138FD-2AA4-41DB-B527-B19CA3DFF4C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40" authorId="0" shapeId="0" xr:uid="{8612014C-0183-405A-8F8F-66CB62E262C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40" authorId="0" shapeId="0" xr:uid="{FEDD417A-8161-4ABB-AB19-01C3A547FF6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D40" authorId="0" shapeId="0" xr:uid="{07B17202-4FB9-465F-B53D-09C14C45999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40" authorId="0" shapeId="0" xr:uid="{5EC1C843-A9C0-4627-82C8-982FF13E355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40" authorId="0" shapeId="0" xr:uid="{6AE67227-195D-45DC-8F97-3FF2FB6F778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40" authorId="0" shapeId="0" xr:uid="{41F1B609-CEE1-4C3D-A890-50084656160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41" authorId="0" shapeId="0" xr:uid="{790F3A6A-07BB-4FE3-8189-5DC60605A7B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41" authorId="0" shapeId="0" xr:uid="{6E9A591E-DDDF-4B9D-BFA9-EDE11269299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D41" authorId="0" shapeId="0" xr:uid="{59A9D3DB-D431-4E75-A616-F4CA3068273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41" authorId="0" shapeId="0" xr:uid="{75551E15-C196-418E-B5B6-57B4F788382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41" authorId="0" shapeId="0" xr:uid="{1EF7128A-BF2F-4885-A0E0-4E76EF516DA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41" authorId="0" shapeId="0" xr:uid="{0BA39556-5950-4717-A890-41D91A8F744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42" authorId="0" shapeId="0" xr:uid="{19E2EB89-D586-48A6-B5FC-6CA0D221421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42" authorId="0" shapeId="0" xr:uid="{18A06452-EBBC-42D8-A8EA-0F209CB9069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D42" authorId="0" shapeId="0" xr:uid="{C7754C49-9027-47C0-89C2-28F90AB54A9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42" authorId="0" shapeId="0" xr:uid="{7DE1AB23-65B9-441D-9880-264ACD5A29A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42" authorId="0" shapeId="0" xr:uid="{B0849941-F549-4B01-8B28-2D9E2B14F8F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42" authorId="0" shapeId="0" xr:uid="{F135D71D-6928-42E1-9762-BB21C29802B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45" authorId="0" shapeId="0" xr:uid="{619D937B-5C52-4E4C-8767-797973B2CC2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45" authorId="0" shapeId="0" xr:uid="{3FA9EC28-D85A-47D8-BAAA-B41197AE3B6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D45" authorId="0" shapeId="0" xr:uid="{F9813F06-B03D-4D0D-A9D4-CEC50599210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45" authorId="0" shapeId="0" xr:uid="{D5124CDB-F881-481B-88F2-3F7BDE83CA1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45" authorId="0" shapeId="0" xr:uid="{38195515-90B9-4586-8A4E-55740572E08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45" authorId="0" shapeId="0" xr:uid="{DDEAD505-13E6-4318-B968-1097D764E45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46" authorId="0" shapeId="0" xr:uid="{3A7CB46F-1BF1-42A6-AA5C-AB5C1D114A7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46" authorId="0" shapeId="0" xr:uid="{F75487E5-2CBD-45FC-9396-44EA8CC1883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D46" authorId="0" shapeId="0" xr:uid="{03A4CCD5-5337-4C2B-9CA2-745478E265C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46" authorId="0" shapeId="0" xr:uid="{49827F90-8379-4EDB-8596-CF710DF5352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46" authorId="0" shapeId="0" xr:uid="{AA737EF4-92DD-4A34-9D84-065EE04AF6E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46" authorId="0" shapeId="0" xr:uid="{A75EBB85-A2C5-45A5-AD68-D6B0A1C58DF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47" authorId="0" shapeId="0" xr:uid="{B4D987F1-1FFC-4444-AD9D-736DCAB791C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47" authorId="0" shapeId="0" xr:uid="{85B8873E-7E34-4144-888E-E2796A4CE58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D47" authorId="0" shapeId="0" xr:uid="{9626DB7E-BDE6-4774-9DDA-E5630F81B7B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47" authorId="0" shapeId="0" xr:uid="{F14B22DA-5569-4914-9951-0D4718C8B2A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47" authorId="0" shapeId="0" xr:uid="{A8AA1EB2-8A67-4CC3-BBB0-879C3BD511E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47" authorId="0" shapeId="0" xr:uid="{6BE4EFEE-24E8-4432-B961-7313966D09D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48" authorId="0" shapeId="0" xr:uid="{8F0401F0-C06B-40C8-A2E9-5FD19C774A1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48" authorId="0" shapeId="0" xr:uid="{5A651F43-23DC-4A49-9868-BB2D7CE90FC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D48" authorId="0" shapeId="0" xr:uid="{912E3D0D-31BE-4D2D-9950-E5D7FBD622D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48" authorId="0" shapeId="0" xr:uid="{DD68BF17-D4D2-4BB3-AA5A-29AA1A11F66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48" authorId="0" shapeId="0" xr:uid="{78971391-7B2A-4D9B-B770-947DDEF1AD0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48" authorId="0" shapeId="0" xr:uid="{3DD1A269-44FD-4094-87FE-7216444E97E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49" authorId="0" shapeId="0" xr:uid="{47D33E3E-9EE1-43E7-88B7-1CEE420E29B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49" authorId="0" shapeId="0" xr:uid="{592B9931-49B8-407D-88BE-CB47E65F1F4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D49" authorId="0" shapeId="0" xr:uid="{AAB144D6-5F50-4763-9173-2734951B8EC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49" authorId="0" shapeId="0" xr:uid="{1683F80A-DDA8-4A2F-A107-A14A7FA68D1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49" authorId="0" shapeId="0" xr:uid="{60197C9C-7F74-4B3A-BD15-F98052B13A9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49" authorId="0" shapeId="0" xr:uid="{1BEBC282-E0D9-416A-A376-FA581B5129C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50" authorId="0" shapeId="0" xr:uid="{99EAEA48-1C7D-4F60-9D3E-FBE7F01066D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50" authorId="0" shapeId="0" xr:uid="{B1AEBF2A-57B3-4F48-8AAF-418D8FFCB36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D50" authorId="0" shapeId="0" xr:uid="{066DAB1F-9344-4980-90FD-983DE31B320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50" authorId="0" shapeId="0" xr:uid="{E4F16C6C-D96C-40CD-8F2F-EBB84FC04D1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50" authorId="0" shapeId="0" xr:uid="{B6A83D4B-49EF-48AC-B5A6-B3218C54916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50" authorId="0" shapeId="0" xr:uid="{4A172793-7D69-4157-9CA0-1F5851E3F6C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53" authorId="0" shapeId="0" xr:uid="{73B69801-16BD-4FE5-A40F-6DFC3D43A8C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53" authorId="0" shapeId="0" xr:uid="{CF049106-E631-4CAA-BA67-9CA9FC0322F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D53" authorId="0" shapeId="0" xr:uid="{D96F9B68-A0E6-48EC-9D98-BDA09E1FE54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53" authorId="0" shapeId="0" xr:uid="{FD62D17D-62B1-4AA5-95D5-6F9A12E0A8D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53" authorId="0" shapeId="0" xr:uid="{F36A1631-E8E7-491E-B816-A60D7BEFF19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53" authorId="0" shapeId="0" xr:uid="{E056E8B0-FFCB-4335-BC36-CD74D765282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54" authorId="0" shapeId="0" xr:uid="{A9EB60A6-F637-4D60-B5A4-499048F7109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54" authorId="0" shapeId="0" xr:uid="{AB015E8F-2067-4F81-91D1-51BEEDBA8EB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D54" authorId="0" shapeId="0" xr:uid="{4C179888-8787-4089-8F28-45A27E7DEF3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54" authorId="0" shapeId="0" xr:uid="{11269708-52A6-4C92-8111-A819E9D8312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54" authorId="0" shapeId="0" xr:uid="{F6ADC81E-7E54-4301-B5AF-5C9D1E007D8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54" authorId="0" shapeId="0" xr:uid="{5B1613C0-BB9B-4735-BE39-A1D63B3465F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55" authorId="0" shapeId="0" xr:uid="{D50CBBF5-54C4-451A-9DE5-7989D947565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55" authorId="0" shapeId="0" xr:uid="{1CDABF41-F06E-45E4-80AF-BC5F68ED956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D55" authorId="0" shapeId="0" xr:uid="{60133935-E300-461C-9A32-A58D1DE27F3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55" authorId="0" shapeId="0" xr:uid="{270557FE-047F-49A7-9B13-72B44BE4F71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55" authorId="0" shapeId="0" xr:uid="{0D86D758-2DFC-4C43-AB67-F7FC9C3E4FA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55" authorId="0" shapeId="0" xr:uid="{438F4843-23A3-4191-BBC8-BF3E4550555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56" authorId="0" shapeId="0" xr:uid="{3A9F700C-ACA7-4250-B608-DB385373FAE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56" authorId="0" shapeId="0" xr:uid="{9D92E5C0-9D36-4025-AB18-00269C7D7B4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D56" authorId="0" shapeId="0" xr:uid="{F0FD463F-E6F5-4539-A119-8C85384BB0A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56" authorId="0" shapeId="0" xr:uid="{1B775615-EB29-40B5-A200-C4ED83437BF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56" authorId="0" shapeId="0" xr:uid="{8DF96E87-D6F2-4A98-A56E-4DFE1BCEB18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56" authorId="0" shapeId="0" xr:uid="{B13FF991-2CE9-443E-B54C-65C9A70AF9D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57" authorId="0" shapeId="0" xr:uid="{2583363D-EC28-4978-9D2C-D7095946E08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57" authorId="0" shapeId="0" xr:uid="{A53662EA-5E92-4B4A-AD49-54731FA1D4C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D57" authorId="0" shapeId="0" xr:uid="{2F915096-8970-46B1-B753-CD53F4A153F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57" authorId="0" shapeId="0" xr:uid="{50EF50EF-7D1B-4AF8-ABE0-5535BF52FEA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57" authorId="0" shapeId="0" xr:uid="{703E91A8-FF35-49AF-A746-FDD41F1CC2E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57" authorId="0" shapeId="0" xr:uid="{5114A2D8-6EE4-42BE-A263-F15BFEF741E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58" authorId="0" shapeId="0" xr:uid="{A091F470-454C-4A6A-852C-FFCA9CF5A71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58" authorId="0" shapeId="0" xr:uid="{D4C7CD8A-88A1-4D5B-913A-08813D907B4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D58" authorId="0" shapeId="0" xr:uid="{C96F0D34-4EE9-4E27-AE6F-B0FC4700701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58" authorId="0" shapeId="0" xr:uid="{52B3464D-BD7F-486E-A5E0-69A86581242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58" authorId="0" shapeId="0" xr:uid="{D72D343C-0393-4C2D-8B82-F2BBB5BCB6D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58" authorId="0" shapeId="0" xr:uid="{DF7763EF-DA21-410A-A34D-382CC4C3781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61" authorId="0" shapeId="0" xr:uid="{CEE566DB-9891-41FD-8808-7CB6AF630E8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61" authorId="0" shapeId="0" xr:uid="{ED0B97AB-538F-4D74-99B5-89A00B91F06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D61" authorId="0" shapeId="0" xr:uid="{1E6003A0-EB95-4BD8-83E0-EC446CA8D7D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61" authorId="0" shapeId="0" xr:uid="{540B1625-61F5-4FA0-BA25-3B357F0539E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61" authorId="0" shapeId="0" xr:uid="{06CB8EF0-3ACA-40F5-813E-3870B64B29F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61" authorId="0" shapeId="0" xr:uid="{5CB206BF-9482-47C2-8C4E-61FCAB447DF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62" authorId="0" shapeId="0" xr:uid="{900C0B0E-1FA6-4B3A-8346-3A87F5F4383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62" authorId="0" shapeId="0" xr:uid="{A965B371-B2A6-43AC-9EDF-3E63F8F3550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D62" authorId="0" shapeId="0" xr:uid="{6D36B274-569E-43B9-B323-54993F947D2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62" authorId="0" shapeId="0" xr:uid="{6576F1BC-8DAC-4F4A-A2AE-9456FE6E662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62" authorId="0" shapeId="0" xr:uid="{A3EBCD17-1A1C-49D5-8B7B-C9037FFB3F6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62" authorId="0" shapeId="0" xr:uid="{DAF42404-95A8-44E1-9E89-61B97CA7AB6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63" authorId="0" shapeId="0" xr:uid="{B86EA5D0-DFA0-4C0D-9C87-ABA07B126AE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63" authorId="0" shapeId="0" xr:uid="{EADC9C9B-4452-45B7-843F-9EEE6487CA3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D63" authorId="0" shapeId="0" xr:uid="{502990D4-EA82-4CE3-9386-2EA92592EC5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63" authorId="0" shapeId="0" xr:uid="{9CBE13BE-32FF-4544-A731-C6CF29D11D2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63" authorId="0" shapeId="0" xr:uid="{8E67942A-8D34-404C-B4B4-EFC02D5061E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63" authorId="0" shapeId="0" xr:uid="{6DEFF81D-6F4A-48C4-97C9-155091548BF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64" authorId="0" shapeId="0" xr:uid="{DF5FE208-C6C3-4E25-AA78-69A6A982E10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64" authorId="0" shapeId="0" xr:uid="{77F50D37-CC4F-4A09-B2A1-70483A4BA2F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D64" authorId="0" shapeId="0" xr:uid="{F632268A-36BA-4BD1-AF82-BF478A4D5B6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64" authorId="0" shapeId="0" xr:uid="{875BEFB5-203D-41F7-BD95-FF7E1094696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64" authorId="0" shapeId="0" xr:uid="{21B8E763-1FFB-4314-AA2D-478F4015BBB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64" authorId="0" shapeId="0" xr:uid="{E6BD3010-9183-4E28-AE27-270DFBFC6B1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65" authorId="0" shapeId="0" xr:uid="{E1A11952-BD5C-4F1D-A74D-3DB455EA3BE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65" authorId="0" shapeId="0" xr:uid="{C7449883-4037-4459-A543-5064C3CF9E7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D65" authorId="0" shapeId="0" xr:uid="{F433A475-3F5B-4E55-B5AD-A70F923B025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65" authorId="0" shapeId="0" xr:uid="{E82CEFB3-CC55-46F9-92A3-33DE499AAAF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65" authorId="0" shapeId="0" xr:uid="{1338681C-74BA-40C6-BCA8-03444E8E99D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65" authorId="0" shapeId="0" xr:uid="{EB3A8D00-41E8-4903-BA90-B0CDD970FBE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66" authorId="0" shapeId="0" xr:uid="{1D0CF029-BD95-4BEF-89E5-17E41990B8E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66" authorId="0" shapeId="0" xr:uid="{B8BCF3FD-E9B5-4FE5-8396-7A24E4B5A5D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D66" authorId="0" shapeId="0" xr:uid="{DCA26F11-4421-4CC2-BFBB-E1EAB0D0907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66" authorId="0" shapeId="0" xr:uid="{6F12F28C-5C6D-483A-87CC-C9CE4D5DD98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66" authorId="0" shapeId="0" xr:uid="{9F594392-6898-461C-B4C5-544BCF98A99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66" authorId="0" shapeId="0" xr:uid="{0E7EC53E-033C-4514-A03D-2BFB5E23F2B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69" authorId="0" shapeId="0" xr:uid="{722792DA-52F8-4892-94E9-E403BC25F2C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69" authorId="0" shapeId="0" xr:uid="{F59B421B-AF40-4FA5-9010-0B2B7088CB2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D69" authorId="0" shapeId="0" xr:uid="{EF2692D6-95D2-4DDB-AD48-830138F5222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69" authorId="0" shapeId="0" xr:uid="{7A04E202-4763-4ECD-9860-38B14E6136D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69" authorId="0" shapeId="0" xr:uid="{3DAD55CE-984C-44B0-A272-9AAFECE0837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69" authorId="0" shapeId="0" xr:uid="{11937B4C-EE48-4E48-8260-9CAAACC807E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70" authorId="0" shapeId="0" xr:uid="{30679F18-D3B0-4BE1-AF4A-4235E31DDA9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70" authorId="0" shapeId="0" xr:uid="{6DAC4266-871E-4A7E-8028-1CC97443C22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D70" authorId="0" shapeId="0" xr:uid="{3390691E-0631-4F61-A8BF-F30A4B87BDB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70" authorId="0" shapeId="0" xr:uid="{04580AEA-88F7-47AC-8D80-A70589D608A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70" authorId="0" shapeId="0" xr:uid="{20B214A3-1BF9-4CAE-8761-26A5140EE6A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70" authorId="0" shapeId="0" xr:uid="{57AB60C1-3649-444E-A9CE-1EFDFE4285F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71" authorId="0" shapeId="0" xr:uid="{4FC286D8-1321-4530-A7F6-203D81321D6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71" authorId="0" shapeId="0" xr:uid="{311493E5-9BE1-4C55-8605-597FA34DFE6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D71" authorId="0" shapeId="0" xr:uid="{BAD9AB02-A0B4-498F-88C6-0EFA772176E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71" authorId="0" shapeId="0" xr:uid="{95B703E4-D188-4F5E-BCAE-DB068CE15A4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71" authorId="0" shapeId="0" xr:uid="{59E3A846-0B95-4B66-BAFE-7F1F2D0FD72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71" authorId="0" shapeId="0" xr:uid="{D186D799-634E-4E47-B9E2-BC4D3741032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72" authorId="0" shapeId="0" xr:uid="{B08D9A93-8EE6-4796-B964-5B4BABE3FE2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72" authorId="0" shapeId="0" xr:uid="{2385FC67-3A1E-4913-9B7C-35965766791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D72" authorId="0" shapeId="0" xr:uid="{024F058D-7957-4558-A631-62C7FE8DD45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72" authorId="0" shapeId="0" xr:uid="{D7B4B45E-4ED9-4221-A78C-E4FDC8181F4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72" authorId="0" shapeId="0" xr:uid="{511B0B92-0A59-4FB8-A69D-375D7A2026D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72" authorId="0" shapeId="0" xr:uid="{E3CE05BF-55ED-453A-AB94-10272475DFE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73" authorId="0" shapeId="0" xr:uid="{381C30B9-0EA7-4F7E-93A3-A58EDD96F37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73" authorId="0" shapeId="0" xr:uid="{2D4E41B4-7C0B-4BEF-BAC7-32B6884257B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D73" authorId="0" shapeId="0" xr:uid="{0A1B7EB1-4C0C-4258-BE11-3F1A86FD120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73" authorId="0" shapeId="0" xr:uid="{EA53B74F-B251-4507-B4CF-E71DDD5AD2C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73" authorId="0" shapeId="0" xr:uid="{76157E8F-766F-490D-86C9-07D4B446AD3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73" authorId="0" shapeId="0" xr:uid="{CA1EE040-3B4D-4A89-8D16-DB831A74CE4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74" authorId="0" shapeId="0" xr:uid="{7AD0FB33-6203-4B44-BFB4-91D712D697B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74" authorId="0" shapeId="0" xr:uid="{CF1BC365-146C-4757-B67A-D60C37FED43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D74" authorId="0" shapeId="0" xr:uid="{1F20D149-8CF4-449F-ABA4-3B39D1B4652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74" authorId="0" shapeId="0" xr:uid="{D00AEAA4-72A6-48A1-B96C-244AE33B7AB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74" authorId="0" shapeId="0" xr:uid="{A58D91E2-0C20-4E46-B782-FF279ADD6D5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74" authorId="0" shapeId="0" xr:uid="{69FDAEEC-38EB-4C6F-992A-017D4195C70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77" authorId="0" shapeId="0" xr:uid="{E48280E3-342C-49A1-8D9D-A443E42B3EF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77" authorId="0" shapeId="0" xr:uid="{52ED9031-9A01-426D-972D-28E03763641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D77" authorId="0" shapeId="0" xr:uid="{E22D4D93-13C0-4AFA-A111-38970094656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77" authorId="0" shapeId="0" xr:uid="{8D9F0C93-E6DB-417E-8C91-DD2EEA7879B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77" authorId="0" shapeId="0" xr:uid="{B22F6EF5-2954-4071-AA23-D59F34DAA66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77" authorId="0" shapeId="0" xr:uid="{D820BF4C-5194-4B52-9F91-A9AB1C8B586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78" authorId="0" shapeId="0" xr:uid="{A4223F30-7EE8-433D-9768-5A19B37B33E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78" authorId="0" shapeId="0" xr:uid="{A75796E7-D762-40E7-B054-E3AE6D87EE2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D78" authorId="0" shapeId="0" xr:uid="{108859A8-E829-4F7B-A552-CE5FC52A91D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78" authorId="0" shapeId="0" xr:uid="{3BA8CC44-F59F-4993-A869-C645403CBEF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78" authorId="0" shapeId="0" xr:uid="{32B9391A-77ED-464B-A6FF-122F96DC731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78" authorId="0" shapeId="0" xr:uid="{A4C0AAD5-66E6-42CA-BCDC-DE5CC7909C2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79" authorId="0" shapeId="0" xr:uid="{4F2E2905-7CA3-4822-90A7-254CE2DC62A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79" authorId="0" shapeId="0" xr:uid="{A51BA90B-F0C4-42B3-BA55-C0FAA1BBC22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D79" authorId="0" shapeId="0" xr:uid="{0E88E129-84FC-47A2-80D5-321E1581418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79" authorId="0" shapeId="0" xr:uid="{467C9343-E69F-4FA6-946A-474734AEB59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79" authorId="0" shapeId="0" xr:uid="{C689DBB3-5D93-40F3-B6E5-64C6858B097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79" authorId="0" shapeId="0" xr:uid="{853C12E9-1025-471D-A475-1E7D51AA810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80" authorId="0" shapeId="0" xr:uid="{3319168B-A653-4F10-B3DD-445EE8E2348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80" authorId="0" shapeId="0" xr:uid="{06B24239-E2E3-404F-A7D5-B126498BA5F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D80" authorId="0" shapeId="0" xr:uid="{90C95B99-233B-455E-AE08-5667CD4A8A2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80" authorId="0" shapeId="0" xr:uid="{F3158392-96BE-443C-9074-6F7E5894301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80" authorId="0" shapeId="0" xr:uid="{426FC920-2430-4CB1-89D4-566642D50BA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80" authorId="0" shapeId="0" xr:uid="{9BAC4041-4060-4860-8422-5BDE1F64470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81" authorId="0" shapeId="0" xr:uid="{2D869945-43A6-49E5-9FD7-6676063C881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81" authorId="0" shapeId="0" xr:uid="{5DECD720-8C61-467F-A752-34A238A659A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D81" authorId="0" shapeId="0" xr:uid="{B2F23728-101B-49D4-B754-FF98003E9A1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81" authorId="0" shapeId="0" xr:uid="{70C823A8-A896-4158-8749-EBEB512C29E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81" authorId="0" shapeId="0" xr:uid="{AD9DD97C-6225-4C62-A825-286AE84A26A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81" authorId="0" shapeId="0" xr:uid="{E14106FC-41FA-4D35-AB25-B3E3EB44F16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82" authorId="0" shapeId="0" xr:uid="{252958A1-22CD-4253-ACF8-292BE94F780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82" authorId="0" shapeId="0" xr:uid="{52136F47-562D-4BEA-84E0-B7AB695C728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D82" authorId="0" shapeId="0" xr:uid="{D52F0373-508F-487E-9C6C-52DCA4E280A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82" authorId="0" shapeId="0" xr:uid="{C8B6036C-BD20-402B-893A-4F6512F2E2F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82" authorId="0" shapeId="0" xr:uid="{AF82B41E-7ACF-4394-B9C4-FD04D889CF5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82" authorId="0" shapeId="0" xr:uid="{1B76FE0F-4316-4BE0-9C54-78857A6331F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85" authorId="0" shapeId="0" xr:uid="{619498EA-B0C9-46C5-B72B-7C8AB55E0E6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85" authorId="0" shapeId="0" xr:uid="{1429E591-9889-45F7-87E8-E9630431393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D85" authorId="0" shapeId="0" xr:uid="{886EE9A0-FF0E-4F95-8034-3BFB92EC7A6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85" authorId="0" shapeId="0" xr:uid="{2AF2A5F3-B6EC-44FC-80F1-C418CB790F5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85" authorId="0" shapeId="0" xr:uid="{43A1F031-DD90-4FE8-804C-BFA578251F9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85" authorId="0" shapeId="0" xr:uid="{04EC8CB4-81CB-4CC4-8991-DEFFF83CA4A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86" authorId="0" shapeId="0" xr:uid="{93F52444-7BF0-4AF7-9EC6-1A4E9D2159F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86" authorId="0" shapeId="0" xr:uid="{FE42601C-F233-4F36-9FF7-AD09B29B1A9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D86" authorId="0" shapeId="0" xr:uid="{13B230B2-F882-4321-B7C2-72F70E63E71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86" authorId="0" shapeId="0" xr:uid="{FD0960EE-9E8C-4A1B-92D0-85E3F4CC975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86" authorId="0" shapeId="0" xr:uid="{86FB69AA-CDA5-48A8-9717-D204388B9CC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86" authorId="0" shapeId="0" xr:uid="{6756EAA2-607A-43D6-8F28-E36FCAF17BF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87" authorId="0" shapeId="0" xr:uid="{924795D6-40A5-4B82-B59E-299EED2E81C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87" authorId="0" shapeId="0" xr:uid="{AD326D14-ADFB-4EE8-BFB9-0916D99B15A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D87" authorId="0" shapeId="0" xr:uid="{13A84DFA-C0CF-4BFB-BB56-F7C0E87AEF4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87" authorId="0" shapeId="0" xr:uid="{276A9B53-6472-4F1F-962E-FFC7150BE17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87" authorId="0" shapeId="0" xr:uid="{2DB54DDD-0790-4B44-8998-4E9F6D3B8E1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87" authorId="0" shapeId="0" xr:uid="{09299607-1D5A-4006-9948-3114C06DCF0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88" authorId="0" shapeId="0" xr:uid="{7D99DBAB-8386-4103-B6B8-DCACF524AFD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88" authorId="0" shapeId="0" xr:uid="{B5F44547-515F-4AFD-B05F-4BA1F913F4C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D88" authorId="0" shapeId="0" xr:uid="{D15E9094-33FA-44DD-91FD-B6C73998B25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88" authorId="0" shapeId="0" xr:uid="{1BEF74B4-5CFA-4150-9A86-820A465BE2B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88" authorId="0" shapeId="0" xr:uid="{0A0B6263-0823-4320-8DDC-DE8513A09D2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88" authorId="0" shapeId="0" xr:uid="{668E160D-F9B5-4AB2-8B29-681E64448FA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89" authorId="0" shapeId="0" xr:uid="{3397AEFD-56FD-4668-B811-93DC45B07FF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89" authorId="0" shapeId="0" xr:uid="{4409890D-C62D-4E22-9684-A0F3FF28F97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D89" authorId="0" shapeId="0" xr:uid="{1F08522F-EA9E-4E11-B918-DD5A0530A84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89" authorId="0" shapeId="0" xr:uid="{E42C63DA-449E-42BE-A71E-DD29772DBD3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89" authorId="0" shapeId="0" xr:uid="{24E67AD4-4306-4F1B-9F90-D636CD066A0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89" authorId="0" shapeId="0" xr:uid="{24F32E23-E53E-4F2D-B749-77104C82FD7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90" authorId="0" shapeId="0" xr:uid="{A50AC7EB-AD6E-4144-A1BE-E76E30E1308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90" authorId="0" shapeId="0" xr:uid="{75F03839-D531-4628-A81C-4CD24B58A71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D90" authorId="0" shapeId="0" xr:uid="{A16C96FA-241D-4ADD-9C3E-EC2E7F7F971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90" authorId="0" shapeId="0" xr:uid="{DCAEB95C-7FB6-4C6F-8B11-6E09EB531A6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90" authorId="0" shapeId="0" xr:uid="{63F384D9-A04F-48F5-B3FA-F20EF171872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90" authorId="0" shapeId="0" xr:uid="{BB6AC3D9-6F90-417C-8C6E-0CC4D598EAE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93" authorId="0" shapeId="0" xr:uid="{3D983003-C4E0-4886-96B1-CE9B10A8FF1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93" authorId="0" shapeId="0" xr:uid="{F41BA4C4-F5B2-4C68-96F4-7D207272C04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D93" authorId="0" shapeId="0" xr:uid="{06300EF4-0DB4-40E6-8565-E8E204354B4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93" authorId="0" shapeId="0" xr:uid="{6D5E9BC6-BABF-41EB-B83C-EC9DD9F75C8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93" authorId="0" shapeId="0" xr:uid="{FEFB626D-482E-4621-9315-FC3DC853ADB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93" authorId="0" shapeId="0" xr:uid="{A0D63DB5-3EF0-4F72-803A-BEDAB7484E7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94" authorId="0" shapeId="0" xr:uid="{64FC90AC-C152-427E-8C6B-FDF1FE79824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94" authorId="0" shapeId="0" xr:uid="{0A7EC89E-127A-4692-8A6F-0330A76DF70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D94" authorId="0" shapeId="0" xr:uid="{BE61FBEA-CAFC-4CC5-BE0C-3888C658DDC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94" authorId="0" shapeId="0" xr:uid="{DCBE46C5-45D3-4DCF-8DCE-E2BF73DE5F9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94" authorId="0" shapeId="0" xr:uid="{739702B2-4F4C-4F8B-84DD-AC71F0D096F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94" authorId="0" shapeId="0" xr:uid="{98FE7EB8-F588-471D-9702-1C11BA48C02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95" authorId="0" shapeId="0" xr:uid="{B6E2AA4B-5777-40E3-A2A4-C1B482346BC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95" authorId="0" shapeId="0" xr:uid="{CD87F55A-59D8-4AD7-95FE-9642BC588CA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D95" authorId="0" shapeId="0" xr:uid="{178C5110-8EEA-4065-9ADC-2BE7C412828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95" authorId="0" shapeId="0" xr:uid="{FFFB76B6-BBC9-4F71-A041-E23D4EC69EE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95" authorId="0" shapeId="0" xr:uid="{BCAA9C7D-3737-4BF2-AC5C-AB0F21BC7FC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95" authorId="0" shapeId="0" xr:uid="{FFC4971D-E3C9-49E7-98B3-030925446EC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96" authorId="0" shapeId="0" xr:uid="{6C2A9211-1854-438D-B60F-520184875B8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96" authorId="0" shapeId="0" xr:uid="{EFE2FDE8-D701-4976-B243-22643F437B3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D96" authorId="0" shapeId="0" xr:uid="{6311C79F-C8DB-45DD-92DA-190F796B7D2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96" authorId="0" shapeId="0" xr:uid="{D133B7A8-87AD-4EBE-9A80-A7047711284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96" authorId="0" shapeId="0" xr:uid="{798175A6-88CD-4A4E-8E7B-3216E988BED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96" authorId="0" shapeId="0" xr:uid="{68F0E723-0A7A-4DAD-90C5-BB2F5CB7115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97" authorId="0" shapeId="0" xr:uid="{DA86CABF-91CF-4691-9964-7C2C0153327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97" authorId="0" shapeId="0" xr:uid="{EC85E985-DAAC-4CD7-A573-58B93FE6F06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D97" authorId="0" shapeId="0" xr:uid="{D42271EB-BA6F-44C9-919A-266A3D9DB6D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97" authorId="0" shapeId="0" xr:uid="{7BC7360F-A68F-4E48-9ED0-119F45AA0BC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97" authorId="0" shapeId="0" xr:uid="{965CD659-2004-48F3-9540-CD854D9BCD8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97" authorId="0" shapeId="0" xr:uid="{EBC6DCCC-4E37-493A-AE69-B1856A54922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98" authorId="0" shapeId="0" xr:uid="{1B3E8665-707D-483B-9E1A-FBE601E2E5D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98" authorId="0" shapeId="0" xr:uid="{47D7A719-BA93-4044-A1FD-23C855C43FA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D98" authorId="0" shapeId="0" xr:uid="{008E41C3-DE4D-44C8-8899-194F708223A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98" authorId="0" shapeId="0" xr:uid="{E16B0ADD-A3B2-4984-903A-AB7420BE9F8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98" authorId="0" shapeId="0" xr:uid="{AA9311F1-7646-4D21-9AD4-E082E786051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98" authorId="0" shapeId="0" xr:uid="{D44969AC-B95A-4476-94FB-798AD48D7E9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101" authorId="0" shapeId="0" xr:uid="{D5C020A0-3E36-4C4E-AB94-F63FE2B966F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101" authorId="0" shapeId="0" xr:uid="{A4EB66A0-4424-41C7-AD98-B35D450E540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D101" authorId="0" shapeId="0" xr:uid="{FA288889-96B1-4F92-9530-2AAEDEC9C44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101" authorId="0" shapeId="0" xr:uid="{C642D789-7A82-433F-AFCA-4F60B9C75DC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101" authorId="0" shapeId="0" xr:uid="{3DEE4930-5EDE-41D8-8E9E-E9412D7E4F0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101" authorId="0" shapeId="0" xr:uid="{DB7533F4-2C10-4818-9B95-E4FA36E2728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102" authorId="0" shapeId="0" xr:uid="{1F90BE57-71FD-4AB4-BC1D-8F39C3587E4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102" authorId="0" shapeId="0" xr:uid="{C6926D9A-472B-4ADF-BA72-5951EBA8887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D102" authorId="0" shapeId="0" xr:uid="{EAE112D4-5F57-494D-9BC1-DF3D3358E68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102" authorId="0" shapeId="0" xr:uid="{0E114C98-3DDA-4912-8479-4672478993C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102" authorId="0" shapeId="0" xr:uid="{FC33B245-3987-400A-B39F-B5F89D892D6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102" authorId="0" shapeId="0" xr:uid="{B3FB8EFE-0E80-4385-B0C8-D2C957E877F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103" authorId="0" shapeId="0" xr:uid="{8D2FE9AD-FFED-4F26-9CB6-87BC558E9B0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103" authorId="0" shapeId="0" xr:uid="{8F6B5B5B-18BC-4F1C-B475-1B095C2B2D9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D103" authorId="0" shapeId="0" xr:uid="{5ED52266-969B-49C2-9EAE-EFA6B08A596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103" authorId="0" shapeId="0" xr:uid="{598A4875-EE92-4522-9CB6-DA38CC14834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103" authorId="0" shapeId="0" xr:uid="{B3C018DE-0A75-4469-B06C-AA7D9224143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103" authorId="0" shapeId="0" xr:uid="{746EDF49-B74D-4B13-B86F-9390EDAFBD7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104" authorId="0" shapeId="0" xr:uid="{E03B359F-04B1-4801-9201-32B7D05B375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104" authorId="0" shapeId="0" xr:uid="{175AC6A6-CF93-4D88-B9DC-209CC888487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D104" authorId="0" shapeId="0" xr:uid="{1256544A-D86B-4D04-8B69-6821A339927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104" authorId="0" shapeId="0" xr:uid="{FD6F3647-CFA9-4AA0-B769-2FAC41BB522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104" authorId="0" shapeId="0" xr:uid="{0BDE68C8-4EA7-4ABD-8A43-0AEF1627A30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104" authorId="0" shapeId="0" xr:uid="{27CCE125-6353-4CBB-B758-A0E8699F919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105" authorId="0" shapeId="0" xr:uid="{033C9157-919E-4902-AE84-BAFAC786ADC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105" authorId="0" shapeId="0" xr:uid="{D82A389F-482E-4C10-BEDE-0AAB39D25CB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D105" authorId="0" shapeId="0" xr:uid="{821AD60F-FD0F-49F1-ADE1-F11131CAC26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105" authorId="0" shapeId="0" xr:uid="{893D9E77-46F5-4D9E-9345-3D1A581F932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105" authorId="0" shapeId="0" xr:uid="{5448D13E-8330-4182-969D-1790A61691B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105" authorId="0" shapeId="0" xr:uid="{D02C74D4-6414-4C1F-BDBE-B436A25FAF1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106" authorId="0" shapeId="0" xr:uid="{CFB9F411-7FD0-4AC3-9A07-7BBCDA5B664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106" authorId="0" shapeId="0" xr:uid="{DA37AD75-541D-448F-A445-BD91E47F396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D106" authorId="0" shapeId="0" xr:uid="{6DE57BBA-4282-4C8E-B466-99007365691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106" authorId="0" shapeId="0" xr:uid="{F18B5973-968C-49EC-9627-C000AB5A37C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106" authorId="0" shapeId="0" xr:uid="{56150957-61C8-46D6-A1FF-9CF8BB1D76A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106" authorId="0" shapeId="0" xr:uid="{F8AEF294-E8F3-4811-A333-42A9153BAA7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more Lewes</author>
  </authors>
  <commentList>
    <comment ref="B5" authorId="0" shapeId="0" xr:uid="{124D7C65-269A-4EB1-94D7-399108B7408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5" authorId="0" shapeId="0" xr:uid="{C7CA3B3D-4F27-41AC-A7C9-ABB3341F39B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D5" authorId="0" shapeId="0" xr:uid="{4E9BE2C4-A517-4635-903C-FD0ADD3FE91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5" authorId="0" shapeId="0" xr:uid="{48D56C8E-E62C-4657-B0D7-A5423D8C0C3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5" authorId="0" shapeId="0" xr:uid="{BB2B2463-F566-4DD4-A197-B3BE1F2149B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5" authorId="0" shapeId="0" xr:uid="{433F9FE6-E22A-4A8C-AFBD-7F104AB217F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6" authorId="0" shapeId="0" xr:uid="{E3944C25-87B7-4215-8E7D-DEC0E8022F3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6" authorId="0" shapeId="0" xr:uid="{3CB4BDE0-E154-4B3A-BF91-5329E311B4E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D6" authorId="0" shapeId="0" xr:uid="{85CCDEAD-C2BF-4B29-AF88-66EB387C351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6" authorId="0" shapeId="0" xr:uid="{6D824ABB-7FCD-47CF-96E5-C87200B08E2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6" authorId="0" shapeId="0" xr:uid="{3BDFE5BA-9BBD-4995-9A2C-42966BC7456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6" authorId="0" shapeId="0" xr:uid="{D2E77BB0-DF19-47FF-AC4F-ABC47762964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7" authorId="0" shapeId="0" xr:uid="{6F90F64D-4C79-4E7F-9AD0-0C82DB6BEAF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7" authorId="0" shapeId="0" xr:uid="{7BC93C75-51DB-46A4-BFC7-AAF5C5A7D0F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D7" authorId="0" shapeId="0" xr:uid="{EFC60B74-CFA5-4CEC-A4C1-91B8AA0A26E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7" authorId="0" shapeId="0" xr:uid="{20EDCBB2-2D24-4254-9906-956F8421A9D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7" authorId="0" shapeId="0" xr:uid="{E7751B64-CC46-4B85-9A9A-521577535F8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7" authorId="0" shapeId="0" xr:uid="{A6027113-1067-425C-9E22-82E823B6451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8" authorId="0" shapeId="0" xr:uid="{768386D5-22B6-4AFB-B5D4-6C16B836CD4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8" authorId="0" shapeId="0" xr:uid="{EDB90C40-4499-467A-A2C6-C33DC3BC762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D8" authorId="0" shapeId="0" xr:uid="{499EEE4A-7DEE-4268-A276-A2F837E7C7E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8" authorId="0" shapeId="0" xr:uid="{0F402359-02ED-4C94-AADA-5209187330B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8" authorId="0" shapeId="0" xr:uid="{92A56009-5D60-4A49-94A3-5136D1313F1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8" authorId="0" shapeId="0" xr:uid="{6BD59542-A77D-4CF7-93D6-CB54593C136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9" authorId="0" shapeId="0" xr:uid="{3F9C9B21-3583-433C-BC32-3F8D4A4BC54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9" authorId="0" shapeId="0" xr:uid="{4BE9EC95-A19B-4228-B59A-310E0D92683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D9" authorId="0" shapeId="0" xr:uid="{96AE6765-2472-4E39-AEE5-2A2124891A7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9" authorId="0" shapeId="0" xr:uid="{940EBAC7-AAAA-41A4-9E98-17007FEF18B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9" authorId="0" shapeId="0" xr:uid="{E7B16764-4F71-460F-BCA8-06AB34D7B59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9" authorId="0" shapeId="0" xr:uid="{881844CE-C75D-401C-8A4B-DA06C866D71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10" authorId="0" shapeId="0" xr:uid="{AF387F66-C9EB-4C89-832F-F4FD749BCA0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10" authorId="0" shapeId="0" xr:uid="{9D845A7B-D34C-4BCC-8C41-E537AB8B97D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D10" authorId="0" shapeId="0" xr:uid="{563326AA-B89A-4007-8E50-827BBF5CAFC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10" authorId="0" shapeId="0" xr:uid="{DAA295B2-AC0D-4946-81DF-B2BF7844A83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10" authorId="0" shapeId="0" xr:uid="{A210EF60-1C91-4B77-976F-612C392B97D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10" authorId="0" shapeId="0" xr:uid="{2AC42EFF-4F09-45F3-9FF5-A08571230E3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13" authorId="0" shapeId="0" xr:uid="{8978B123-AEA5-4EF9-864C-019E15FD875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13" authorId="0" shapeId="0" xr:uid="{7E4723F8-C7EE-41E6-92D3-513F15AC4F8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D13" authorId="0" shapeId="0" xr:uid="{E574FF22-94BF-41D2-83D7-CB4373135C7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13" authorId="0" shapeId="0" xr:uid="{E67724F2-9977-491A-8258-C475099998F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13" authorId="0" shapeId="0" xr:uid="{A0649E63-65C1-4786-965D-ED9C8229B34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13" authorId="0" shapeId="0" xr:uid="{B31EE5B6-8A5E-4157-BB6C-7B7854EDF8D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14" authorId="0" shapeId="0" xr:uid="{6966CBBD-4AA3-4B92-A945-B2C2A482E4A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14" authorId="0" shapeId="0" xr:uid="{D8587392-D75B-49A0-90E9-D72E4066182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D14" authorId="0" shapeId="0" xr:uid="{EF34ADEC-93C6-4BDA-A8B6-5F06D386ADA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14" authorId="0" shapeId="0" xr:uid="{70A39FE2-3890-4B2A-9012-958EBCDDB64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14" authorId="0" shapeId="0" xr:uid="{F908F060-7095-4F0B-BE62-2A9D8B87D86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14" authorId="0" shapeId="0" xr:uid="{169D8297-F7D6-461B-BBF1-6E0B878259F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15" authorId="0" shapeId="0" xr:uid="{659C48D4-52EA-449F-9926-896C8BB3084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15" authorId="0" shapeId="0" xr:uid="{A462DFAD-3F24-43B9-8CFC-BF27DAC57A9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D15" authorId="0" shapeId="0" xr:uid="{B7C56744-D29D-4295-BE2E-DD001F25EEB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15" authorId="0" shapeId="0" xr:uid="{D3BFEDEA-9AC8-48C2-A5D0-28F14A6AB67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15" authorId="0" shapeId="0" xr:uid="{40DE29B6-32AF-4DBF-9477-7743CB771F8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15" authorId="0" shapeId="0" xr:uid="{2DEFBC7A-AA40-4D05-B199-7E0E1B278E9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16" authorId="0" shapeId="0" xr:uid="{976C8324-1588-4570-8596-860E1856411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16" authorId="0" shapeId="0" xr:uid="{ECA36C9C-3089-4A86-90C5-85CA288CE0E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D16" authorId="0" shapeId="0" xr:uid="{964ACA60-5DC8-4A9B-A851-BF47E60396A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16" authorId="0" shapeId="0" xr:uid="{E0C6E753-399E-4073-83C0-B73765F24D9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16" authorId="0" shapeId="0" xr:uid="{911F9EDF-6DBC-405A-BD89-FCFA8A2628A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16" authorId="0" shapeId="0" xr:uid="{940F7183-B825-4CAD-B131-755A4772578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17" authorId="0" shapeId="0" xr:uid="{A1F7A80D-111C-4AD0-B65D-1C0B31C0C11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17" authorId="0" shapeId="0" xr:uid="{B31618F9-5107-49AA-BF41-6DF0DBAFCD8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D17" authorId="0" shapeId="0" xr:uid="{895174D0-E7A7-434D-BEC3-1AC21C3D07B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17" authorId="0" shapeId="0" xr:uid="{1A7D2E5E-6238-4B80-B442-8527C7D7625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17" authorId="0" shapeId="0" xr:uid="{88EB40CF-4F8A-4091-80DB-FA3A3A8948C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17" authorId="0" shapeId="0" xr:uid="{CF826CD7-91AD-4619-8A3A-BF7D03163A6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18" authorId="0" shapeId="0" xr:uid="{D102C108-5B0E-4293-AE26-BB2F95E4E5A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18" authorId="0" shapeId="0" xr:uid="{AC7A86D1-8622-4413-9FD5-47BE27E4EFC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D18" authorId="0" shapeId="0" xr:uid="{DDF12C91-B4E6-41B7-992C-9D2E7DB1391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18" authorId="0" shapeId="0" xr:uid="{52A29DE1-BFA3-4BE6-8BFD-62EEB48A322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18" authorId="0" shapeId="0" xr:uid="{244E4BF6-C01E-4883-89F6-A594C94255D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18" authorId="0" shapeId="0" xr:uid="{EC8F9597-E992-4932-A3F9-A580B93AF72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21" authorId="0" shapeId="0" xr:uid="{8EB11FBA-5C52-4A9D-9FB0-8D35DEE5521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21" authorId="0" shapeId="0" xr:uid="{794D3C70-AB96-4F52-A2D6-4A2C31D9352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D21" authorId="0" shapeId="0" xr:uid="{C02C8D74-0926-476D-A533-E2C7A836AF0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21" authorId="0" shapeId="0" xr:uid="{B7FFD943-999F-4B3D-B9D0-B72F9895A3C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21" authorId="0" shapeId="0" xr:uid="{29E4ED7A-8E79-4DE9-82B7-46364A2BF39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21" authorId="0" shapeId="0" xr:uid="{21955FE6-F56E-4864-A48F-9169C8CBC5F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22" authorId="0" shapeId="0" xr:uid="{910732A1-290B-44B8-937B-D496767E259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22" authorId="0" shapeId="0" xr:uid="{7063E85B-56D3-4287-82DF-47728BA97B0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D22" authorId="0" shapeId="0" xr:uid="{2C77CDBC-C6AA-4BF0-8B8B-8947440A2C1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22" authorId="0" shapeId="0" xr:uid="{42CEFE8A-22D1-439D-9B32-2E20890CD5A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22" authorId="0" shapeId="0" xr:uid="{7C010F4E-3D99-49C0-9420-63EBBF06E71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22" authorId="0" shapeId="0" xr:uid="{DF656DFD-ECBB-40F0-8D35-9FA4C7AFF28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23" authorId="0" shapeId="0" xr:uid="{DC8C8295-437D-4F34-BC40-59D4F619B65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23" authorId="0" shapeId="0" xr:uid="{9EB43527-2990-4E46-8875-800E254FD44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D23" authorId="0" shapeId="0" xr:uid="{2827D8F0-BB2F-46A3-A868-EE1D3D5E328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23" authorId="0" shapeId="0" xr:uid="{DEC391F0-FAB1-4224-9C95-DC8C65A7B2B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23" authorId="0" shapeId="0" xr:uid="{C0DC8B56-901F-4157-98F0-A7E741171EE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23" authorId="0" shapeId="0" xr:uid="{A67FA4BA-B703-4183-8B1D-507FF35FE5D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24" authorId="0" shapeId="0" xr:uid="{D66F3E5F-AD4A-4B61-A99A-881E9AF5CE1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24" authorId="0" shapeId="0" xr:uid="{1E1388BD-A772-47FB-8D3B-C702CCA87E8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D24" authorId="0" shapeId="0" xr:uid="{D3B0AC70-6FA2-4EE2-934C-47F294D64A8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24" authorId="0" shapeId="0" xr:uid="{22188462-0BE1-400D-8011-4B164463F38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24" authorId="0" shapeId="0" xr:uid="{DA0AC2EB-CBF5-49DB-96D4-EA7D43D4A96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24" authorId="0" shapeId="0" xr:uid="{AE6418B3-D20E-4CC3-9A69-C70615CA396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25" authorId="0" shapeId="0" xr:uid="{49D64048-1496-448D-977B-72E5D623BEC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25" authorId="0" shapeId="0" xr:uid="{1FF43584-328B-4A45-BD2B-47466646FD1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D25" authorId="0" shapeId="0" xr:uid="{E8326C98-FD23-4124-8471-5DE6FDDF544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25" authorId="0" shapeId="0" xr:uid="{EDA5D2A9-8A96-47ED-852B-CDE9A70E3AE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25" authorId="0" shapeId="0" xr:uid="{3B288848-2019-4E7A-9495-BA262586DFB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25" authorId="0" shapeId="0" xr:uid="{7374078E-2E11-4E0E-92B9-0C033F6FE38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26" authorId="0" shapeId="0" xr:uid="{90C83C38-C1AA-4649-B503-E0549EE1392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26" authorId="0" shapeId="0" xr:uid="{187ABE8F-458E-4C6C-A8D5-AAF8F467260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D26" authorId="0" shapeId="0" xr:uid="{E86A2731-D6D0-426B-8E61-4C219EC34A8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26" authorId="0" shapeId="0" xr:uid="{B61C3D12-1AFC-4191-B8D1-8111A2AE3B8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26" authorId="0" shapeId="0" xr:uid="{A41A52C4-DFC9-4643-ADE4-51556D5BEF2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26" authorId="0" shapeId="0" xr:uid="{CD5B757C-950B-4E59-97B9-E7EB71422AD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29" authorId="0" shapeId="0" xr:uid="{90616157-7856-423D-BFC3-07EEB0231E4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29" authorId="0" shapeId="0" xr:uid="{087A68D5-CEB7-4B64-9316-5782B392608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D29" authorId="0" shapeId="0" xr:uid="{DECE72AA-4684-4A6E-A9A8-95C5AA4971D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29" authorId="0" shapeId="0" xr:uid="{EC9C3FC7-F785-423E-A9D4-3666F57E505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29" authorId="0" shapeId="0" xr:uid="{ACF9188C-F0E9-489D-956A-88F31A1DDD5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29" authorId="0" shapeId="0" xr:uid="{15C9193A-4FDC-42BD-B77F-F10B509F40A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30" authorId="0" shapeId="0" xr:uid="{304529DC-3CB2-4C8F-B544-1E942CCAB1A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30" authorId="0" shapeId="0" xr:uid="{E001CAC9-36A1-4F9C-BFA9-BD9FD0D25B7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D30" authorId="0" shapeId="0" xr:uid="{25EE80AC-362F-4F0A-877E-5476275F50B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30" authorId="0" shapeId="0" xr:uid="{E9AA5EEB-6781-450F-8F79-43A124540AC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30" authorId="0" shapeId="0" xr:uid="{484EF8DE-582B-4F30-BFE0-8993A379D16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30" authorId="0" shapeId="0" xr:uid="{AD91E998-80AE-4D80-A665-AB0492BF9E9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31" authorId="0" shapeId="0" xr:uid="{B186DEFD-8B83-4D00-88E4-E75C538EB8D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31" authorId="0" shapeId="0" xr:uid="{E31C16E5-92E8-41B0-88E1-0DF1820139F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D31" authorId="0" shapeId="0" xr:uid="{6221D935-B762-43A4-84EE-4F3ED1396E4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31" authorId="0" shapeId="0" xr:uid="{CC1A3A14-A8D3-4EC6-A158-C77DC919C60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31" authorId="0" shapeId="0" xr:uid="{6B445764-A8BF-4BD1-B8F7-E024BAC7768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31" authorId="0" shapeId="0" xr:uid="{3BBEBC38-41FE-434C-9A41-970182188B0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32" authorId="0" shapeId="0" xr:uid="{F7A86FC7-26FE-4709-9929-84343EC0354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32" authorId="0" shapeId="0" xr:uid="{C2B963D8-13B9-4FB5-8B59-A838400EC5E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D32" authorId="0" shapeId="0" xr:uid="{A99C8B47-7EFD-4CB7-AEE2-1EBE4C29346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32" authorId="0" shapeId="0" xr:uid="{A45DD932-91F0-49EF-AAFC-46AF32BB467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32" authorId="0" shapeId="0" xr:uid="{4A879EFD-D2BE-477E-BF00-D1017172CBA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32" authorId="0" shapeId="0" xr:uid="{5B0E13B0-EC04-4954-9546-79AEAAD8169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33" authorId="0" shapeId="0" xr:uid="{649F8D7B-2434-48E8-8F19-1D51B3201F8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33" authorId="0" shapeId="0" xr:uid="{9554A50A-E45A-42F7-B796-021FE54C1F3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D33" authorId="0" shapeId="0" xr:uid="{FE96439B-E9AE-4D4A-B9C1-8DA45D7754D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33" authorId="0" shapeId="0" xr:uid="{0EACD37F-B0FE-4A92-AE42-6D12C8CC3F3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33" authorId="0" shapeId="0" xr:uid="{639F1E16-C92E-42D2-A45C-8C79DFE76B9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33" authorId="0" shapeId="0" xr:uid="{DA67F576-0AA4-43EE-B6F5-BB5E511D15A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34" authorId="0" shapeId="0" xr:uid="{8FC39787-F873-4F5F-8687-8DA1A0AA971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34" authorId="0" shapeId="0" xr:uid="{425D274D-23A2-4878-BB11-061E338563E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D34" authorId="0" shapeId="0" xr:uid="{3B8B4E7F-E88C-4694-AB1B-D4C870F09D3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34" authorId="0" shapeId="0" xr:uid="{AAA84EFF-502C-4B55-B7EC-93561B193E6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34" authorId="0" shapeId="0" xr:uid="{3D304D44-ED2F-40BF-9303-E3CB11D8DD4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34" authorId="0" shapeId="0" xr:uid="{9C5B5715-7F2B-4921-8403-8110462AB68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37" authorId="0" shapeId="0" xr:uid="{7107E71A-4A5D-4BB9-810B-AC33EC86E95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37" authorId="0" shapeId="0" xr:uid="{963331AD-4C95-4F10-A6C7-FDA454210F2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D37" authorId="0" shapeId="0" xr:uid="{308AE40A-301A-412E-A729-6C4C3010FF8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37" authorId="0" shapeId="0" xr:uid="{2583760E-92AB-495B-86BB-5B909D42EB6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37" authorId="0" shapeId="0" xr:uid="{62629487-1970-49BC-883F-285DFB77E3A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37" authorId="0" shapeId="0" xr:uid="{BBD1E5EF-5182-49D1-9F99-EF0AD5D7A7D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38" authorId="0" shapeId="0" xr:uid="{518D9329-752D-4BF8-A820-139489F6EFB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38" authorId="0" shapeId="0" xr:uid="{FE8553BC-880E-45E6-A70F-9D621BCB759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D38" authorId="0" shapeId="0" xr:uid="{60A4AF07-F071-4A78-BC2D-7CDC7D95A1E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38" authorId="0" shapeId="0" xr:uid="{2C37EC77-62ED-49BA-966C-765DDA36457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38" authorId="0" shapeId="0" xr:uid="{2D95339F-EE11-4E1C-AC75-1E4115CA02C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38" authorId="0" shapeId="0" xr:uid="{2CB2C18A-1513-4CFB-8C14-7FE5EF65651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39" authorId="0" shapeId="0" xr:uid="{3CDD18C3-7E85-4B89-85C3-C38908D6C0C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39" authorId="0" shapeId="0" xr:uid="{BAF719A4-13DA-4EC9-8FB6-03B853BC13D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D39" authorId="0" shapeId="0" xr:uid="{EAB40511-27A6-4D86-8633-6C7CF51DF7A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39" authorId="0" shapeId="0" xr:uid="{B727F5F9-9F0C-4628-9617-1D7B18D40C5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39" authorId="0" shapeId="0" xr:uid="{486E5CC1-3B5A-4C74-80D9-6EC3D71B1F6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39" authorId="0" shapeId="0" xr:uid="{DE1CAEAB-F99A-4D02-B40E-9B044D7BC3A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40" authorId="0" shapeId="0" xr:uid="{CF704C81-5328-4F7E-B0E8-0B329CE29A7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40" authorId="0" shapeId="0" xr:uid="{82339A8B-D636-442C-A123-6DDED9282AE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D40" authorId="0" shapeId="0" xr:uid="{B196F1FC-2CBC-4317-B8D5-CF859B123F6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40" authorId="0" shapeId="0" xr:uid="{DDCAC446-082E-4F09-AE5C-DF1F6004506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40" authorId="0" shapeId="0" xr:uid="{BE3AC3D9-8FFE-4BF2-A14D-6C149135288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40" authorId="0" shapeId="0" xr:uid="{18A85122-1513-460A-84D6-B1D72F49BF4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41" authorId="0" shapeId="0" xr:uid="{8826A5DA-60A6-4A6C-A2A8-A9B36B4A3FE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41" authorId="0" shapeId="0" xr:uid="{880C73C3-F577-4730-9D94-3D5EE8F6664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D41" authorId="0" shapeId="0" xr:uid="{A52746CF-6B46-452F-9E24-CCF4E1C3676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41" authorId="0" shapeId="0" xr:uid="{F8ECE9FC-5929-41C0-B53D-1809C5D3366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41" authorId="0" shapeId="0" xr:uid="{2B2F33CB-508F-450F-8141-58846F29B16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41" authorId="0" shapeId="0" xr:uid="{6C171792-4280-4427-A370-10693353A14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42" authorId="0" shapeId="0" xr:uid="{5A3D704E-50AC-478C-9672-CE8E23A73DA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42" authorId="0" shapeId="0" xr:uid="{F5B5BD15-C200-4537-BDA1-AE1ABC76D2F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D42" authorId="0" shapeId="0" xr:uid="{A632AEC0-93F9-4962-9062-BE7C4FC138F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42" authorId="0" shapeId="0" xr:uid="{471081D3-3FB6-4207-BE4E-FC68EAB3C55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42" authorId="0" shapeId="0" xr:uid="{C336E1EB-99B8-4D56-9781-3798BFCD860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42" authorId="0" shapeId="0" xr:uid="{540CD5B6-6ACB-4ED6-8BAF-2BE868FC5D4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45" authorId="0" shapeId="0" xr:uid="{AD99A55B-A497-4815-AFA5-5BAB3C64C02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45" authorId="0" shapeId="0" xr:uid="{505D58BD-B357-4482-8728-A6D4BD6F0F4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D45" authorId="0" shapeId="0" xr:uid="{D77794B5-A73E-4C50-95CF-8AA22FB444A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45" authorId="0" shapeId="0" xr:uid="{1EC01464-9DAD-4C05-A5C2-00095BCCB39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45" authorId="0" shapeId="0" xr:uid="{4E3AFDFE-0716-4CE8-B008-55A4B0EA07E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45" authorId="0" shapeId="0" xr:uid="{74F14A49-E022-4E10-A343-9471031DCF1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46" authorId="0" shapeId="0" xr:uid="{8B0B00DF-2EA9-468D-81F2-B6C252B1AA5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46" authorId="0" shapeId="0" xr:uid="{B5BC0B5F-2982-4686-AE19-483F0BDA01C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D46" authorId="0" shapeId="0" xr:uid="{F989E8B4-987F-4760-AECD-5C1DA7B414F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46" authorId="0" shapeId="0" xr:uid="{EEB4A618-2F77-4220-8B48-2FEB62463B1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46" authorId="0" shapeId="0" xr:uid="{C2C331E3-5A86-4CDD-B43B-50F87B6E5DA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46" authorId="0" shapeId="0" xr:uid="{7A5A2772-5BD3-4098-AB27-EC6EF8E85AC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47" authorId="0" shapeId="0" xr:uid="{B2667493-5DD1-41FF-A31D-A9824702491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47" authorId="0" shapeId="0" xr:uid="{FF72CD1F-640A-4AC1-B359-50D69C5C234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D47" authorId="0" shapeId="0" xr:uid="{1730A492-B523-48E6-9422-4B5E4D5DE89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47" authorId="0" shapeId="0" xr:uid="{FF54C80D-F316-4D4E-A157-AFD40672DC3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47" authorId="0" shapeId="0" xr:uid="{65700885-FFB9-447A-96A5-0783ADBCA3D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47" authorId="0" shapeId="0" xr:uid="{CA4A8B07-F4B6-4121-9527-FCDCDE753BE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48" authorId="0" shapeId="0" xr:uid="{8CFCD0DF-D0C4-48A3-BD32-B52BBD7C451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48" authorId="0" shapeId="0" xr:uid="{293B8E1B-E864-47F7-A925-6A33162BF5E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D48" authorId="0" shapeId="0" xr:uid="{B81D5B16-867F-46C4-A7FE-182EE2B9DA3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48" authorId="0" shapeId="0" xr:uid="{F9571D4F-92AF-43CE-ADE4-3F65531B626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48" authorId="0" shapeId="0" xr:uid="{A013FD06-8398-487E-956F-933412AA87B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48" authorId="0" shapeId="0" xr:uid="{9DE02E8D-A3CC-4C44-9386-B7ADE3BEA18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49" authorId="0" shapeId="0" xr:uid="{61B7AFB5-0847-4B1B-A764-11FECC9BB9F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49" authorId="0" shapeId="0" xr:uid="{8189CF2D-A77B-4BCD-95F0-493934BFAFB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D49" authorId="0" shapeId="0" xr:uid="{CA9C3EA2-E025-4377-AF5C-346A9345544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49" authorId="0" shapeId="0" xr:uid="{3A1B2314-47C5-4A87-A050-880ED070825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49" authorId="0" shapeId="0" xr:uid="{D92C13F7-2D11-4B48-924C-674A298BDBE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49" authorId="0" shapeId="0" xr:uid="{FEC50D72-1DA2-4DB6-810F-681A1E8567F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50" authorId="0" shapeId="0" xr:uid="{CD3733E9-8C8A-4B81-909E-CA15D7EB0CA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50" authorId="0" shapeId="0" xr:uid="{17C4E8B0-665A-4897-B552-89DEA7C1F7F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D50" authorId="0" shapeId="0" xr:uid="{EC3FFBF2-194A-49D9-962F-B0CF3570FB5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50" authorId="0" shapeId="0" xr:uid="{1BAC977F-3C2B-4563-87F2-DE9ECF76E45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50" authorId="0" shapeId="0" xr:uid="{3A1CFCFC-D20D-4D2A-8057-5D735C385A2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50" authorId="0" shapeId="0" xr:uid="{7157543E-1013-417E-A1CB-1AE93D257DD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53" authorId="0" shapeId="0" xr:uid="{AF1C7B25-BC3B-41B0-8C89-D5353169F7F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53" authorId="0" shapeId="0" xr:uid="{D6C95E73-473A-415B-9A01-D5E871810C4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D53" authorId="0" shapeId="0" xr:uid="{97A2A061-EAE6-4F77-A0BE-E40A1528C2F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53" authorId="0" shapeId="0" xr:uid="{9E8D1E02-0775-4E1B-AB6F-F78195E4E77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53" authorId="0" shapeId="0" xr:uid="{F1A8FBC2-FFEE-4906-A919-6A58E12F72F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53" authorId="0" shapeId="0" xr:uid="{1793D0D9-5DC7-4488-9709-5DA85ED8C19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54" authorId="0" shapeId="0" xr:uid="{F6C36338-8210-4305-87AE-42CE0F79599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54" authorId="0" shapeId="0" xr:uid="{47B0B4D9-736A-4FEE-97CC-6713B0C1BEA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D54" authorId="0" shapeId="0" xr:uid="{AF85C808-EF56-4395-9DCF-C05266FDE90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54" authorId="0" shapeId="0" xr:uid="{58140513-4EF4-4894-AA0B-0EAAF919F5C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54" authorId="0" shapeId="0" xr:uid="{4A7E3107-4897-4963-B264-576197586DE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54" authorId="0" shapeId="0" xr:uid="{B77641CB-6C01-4938-8E54-2E2F5DC86FA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55" authorId="0" shapeId="0" xr:uid="{4B1A4CA3-839D-4A3D-AE88-3A5B0E6AA94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55" authorId="0" shapeId="0" xr:uid="{76747062-15B1-4C34-8F6C-E5B4EBA52BD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D55" authorId="0" shapeId="0" xr:uid="{DD856D7A-E316-4EF6-8A06-6A9595922D2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55" authorId="0" shapeId="0" xr:uid="{701277C7-35EE-449F-9404-04456BA8962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55" authorId="0" shapeId="0" xr:uid="{7643A778-1A8D-4C7E-B3A0-4A1BBF872DC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55" authorId="0" shapeId="0" xr:uid="{D6ADEA38-7489-43BB-A9CA-D72D6580EB1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56" authorId="0" shapeId="0" xr:uid="{3B73FFDF-81BA-402B-996F-D0D9D242524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56" authorId="0" shapeId="0" xr:uid="{41C941A6-D73A-46DD-8D32-EA5A161D865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D56" authorId="0" shapeId="0" xr:uid="{26FCB94A-1CCA-4695-8333-09609F483C9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56" authorId="0" shapeId="0" xr:uid="{A2E29016-3BB8-4E1F-A183-B261757B44D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56" authorId="0" shapeId="0" xr:uid="{DDF0F219-F201-42AD-9B7B-A61E53E13C9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56" authorId="0" shapeId="0" xr:uid="{DE1C4599-D853-48D1-9DD5-D9B0DB6CBDB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57" authorId="0" shapeId="0" xr:uid="{E2491F6E-3F3C-4FF2-BBB4-74103A51897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57" authorId="0" shapeId="0" xr:uid="{A2AF189D-E842-45CB-AB1F-8BED1BA5AD2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D57" authorId="0" shapeId="0" xr:uid="{CFD81406-9691-44A6-A9D3-9F482444024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57" authorId="0" shapeId="0" xr:uid="{17E08B08-654F-4014-9504-85E1F909E88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57" authorId="0" shapeId="0" xr:uid="{E25E9E1E-D6C0-4DBF-96B3-C68BD7B695C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57" authorId="0" shapeId="0" xr:uid="{45BACA64-934C-48F6-8CB0-BC04708F528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58" authorId="0" shapeId="0" xr:uid="{1CC2B69D-0E49-468E-99B7-6C6A2F914B1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58" authorId="0" shapeId="0" xr:uid="{787073F6-37BF-4461-A0CF-36934798743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D58" authorId="0" shapeId="0" xr:uid="{D5D59827-3827-46F6-9B16-749F3424FA8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58" authorId="0" shapeId="0" xr:uid="{82C154F4-D480-41EB-936C-5C05A42A724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58" authorId="0" shapeId="0" xr:uid="{8844ABD5-B0CD-4900-AD80-BE0036ABEE3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58" authorId="0" shapeId="0" xr:uid="{B2AA4B85-D37B-496A-A595-7A89D6EAE51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61" authorId="0" shapeId="0" xr:uid="{87128EF8-7C00-4816-9C9B-9CC94F3CF64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61" authorId="0" shapeId="0" xr:uid="{C2C9F10C-A0C4-45B7-A342-1D4A056AE31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D61" authorId="0" shapeId="0" xr:uid="{226EAE48-8227-4C31-A4CA-BA1614EC72F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61" authorId="0" shapeId="0" xr:uid="{86CD897A-DB7A-4E82-8630-706371674A2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61" authorId="0" shapeId="0" xr:uid="{D0F6E459-93B1-4266-8AB9-0D12F99862E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61" authorId="0" shapeId="0" xr:uid="{DBB5132C-572A-4B88-BB25-1AEFB569C4E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62" authorId="0" shapeId="0" xr:uid="{3C9D6400-8D1C-49C8-AE8D-0E850895DC7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62" authorId="0" shapeId="0" xr:uid="{EA9A4EA8-95B2-4D50-BA44-86B784EACC8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D62" authorId="0" shapeId="0" xr:uid="{B0C26045-5184-4F80-9008-98A7694E4C0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62" authorId="0" shapeId="0" xr:uid="{6D6F42CE-2DD9-4C57-B99D-DF6AAFB5429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62" authorId="0" shapeId="0" xr:uid="{71BC580A-4F88-48AC-88AF-95B37668F93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62" authorId="0" shapeId="0" xr:uid="{CF3CB496-5949-4E03-A4C5-94505F7C419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63" authorId="0" shapeId="0" xr:uid="{10E5DB13-D106-417F-85B4-65C4C1ADE24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63" authorId="0" shapeId="0" xr:uid="{04172717-0328-44FC-827F-AC15426DB17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D63" authorId="0" shapeId="0" xr:uid="{B7F7C0DD-487A-4929-900A-A2FDFE26422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63" authorId="0" shapeId="0" xr:uid="{3CC4EB0D-DB45-4916-96F7-117D5B8F3B4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63" authorId="0" shapeId="0" xr:uid="{9F24C5F5-5745-40F2-ADA7-5713118C5A0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63" authorId="0" shapeId="0" xr:uid="{50D9B002-ACB3-4EF2-8545-F412D789A18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64" authorId="0" shapeId="0" xr:uid="{B99DEDD4-872B-4803-BC57-4A056A02EF7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64" authorId="0" shapeId="0" xr:uid="{611C6AB1-3F55-4F09-B128-D38E128DB31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D64" authorId="0" shapeId="0" xr:uid="{1CD0BEA1-8FE4-462C-B83F-D0EF86FA3D8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64" authorId="0" shapeId="0" xr:uid="{00C92F2F-145D-4ACA-99BA-FEE9C43C10E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64" authorId="0" shapeId="0" xr:uid="{F5A52342-9E45-4A9B-8C17-92679382BA5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64" authorId="0" shapeId="0" xr:uid="{60C7E4CA-1010-40D9-8B27-C4DAE480877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65" authorId="0" shapeId="0" xr:uid="{B1F7C10D-8BAD-4C38-AA11-9CF3760705A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65" authorId="0" shapeId="0" xr:uid="{B5B572A3-A2B2-4CCD-845F-3AED05A2599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D65" authorId="0" shapeId="0" xr:uid="{390DE850-9034-4151-853A-B92146DCFF5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65" authorId="0" shapeId="0" xr:uid="{F9F665F2-D249-4AB1-AFF4-373984D4023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65" authorId="0" shapeId="0" xr:uid="{FFFDD5AB-1DF5-4C1C-B3A6-744F0C2E390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65" authorId="0" shapeId="0" xr:uid="{916A8B13-E624-4905-A036-D5C50D0D8AD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66" authorId="0" shapeId="0" xr:uid="{A365EF53-B60D-469D-BE7B-B742885CE6C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66" authorId="0" shapeId="0" xr:uid="{DDD2C50C-16B5-46F1-B216-7294F6760A6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D66" authorId="0" shapeId="0" xr:uid="{A938C0FD-5BA9-4276-A86E-8D04BB75014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66" authorId="0" shapeId="0" xr:uid="{CD4BE1B0-9A89-4345-97F9-A0D447C83C8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66" authorId="0" shapeId="0" xr:uid="{82610FE4-A7F6-4878-ACA4-C63D0C84C2A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66" authorId="0" shapeId="0" xr:uid="{AEF0F73F-8DC2-423D-802A-9E4942B310C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69" authorId="0" shapeId="0" xr:uid="{E19F216D-722A-4966-9AE2-87E0BBA4650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69" authorId="0" shapeId="0" xr:uid="{67F490C6-2C50-4510-91C0-FF36A70D5A3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D69" authorId="0" shapeId="0" xr:uid="{96FF29E0-3B48-4D94-963C-203668465EF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69" authorId="0" shapeId="0" xr:uid="{73BEFA8E-2B4D-4172-BFF8-03E7697D12A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69" authorId="0" shapeId="0" xr:uid="{2856D8D8-C55C-4D08-90C1-2F7EE0A226B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69" authorId="0" shapeId="0" xr:uid="{073B6732-D0B6-42E4-9BF3-6435C4B7635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70" authorId="0" shapeId="0" xr:uid="{0E8055F1-2771-4C5C-B1D1-BAB1EE90D96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70" authorId="0" shapeId="0" xr:uid="{CEDC9C12-2E01-4AD4-B7ED-0F0C98AA5A3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D70" authorId="0" shapeId="0" xr:uid="{C9C43A50-8E9B-4CA7-9266-C71867AA9EB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70" authorId="0" shapeId="0" xr:uid="{E8E0C3AE-F505-41B1-B5AB-719A62F98A5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70" authorId="0" shapeId="0" xr:uid="{095147FC-5E00-4EF1-A8A6-CC73E77F9A3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70" authorId="0" shapeId="0" xr:uid="{D951601D-566C-4081-8561-78DD61670F0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71" authorId="0" shapeId="0" xr:uid="{D13D11C6-6165-4A76-9307-5772BE32226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71" authorId="0" shapeId="0" xr:uid="{D0EBD0AA-63CF-4214-8E18-EA086468592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D71" authorId="0" shapeId="0" xr:uid="{28E96913-8F0F-4AFB-9037-334768E6352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71" authorId="0" shapeId="0" xr:uid="{16181089-F713-4CB2-ABBD-2F7F456C2EE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71" authorId="0" shapeId="0" xr:uid="{23B434DB-858C-49CD-B3EC-0A5C30880AB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71" authorId="0" shapeId="0" xr:uid="{75811E79-1D99-4CF2-B8D0-1198A4084BB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72" authorId="0" shapeId="0" xr:uid="{8910BB1F-A998-4673-803B-16A5228358C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72" authorId="0" shapeId="0" xr:uid="{AD9E45F3-0157-438C-8569-49016A1B81E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D72" authorId="0" shapeId="0" xr:uid="{88697AFC-0872-483F-BED7-3BFD645DA6B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72" authorId="0" shapeId="0" xr:uid="{951FF183-9143-4266-8651-31DC5B415C3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72" authorId="0" shapeId="0" xr:uid="{0D9F6BCF-A084-49C2-AC56-A2D49463D37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72" authorId="0" shapeId="0" xr:uid="{13DCF7DC-3173-4C95-B619-4CCA7C47E44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73" authorId="0" shapeId="0" xr:uid="{72211854-27F9-48F1-B9B6-9FEBF7D57FB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73" authorId="0" shapeId="0" xr:uid="{B1FC4212-1738-4570-BA59-AA55A5BCCFB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D73" authorId="0" shapeId="0" xr:uid="{31E31C1F-3347-4F5A-A527-737653A5C0E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73" authorId="0" shapeId="0" xr:uid="{CD807B5D-230E-46F3-B6A3-A1584A3BBFE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73" authorId="0" shapeId="0" xr:uid="{EFC6C707-2F2E-4DEE-B9D3-05E32FE94B5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73" authorId="0" shapeId="0" xr:uid="{501653EB-85EB-4916-876A-4E5EBD351BE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74" authorId="0" shapeId="0" xr:uid="{420D6903-8D9E-4C18-B0D0-65F247B7A91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74" authorId="0" shapeId="0" xr:uid="{CDA17A54-CDED-4810-9BBB-D9F34CC5908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D74" authorId="0" shapeId="0" xr:uid="{DE9B341B-9BED-4FEA-92D8-D5BF5BD5FA8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74" authorId="0" shapeId="0" xr:uid="{F0CD0495-E48B-4EA2-AD1C-4C41190CACD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74" authorId="0" shapeId="0" xr:uid="{8F2AEF31-B5D0-4751-8F0E-D8CA301801D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74" authorId="0" shapeId="0" xr:uid="{4A4AF9F2-E751-4021-B3C1-7FC17CD44A9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77" authorId="0" shapeId="0" xr:uid="{DF68BFE5-9D6D-464F-A846-BECACCC6FAB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77" authorId="0" shapeId="0" xr:uid="{12E1E493-50DE-4969-93A4-59D6E0987B9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D77" authorId="0" shapeId="0" xr:uid="{258C4AD4-DF6F-487B-AB14-9A71A35F2A1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77" authorId="0" shapeId="0" xr:uid="{8ECE30BC-3213-405A-879A-A2261B27994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77" authorId="0" shapeId="0" xr:uid="{EC0DA78B-895A-42B2-9688-E19DCE062B4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77" authorId="0" shapeId="0" xr:uid="{D8E2A134-3C90-44C5-B919-FA6197FEDD5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78" authorId="0" shapeId="0" xr:uid="{473F27C9-ECEF-4547-975D-0050634268B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78" authorId="0" shapeId="0" xr:uid="{F8BA5D96-EF53-43CE-A41A-7C76C98D4D9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D78" authorId="0" shapeId="0" xr:uid="{70FEE3AB-EA98-4048-9133-0028B8CCBAB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78" authorId="0" shapeId="0" xr:uid="{BFF7B47A-9714-42D8-8917-C496F0DBF7A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78" authorId="0" shapeId="0" xr:uid="{0B5AFA44-0396-479C-93B0-B981774129C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78" authorId="0" shapeId="0" xr:uid="{E5C3A97C-7EB2-4D6E-9832-9170373C38A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79" authorId="0" shapeId="0" xr:uid="{54124ADC-CC53-4B82-9416-52C1E361A75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79" authorId="0" shapeId="0" xr:uid="{955248AD-45FD-43AB-82C5-264C0112EA3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D79" authorId="0" shapeId="0" xr:uid="{CE12A952-3702-4704-BAC3-673EFEC37C5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79" authorId="0" shapeId="0" xr:uid="{D886B406-6E40-45B5-9438-E8161D4824B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79" authorId="0" shapeId="0" xr:uid="{DA2B8EA0-C30F-43F6-8104-18BDE7CEC57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79" authorId="0" shapeId="0" xr:uid="{7E2E0262-3261-435F-8852-2490C332B0E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80" authorId="0" shapeId="0" xr:uid="{CF2C1176-5119-476F-B7C4-DBAB0434992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80" authorId="0" shapeId="0" xr:uid="{3DF87747-6737-4FB5-98FD-5293ACF49DF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D80" authorId="0" shapeId="0" xr:uid="{20EBD341-3579-44BB-8532-7678771B1E1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80" authorId="0" shapeId="0" xr:uid="{B16FF067-D2C3-49B6-BEDA-2F6EDF46552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80" authorId="0" shapeId="0" xr:uid="{F399D1D3-67BC-46E2-B497-EE1FC3F8160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80" authorId="0" shapeId="0" xr:uid="{8E9918B0-43AB-4F70-B356-80363873337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81" authorId="0" shapeId="0" xr:uid="{A43813C7-6B8D-4EFB-9076-9F5A0BF4A44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81" authorId="0" shapeId="0" xr:uid="{B82E2923-784A-4D35-BCD1-191A250C905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D81" authorId="0" shapeId="0" xr:uid="{2DC2B25D-61FA-4030-A2A3-2F29066D1D8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81" authorId="0" shapeId="0" xr:uid="{12A6EF38-20F2-4E8A-8325-B4A5A619E70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81" authorId="0" shapeId="0" xr:uid="{7FE3419C-33DE-4320-94F2-8FE03BD5198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81" authorId="0" shapeId="0" xr:uid="{2319A31C-CA69-47EB-B2C2-A319EB885CC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82" authorId="0" shapeId="0" xr:uid="{C7E1A1F4-5F30-4FF8-8706-22FE959B8E8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82" authorId="0" shapeId="0" xr:uid="{3560DC5C-B9BB-447D-895F-160D1A43FED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D82" authorId="0" shapeId="0" xr:uid="{9FAA9DE5-B6A7-4B2E-9E59-A8BB468BA54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82" authorId="0" shapeId="0" xr:uid="{2E00EAA7-AE80-4512-AB8F-10054871777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82" authorId="0" shapeId="0" xr:uid="{7B03FC8C-9F45-4CF9-A94D-3B93C62E017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82" authorId="0" shapeId="0" xr:uid="{961B4D08-E1AD-416A-8E58-6F161D5AB4C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85" authorId="0" shapeId="0" xr:uid="{65398EEB-51C0-4F6F-B63B-76FB2DAE895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85" authorId="0" shapeId="0" xr:uid="{0FEE12AA-FF5C-455F-BBE1-92327A63092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D85" authorId="0" shapeId="0" xr:uid="{19C12A73-A568-4036-A300-79CD87D618E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85" authorId="0" shapeId="0" xr:uid="{070376F2-CB93-41EA-BB90-6DF8BB42F21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85" authorId="0" shapeId="0" xr:uid="{CD331B81-6F78-4145-984C-FA3D56FF982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85" authorId="0" shapeId="0" xr:uid="{07497EDA-62FD-4EA9-B88D-B6E1F55E5CE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86" authorId="0" shapeId="0" xr:uid="{B71304C3-548D-4C0D-B98E-A8A372D5B1F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86" authorId="0" shapeId="0" xr:uid="{194C55EB-0285-4D15-BD46-D5A52006CD1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D86" authorId="0" shapeId="0" xr:uid="{95AB4C47-03AF-4781-ABEC-0899D5AA244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86" authorId="0" shapeId="0" xr:uid="{0699AFE3-2563-4EEF-BCC8-AD12DC7AA99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86" authorId="0" shapeId="0" xr:uid="{F868270B-08DF-4609-841E-0CC84D57627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86" authorId="0" shapeId="0" xr:uid="{9008E171-3420-4D68-9ED4-545A462BB88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87" authorId="0" shapeId="0" xr:uid="{D82F0A66-9071-483E-B2EE-99ED69E330A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87" authorId="0" shapeId="0" xr:uid="{EF2E93E0-24A4-4F81-A859-200D488934F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D87" authorId="0" shapeId="0" xr:uid="{AA494552-D07E-4CDC-84AD-D03BC9E8E13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87" authorId="0" shapeId="0" xr:uid="{C2767DCC-A29B-4BB5-9513-046BC6347B1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87" authorId="0" shapeId="0" xr:uid="{A7436AA3-0BE0-4AB0-B4FE-1A3A1412AC6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87" authorId="0" shapeId="0" xr:uid="{3E5D797A-3EE3-4861-8509-4533CE61CE3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88" authorId="0" shapeId="0" xr:uid="{A5037ED5-5752-4635-A4B9-03CB0EE07EA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88" authorId="0" shapeId="0" xr:uid="{2F88E889-48CA-4A93-8A9B-D97B77AC31E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D88" authorId="0" shapeId="0" xr:uid="{9F39348C-C62B-48A2-B398-9538024B49A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88" authorId="0" shapeId="0" xr:uid="{FE03DC2D-8D1A-4872-9CEE-3AD9477C133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88" authorId="0" shapeId="0" xr:uid="{B261D39B-3A6F-459F-8943-47BFC70DDC2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88" authorId="0" shapeId="0" xr:uid="{6F3F0F5F-89A0-4555-A2D0-79FA13D7EA5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89" authorId="0" shapeId="0" xr:uid="{71341146-D709-4A32-9BBF-B0BF22EC37F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89" authorId="0" shapeId="0" xr:uid="{C8F5D9F8-C71A-4E39-B2A9-2E080553147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D89" authorId="0" shapeId="0" xr:uid="{698E379C-27FD-46D3-85BE-B0CB0BF11EF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89" authorId="0" shapeId="0" xr:uid="{6C685B1C-DB42-4E0D-938E-02DD12254EB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89" authorId="0" shapeId="0" xr:uid="{8EC3224F-E257-4AEA-9D57-EF0CEC45024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89" authorId="0" shapeId="0" xr:uid="{14E037E0-3A48-44E7-A2D6-432CA693312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90" authorId="0" shapeId="0" xr:uid="{C6BB02DB-9649-41B2-A672-9DE0352F9CE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90" authorId="0" shapeId="0" xr:uid="{7EF7CA93-EECC-4DBD-99E0-9D6B9072CFC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D90" authorId="0" shapeId="0" xr:uid="{FDDBC2A6-ECB2-4886-B028-BC4DF5767C6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90" authorId="0" shapeId="0" xr:uid="{E73B59F4-0B6D-42B7-B162-AE3DF7D1E5C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90" authorId="0" shapeId="0" xr:uid="{5DD08D8E-085B-485A-83B0-35A11729CCC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90" authorId="0" shapeId="0" xr:uid="{3DB5E7B2-B98A-4875-BA90-E25085DE833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93" authorId="0" shapeId="0" xr:uid="{DDB38017-902A-4522-ACB8-F63D7E1F080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93" authorId="0" shapeId="0" xr:uid="{2244D9C5-5F2B-4E14-885F-FEE65247A57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D93" authorId="0" shapeId="0" xr:uid="{7312F61E-39F3-40B9-820C-A8ADB796B37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93" authorId="0" shapeId="0" xr:uid="{06AD0EFD-3025-4DDD-BE2D-D37E59B693F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93" authorId="0" shapeId="0" xr:uid="{9295AE16-11A4-488F-9DAD-D620BB47646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93" authorId="0" shapeId="0" xr:uid="{5C3AD76A-494A-4768-A976-253EB625085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94" authorId="0" shapeId="0" xr:uid="{035A6A53-1257-40FD-9E00-9DD69B61292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94" authorId="0" shapeId="0" xr:uid="{8F5D8A73-3EF0-4A29-9110-06BFF94517E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D94" authorId="0" shapeId="0" xr:uid="{0D3FBE8A-1A36-45CF-9CA8-72F0BC25148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94" authorId="0" shapeId="0" xr:uid="{17B8F164-818D-485D-8C9E-116E938710D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94" authorId="0" shapeId="0" xr:uid="{30B69430-A908-4AD1-B4F0-48B7E053C90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94" authorId="0" shapeId="0" xr:uid="{B96CD5FA-BF8D-44ED-AF85-9684BB9184F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95" authorId="0" shapeId="0" xr:uid="{C67EBFE7-A00F-4203-A246-206F94E00DC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95" authorId="0" shapeId="0" xr:uid="{7E85372D-E0B8-485E-8038-B11560ED118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D95" authorId="0" shapeId="0" xr:uid="{22DDB91E-6334-4AAA-B740-351D6F6B352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95" authorId="0" shapeId="0" xr:uid="{0C3757EE-355A-469E-971C-1AEF3ED9856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95" authorId="0" shapeId="0" xr:uid="{489B0C09-846C-47CC-9231-C71F43D3B1F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95" authorId="0" shapeId="0" xr:uid="{04028A55-5C73-47FF-B072-E01F42E62FA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96" authorId="0" shapeId="0" xr:uid="{1F206CA9-18E2-45B7-92A5-C27F8D2E037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96" authorId="0" shapeId="0" xr:uid="{7E3B1A95-82DC-4E45-AD9D-2A7C0516249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D96" authorId="0" shapeId="0" xr:uid="{BBF5D888-636E-4276-80BF-A5D2E238A75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96" authorId="0" shapeId="0" xr:uid="{3F4EA8D3-028B-4E9F-B682-7CCA32527EF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96" authorId="0" shapeId="0" xr:uid="{8CDE46BE-DE11-48ED-BACC-5E9F50187BE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96" authorId="0" shapeId="0" xr:uid="{25BD0D4B-AB7B-4CB1-8CB5-58BA92AC5FB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97" authorId="0" shapeId="0" xr:uid="{8BB69FD2-17C4-49E3-AFEB-BA36449259E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97" authorId="0" shapeId="0" xr:uid="{A3E9E368-0B07-4745-BEF7-D588C4829F9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D97" authorId="0" shapeId="0" xr:uid="{14B07EA5-FD38-4284-B78D-12936E457F5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97" authorId="0" shapeId="0" xr:uid="{77E5C315-749B-4F36-9789-AC9CD4F5C8B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97" authorId="0" shapeId="0" xr:uid="{7FD05F11-E98E-4A3E-BF9E-4E8436A8F75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97" authorId="0" shapeId="0" xr:uid="{82C70D24-2765-4815-913E-6742E8CA2DE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98" authorId="0" shapeId="0" xr:uid="{62019538-9342-4B5D-B764-B5B8348F7A8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98" authorId="0" shapeId="0" xr:uid="{3AA2407A-13E2-4A7E-BD91-EDC45E955CB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D98" authorId="0" shapeId="0" xr:uid="{FD34599E-F0D6-423D-84EF-52DB37482E1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98" authorId="0" shapeId="0" xr:uid="{EA94488D-3AF8-49E3-858C-298005A9880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98" authorId="0" shapeId="0" xr:uid="{E9B79144-48BF-47B0-AD0B-9611C1F32E1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98" authorId="0" shapeId="0" xr:uid="{F362A540-56D2-48E7-A153-ABDE7179ACC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101" authorId="0" shapeId="0" xr:uid="{41258C24-8D38-4D58-A084-1635B78144F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101" authorId="0" shapeId="0" xr:uid="{E696547A-9F68-4E8B-968C-A853BF854D0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D101" authorId="0" shapeId="0" xr:uid="{3449E124-F760-4F05-AAA3-59DD840542C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101" authorId="0" shapeId="0" xr:uid="{46B6D3FE-307C-4FA6-AB0A-0338C6FFD8D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101" authorId="0" shapeId="0" xr:uid="{CCCC5573-FA8A-45B1-BA93-FE7EEDEF8D6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101" authorId="0" shapeId="0" xr:uid="{AA06272F-3ABF-40EC-981E-5A8906D6085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102" authorId="0" shapeId="0" xr:uid="{631D4BAE-4243-488A-91D3-679CFB70016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102" authorId="0" shapeId="0" xr:uid="{2B01A6F3-10BC-4458-ACA2-5045F13E0BD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D102" authorId="0" shapeId="0" xr:uid="{89F7AFC5-2A13-4A6B-B3FF-E303152F0BA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102" authorId="0" shapeId="0" xr:uid="{9209720F-4ACD-4AAA-9D34-0EAFEF67A23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102" authorId="0" shapeId="0" xr:uid="{5102BBF9-89E0-4D82-B1CC-9F2C07EF1EF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102" authorId="0" shapeId="0" xr:uid="{75343F6D-CA86-465D-8C5D-840367E83DD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103" authorId="0" shapeId="0" xr:uid="{ECCBCDB2-CAC1-4CD3-82A2-99C61B3BFBF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103" authorId="0" shapeId="0" xr:uid="{029C922F-AE5F-474A-B197-00EAC0995B6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D103" authorId="0" shapeId="0" xr:uid="{F821745F-431A-40B0-8C32-4C0D3CAB8C5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103" authorId="0" shapeId="0" xr:uid="{8FB3A798-D5EC-46EE-81C1-BFC7AA51E1F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103" authorId="0" shapeId="0" xr:uid="{9E5A3288-A6BD-4D0C-9DB0-13FB985D660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103" authorId="0" shapeId="0" xr:uid="{40801880-295D-47AA-8C61-48F9A0270C1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104" authorId="0" shapeId="0" xr:uid="{34A4415D-305F-4D73-8EAA-BEAC807782B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104" authorId="0" shapeId="0" xr:uid="{1DAC349A-2DBA-45C7-ACB0-332CE5CD821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D104" authorId="0" shapeId="0" xr:uid="{283CA339-CC33-4777-845D-86E62A3DECC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104" authorId="0" shapeId="0" xr:uid="{1C896580-4FA7-4BAB-9685-09E36B44BAF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104" authorId="0" shapeId="0" xr:uid="{F7D9DAE0-79C4-4FD1-8855-ECACA67DD03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104" authorId="0" shapeId="0" xr:uid="{AA6D83A4-D736-4A9A-8FEE-6AF30ABBBDD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105" authorId="0" shapeId="0" xr:uid="{9ADE1DEE-5480-4635-A484-94ADD08DEF5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105" authorId="0" shapeId="0" xr:uid="{F793BFEE-10AC-46CC-88CA-919F67C1586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D105" authorId="0" shapeId="0" xr:uid="{57EC5878-B811-4F3D-81BC-4BA879DB99C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105" authorId="0" shapeId="0" xr:uid="{D3647CC4-4C46-4F05-BA4B-243B578B6A3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105" authorId="0" shapeId="0" xr:uid="{B8F1B586-2BB0-4E55-B3D2-8AED66A7984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105" authorId="0" shapeId="0" xr:uid="{9BBD7B0C-FE69-4230-8F8D-9600860D898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106" authorId="0" shapeId="0" xr:uid="{6518178E-0E36-49FC-A3E6-FB197635001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106" authorId="0" shapeId="0" xr:uid="{0F767539-D772-400B-B1F7-6AE293F6410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D106" authorId="0" shapeId="0" xr:uid="{1FB35EED-9599-469F-B97F-4138152D4AB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106" authorId="0" shapeId="0" xr:uid="{68E560C9-2D53-40C8-9F21-1CD4D4B2C45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106" authorId="0" shapeId="0" xr:uid="{7789934A-9929-47BF-AD05-DD873572395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106" authorId="0" shapeId="0" xr:uid="{6AA0033C-0223-4832-BEA0-67823718681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</commentList>
</comments>
</file>

<file path=xl/sharedStrings.xml><?xml version="1.0" encoding="utf-8"?>
<sst xmlns="http://schemas.openxmlformats.org/spreadsheetml/2006/main" count="802" uniqueCount="121">
  <si>
    <t>Project Index</t>
  </si>
  <si>
    <t>Functional Area (FA)</t>
  </si>
  <si>
    <t>Partnership Percentage</t>
  </si>
  <si>
    <t>Capex Year 1</t>
  </si>
  <si>
    <t>Capex Year 2</t>
  </si>
  <si>
    <t>Capex Year 3</t>
  </si>
  <si>
    <t>NPV</t>
  </si>
  <si>
    <t>FA1</t>
  </si>
  <si>
    <t>FA2</t>
  </si>
  <si>
    <t>FA3</t>
  </si>
  <si>
    <t>&lt;=</t>
  </si>
  <si>
    <t>=</t>
  </si>
  <si>
    <t>Total NPV</t>
  </si>
  <si>
    <t xml:space="preserve"> Year2</t>
  </si>
  <si>
    <t xml:space="preserve"> Year3</t>
  </si>
  <si>
    <t>Total</t>
  </si>
  <si>
    <t>Capex Year 1 in Partnership</t>
  </si>
  <si>
    <t>Capex Year 2 in Partnership</t>
  </si>
  <si>
    <t>Capex Year 3 in Partnership</t>
  </si>
  <si>
    <t>NPV in Partnership</t>
  </si>
  <si>
    <t>capital in year1</t>
  </si>
  <si>
    <t>capital in year2</t>
  </si>
  <si>
    <t>capital in year3</t>
  </si>
  <si>
    <t>&gt;=</t>
  </si>
  <si>
    <t>Data for chart</t>
  </si>
  <si>
    <t>Approval</t>
  </si>
  <si>
    <t>Capital in Total</t>
  </si>
  <si>
    <t xml:space="preserve"> Capital expenditure: Year1</t>
  </si>
  <si>
    <t>Total projects in FA:</t>
  </si>
  <si>
    <t>FA Summary:</t>
  </si>
  <si>
    <t>Over Capital:</t>
  </si>
  <si>
    <t>ROI</t>
  </si>
  <si>
    <t>NPV % Decrease</t>
  </si>
  <si>
    <t>$O$16</t>
  </si>
  <si>
    <t>$C$17:$C$28,$I$17,$P$2:$P$13</t>
  </si>
  <si>
    <t>Decrease on NPV in percentage</t>
  </si>
  <si>
    <t>Oneway analysis for Solver model in question 1  worksheet</t>
  </si>
  <si>
    <t>Decrease on NPV in percentage (cell $O$16) values along side, output cell(s) along top</t>
  </si>
  <si>
    <t>Approval on Project1</t>
  </si>
  <si>
    <t>Approval on Project2</t>
  </si>
  <si>
    <t>Approval on Project3</t>
  </si>
  <si>
    <t>Approval on Project4</t>
  </si>
  <si>
    <t>Approval on Project5</t>
  </si>
  <si>
    <t>Approval on Project6</t>
  </si>
  <si>
    <t>Approval on Project7</t>
  </si>
  <si>
    <t>Approval on Project8</t>
  </si>
  <si>
    <t>Approval on Project9</t>
  </si>
  <si>
    <t>Approval on Project10</t>
  </si>
  <si>
    <t>Approval on Project11</t>
  </si>
  <si>
    <t>Approval on Project12</t>
  </si>
  <si>
    <t>ROI of Project 1</t>
  </si>
  <si>
    <t>ROI of Project 2</t>
  </si>
  <si>
    <t>ROI of Project 3</t>
  </si>
  <si>
    <t>ROI of Project 4</t>
  </si>
  <si>
    <t>ROI of Project 5</t>
  </si>
  <si>
    <t>ROI of Project 6</t>
  </si>
  <si>
    <t>ROI of Project 7</t>
  </si>
  <si>
    <t>ROI of Project 8</t>
  </si>
  <si>
    <t>ROI of Project 9</t>
  </si>
  <si>
    <t>ROI of Project 10</t>
  </si>
  <si>
    <t>ROI of Project 11</t>
  </si>
  <si>
    <t>ROI of Project 12</t>
  </si>
  <si>
    <t>Minimum</t>
  </si>
  <si>
    <t>Capital expenditure Maximum:</t>
  </si>
  <si>
    <t>Joint Partnership</t>
  </si>
  <si>
    <t>Limit:</t>
  </si>
  <si>
    <t>Project in FA limit</t>
  </si>
  <si>
    <t>$L$19</t>
  </si>
  <si>
    <t>$I$17,$C$17:$C$28</t>
  </si>
  <si>
    <t>limit on number of joint</t>
  </si>
  <si>
    <t>Oneway analysis for Solver model in Question 5 worksheet</t>
  </si>
  <si>
    <t>limit on number of joint (cell $L$19) values along side, output cell(s) along top</t>
  </si>
  <si>
    <t>Constraint on Project 3,6,11</t>
  </si>
  <si>
    <t>Limit</t>
  </si>
  <si>
    <t>Constraint on Project 2,9</t>
  </si>
  <si>
    <t>$I$17</t>
  </si>
  <si>
    <t>$C$17</t>
  </si>
  <si>
    <t>$C$18</t>
  </si>
  <si>
    <t>$C$19</t>
  </si>
  <si>
    <t>$C$20</t>
  </si>
  <si>
    <t>$C$21</t>
  </si>
  <si>
    <t>$C$22</t>
  </si>
  <si>
    <t>$C$23</t>
  </si>
  <si>
    <t>$C$24</t>
  </si>
  <si>
    <t>$C$25</t>
  </si>
  <si>
    <t>$C$26</t>
  </si>
  <si>
    <t>$C$27</t>
  </si>
  <si>
    <t>$C$28</t>
  </si>
  <si>
    <t>NPV % Increase</t>
  </si>
  <si>
    <t>Oneway analysis for Solver model in Recommendation worksheet</t>
  </si>
  <si>
    <t>% Increase on NPV (cell $O$16) values along side, output cell(s) along top</t>
  </si>
  <si>
    <t>$G$31</t>
  </si>
  <si>
    <t>$C$17:$C$28,$I$17</t>
  </si>
  <si>
    <t>Increase on Total Capital expenditure Maximum</t>
  </si>
  <si>
    <t>Increase on Total Capital expenditure Maximum (cell $G$31) values along side, output cell(s) along top</t>
  </si>
  <si>
    <t/>
  </si>
  <si>
    <t xml:space="preserve">Increase in total maximum capital expenditure </t>
  </si>
  <si>
    <t>Twoway analysis for Solver model in Recommendation worksheet</t>
  </si>
  <si>
    <t>Increase in maximum capital expenditure year 1 (cell $D$31) values along side, Increase in total maximum capital expenditure  (cell $G$31) values along top, output cell in corner</t>
  </si>
  <si>
    <t>Output and Increase in maximum capital expenditure year 1 value for chart</t>
  </si>
  <si>
    <t>Output</t>
  </si>
  <si>
    <t>Increase in maximum capital expenditure year 1 value</t>
  </si>
  <si>
    <t>Output and Increase in total maximum capital expenditure  value for chart</t>
  </si>
  <si>
    <t>Increase in total maximum capital expenditure  value</t>
  </si>
  <si>
    <t>Output and Increase in maximum capital expenditure year 2 value for chart</t>
  </si>
  <si>
    <t>Increase in maximum capital expenditure year 2 value</t>
  </si>
  <si>
    <t>Increase in maximum capital expenditure year 2 (cell $E$31) values along side, Increase in total maximum capital expenditure  (cell $G$31) values along top, output cell in corner</t>
  </si>
  <si>
    <t>$F$31</t>
  </si>
  <si>
    <t>Increase in maximum capital expenditure year 3</t>
  </si>
  <si>
    <t>Increase in maximum capital expenditure year 3 (cell $F$31) values along side, Increase in total maximum capital expenditure  (cell $G$31) values along top, output cell in corner</t>
  </si>
  <si>
    <t>Output and Increase in maximum capital expenditure year 3 value for chart</t>
  </si>
  <si>
    <t>Increase in maximum capital expenditure year 3 value</t>
  </si>
  <si>
    <t>$D$31</t>
  </si>
  <si>
    <t>Maximum Capital Expenditure in Year 1</t>
  </si>
  <si>
    <t>Maximum Capital Expenditure over three years</t>
  </si>
  <si>
    <t>Twoway analysis for Solver model in For Recommendation worksheet</t>
  </si>
  <si>
    <t>Maximum Capital Expenditure in Year 1 (cell $D$31) values along side, Maximum Capital Expenditure over three years (cell $G$31) values along top, output cell in corner</t>
  </si>
  <si>
    <t>Output and Maximum Capital Expenditure in Year 1 value for chart</t>
  </si>
  <si>
    <t>Maximum Capital Expenditure in Year 1 value</t>
  </si>
  <si>
    <t>Output and Maximum Capital Expenditure over three years value for chart</t>
  </si>
  <si>
    <t>Maximum Capital Expenditure over three years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</si>
</sst>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rgb="FF3F3F3F"/>
      <name val="Lucida Sans"/>
      <family val="2"/>
    </font>
    <font>
      <sz val="8"/>
      <color rgb="FF3F3F3F"/>
      <name val="Lucida Sans"/>
      <family val="2"/>
    </font>
    <font>
      <sz val="11"/>
      <color rgb="FFFFFFFF"/>
      <name val="Calibri"/>
      <family val="2"/>
      <scheme val="minor"/>
    </font>
    <font>
      <sz val="9"/>
      <color indexed="81"/>
      <name val="Tahoma"/>
      <family val="2"/>
    </font>
    <font>
      <u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EF7FC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 style="medium">
        <color rgb="FF000000"/>
      </top>
      <bottom style="medium">
        <color rgb="FF696969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7">
    <xf numFmtId="0" fontId="0" fillId="0" borderId="0" xfId="0"/>
    <xf numFmtId="0" fontId="4" fillId="2" borderId="0" xfId="0" applyFont="1" applyFill="1" applyAlignment="1">
      <alignment horizontal="center" vertical="top" wrapText="1"/>
    </xf>
    <xf numFmtId="9" fontId="4" fillId="2" borderId="0" xfId="0" applyNumberFormat="1" applyFont="1" applyFill="1" applyAlignment="1">
      <alignment horizontal="center" vertical="top" wrapText="1"/>
    </xf>
    <xf numFmtId="0" fontId="4" fillId="3" borderId="0" xfId="0" applyFont="1" applyFill="1" applyAlignment="1">
      <alignment horizontal="center" vertical="top" wrapText="1"/>
    </xf>
    <xf numFmtId="9" fontId="4" fillId="3" borderId="0" xfId="0" applyNumberFormat="1" applyFont="1" applyFill="1" applyAlignment="1">
      <alignment horizontal="center" vertical="top" wrapText="1"/>
    </xf>
    <xf numFmtId="0" fontId="3" fillId="2" borderId="1" xfId="0" applyFont="1" applyFill="1" applyBorder="1" applyAlignment="1">
      <alignment horizontal="center" vertical="top" wrapText="1"/>
    </xf>
    <xf numFmtId="0" fontId="4" fillId="3" borderId="2" xfId="0" applyFont="1" applyFill="1" applyBorder="1" applyAlignment="1">
      <alignment horizontal="center" vertical="top" wrapText="1"/>
    </xf>
    <xf numFmtId="9" fontId="4" fillId="3" borderId="2" xfId="0" applyNumberFormat="1" applyFont="1" applyFill="1" applyBorder="1" applyAlignment="1">
      <alignment horizontal="center" vertical="top" wrapText="1"/>
    </xf>
    <xf numFmtId="164" fontId="0" fillId="0" borderId="0" xfId="0" applyNumberFormat="1"/>
    <xf numFmtId="0" fontId="0" fillId="0" borderId="0" xfId="0" applyNumberFormat="1"/>
    <xf numFmtId="0" fontId="0" fillId="0" borderId="0" xfId="0" applyFill="1"/>
    <xf numFmtId="164" fontId="0" fillId="0" borderId="0" xfId="1" applyNumberFormat="1" applyFont="1"/>
    <xf numFmtId="0" fontId="0" fillId="0" borderId="0" xfId="0" applyFill="1" applyBorder="1"/>
    <xf numFmtId="0" fontId="0" fillId="0" borderId="3" xfId="0" applyFill="1" applyBorder="1"/>
    <xf numFmtId="0" fontId="0" fillId="0" borderId="4" xfId="0" applyFill="1" applyBorder="1"/>
    <xf numFmtId="0" fontId="2" fillId="0" borderId="0" xfId="0" applyFont="1" applyFill="1" applyBorder="1"/>
    <xf numFmtId="0" fontId="2" fillId="0" borderId="0" xfId="0" applyFont="1" applyFill="1"/>
    <xf numFmtId="49" fontId="0" fillId="0" borderId="0" xfId="0" applyNumberFormat="1"/>
    <xf numFmtId="0" fontId="2" fillId="0" borderId="0" xfId="0" applyFont="1"/>
    <xf numFmtId="0" fontId="0" fillId="0" borderId="0" xfId="0" applyAlignment="1">
      <alignment horizontal="right" textRotation="90"/>
    </xf>
    <xf numFmtId="0" fontId="0" fillId="4" borderId="0" xfId="0" applyFill="1" applyAlignment="1">
      <alignment horizontal="right" textRotation="90"/>
    </xf>
    <xf numFmtId="0" fontId="5" fillId="0" borderId="0" xfId="0" applyFont="1"/>
    <xf numFmtId="164" fontId="0" fillId="5" borderId="0" xfId="1" applyNumberFormat="1" applyFont="1" applyFill="1"/>
    <xf numFmtId="164" fontId="0" fillId="5" borderId="0" xfId="0" applyNumberFormat="1" applyFill="1"/>
    <xf numFmtId="9" fontId="0" fillId="0" borderId="0" xfId="0" applyNumberFormat="1"/>
    <xf numFmtId="0" fontId="0" fillId="0" borderId="5" xfId="0" applyNumberFormat="1" applyBorder="1"/>
    <xf numFmtId="0" fontId="0" fillId="0" borderId="6" xfId="0" applyNumberFormat="1" applyBorder="1"/>
    <xf numFmtId="10" fontId="0" fillId="0" borderId="6" xfId="0" applyNumberFormat="1" applyBorder="1"/>
    <xf numFmtId="10" fontId="0" fillId="0" borderId="7" xfId="0" applyNumberFormat="1" applyBorder="1"/>
    <xf numFmtId="0" fontId="0" fillId="0" borderId="8" xfId="0" applyNumberFormat="1" applyBorder="1"/>
    <xf numFmtId="0" fontId="0" fillId="0" borderId="0" xfId="0" applyNumberFormat="1" applyBorder="1"/>
    <xf numFmtId="10" fontId="0" fillId="0" borderId="0" xfId="0" applyNumberFormat="1" applyBorder="1"/>
    <xf numFmtId="10" fontId="0" fillId="0" borderId="9" xfId="0" applyNumberFormat="1" applyBorder="1"/>
    <xf numFmtId="0" fontId="0" fillId="0" borderId="10" xfId="0" applyNumberFormat="1" applyBorder="1"/>
    <xf numFmtId="0" fontId="0" fillId="0" borderId="11" xfId="0" applyNumberFormat="1" applyBorder="1"/>
    <xf numFmtId="10" fontId="0" fillId="0" borderId="11" xfId="0" applyNumberFormat="1" applyBorder="1"/>
    <xf numFmtId="10" fontId="0" fillId="0" borderId="12" xfId="0" applyNumberFormat="1" applyBorder="1"/>
    <xf numFmtId="0" fontId="0" fillId="0" borderId="0" xfId="0" applyFont="1" applyFill="1" applyBorder="1"/>
    <xf numFmtId="0" fontId="0" fillId="0" borderId="3" xfId="0" applyFont="1" applyFill="1" applyBorder="1"/>
    <xf numFmtId="0" fontId="0" fillId="0" borderId="4" xfId="0" applyFont="1" applyFill="1" applyBorder="1"/>
    <xf numFmtId="0" fontId="0" fillId="0" borderId="0" xfId="0" applyFont="1" applyFill="1"/>
    <xf numFmtId="0" fontId="7" fillId="0" borderId="0" xfId="0" applyFont="1"/>
    <xf numFmtId="0" fontId="0" fillId="0" borderId="0" xfId="0" applyFont="1" applyFill="1" applyBorder="1" applyAlignment="1">
      <alignment horizontal="center" wrapText="1"/>
    </xf>
    <xf numFmtId="0" fontId="0" fillId="0" borderId="0" xfId="0" applyFont="1" applyFill="1" applyBorder="1" applyAlignment="1">
      <alignment wrapText="1"/>
    </xf>
    <xf numFmtId="0" fontId="0" fillId="0" borderId="0" xfId="0" applyAlignment="1">
      <alignment horizontal="right" textRotation="90" wrapText="1"/>
    </xf>
    <xf numFmtId="0" fontId="0" fillId="5" borderId="0" xfId="0" applyFill="1"/>
    <xf numFmtId="9" fontId="0" fillId="5" borderId="0" xfId="2" applyFont="1" applyFill="1"/>
    <xf numFmtId="10" fontId="0" fillId="5" borderId="0" xfId="2" applyNumberFormat="1" applyFont="1" applyFill="1"/>
    <xf numFmtId="0" fontId="0" fillId="6" borderId="0" xfId="0" applyFill="1"/>
    <xf numFmtId="9" fontId="0" fillId="7" borderId="0" xfId="2" applyFont="1" applyFill="1"/>
    <xf numFmtId="0" fontId="0" fillId="8" borderId="0" xfId="0" applyFill="1" applyBorder="1"/>
    <xf numFmtId="0" fontId="0" fillId="8" borderId="3" xfId="0" applyFill="1" applyBorder="1"/>
    <xf numFmtId="0" fontId="0" fillId="8" borderId="4" xfId="0" applyFill="1" applyBorder="1"/>
    <xf numFmtId="0" fontId="0" fillId="8" borderId="0" xfId="0" applyFill="1"/>
    <xf numFmtId="0" fontId="2" fillId="0" borderId="3" xfId="0" applyFont="1" applyFill="1" applyBorder="1"/>
    <xf numFmtId="0" fontId="2" fillId="0" borderId="4" xfId="0" applyFont="1" applyFill="1" applyBorder="1"/>
    <xf numFmtId="0" fontId="0" fillId="7" borderId="0" xfId="0" applyFill="1"/>
    <xf numFmtId="0" fontId="0" fillId="0" borderId="7" xfId="0" applyNumberFormat="1" applyBorder="1"/>
    <xf numFmtId="0" fontId="0" fillId="0" borderId="9" xfId="0" applyNumberFormat="1" applyBorder="1"/>
    <xf numFmtId="0" fontId="0" fillId="0" borderId="12" xfId="0" applyNumberFormat="1" applyBorder="1"/>
    <xf numFmtId="0" fontId="0" fillId="9" borderId="6" xfId="0" applyNumberFormat="1" applyFill="1" applyBorder="1"/>
    <xf numFmtId="0" fontId="0" fillId="9" borderId="0" xfId="0" applyNumberFormat="1" applyFill="1" applyBorder="1"/>
    <xf numFmtId="0" fontId="0" fillId="9" borderId="11" xfId="0" applyNumberFormat="1" applyFill="1" applyBorder="1"/>
    <xf numFmtId="0" fontId="0" fillId="9" borderId="5" xfId="0" applyNumberFormat="1" applyFill="1" applyBorder="1"/>
    <xf numFmtId="0" fontId="0" fillId="0" borderId="0" xfId="0" applyAlignment="1">
      <alignment horizontal="right"/>
    </xf>
    <xf numFmtId="0" fontId="0" fillId="10" borderId="0" xfId="0" applyFill="1"/>
    <xf numFmtId="164" fontId="0" fillId="9" borderId="0" xfId="0" applyNumberFormat="1" applyFill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Capital</a:t>
            </a:r>
            <a:r>
              <a:rPr lang="en-US" baseline="0"/>
              <a:t> Exp within Three year for 12 Projects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'Basic Model (Q1)'!$D$16</c:f>
              <c:strCache>
                <c:ptCount val="1"/>
                <c:pt idx="0">
                  <c:v> Capital expenditure: Year1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'Basic Model (Q1)'!$D$17:$D$28</c:f>
              <c:numCache>
                <c:formatCode>General</c:formatCode>
                <c:ptCount val="12"/>
                <c:pt idx="0">
                  <c:v>250</c:v>
                </c:pt>
                <c:pt idx="1">
                  <c:v>165</c:v>
                </c:pt>
                <c:pt idx="2">
                  <c:v>0</c:v>
                </c:pt>
                <c:pt idx="3">
                  <c:v>750</c:v>
                </c:pt>
                <c:pt idx="4">
                  <c:v>150</c:v>
                </c:pt>
                <c:pt idx="5">
                  <c:v>0</c:v>
                </c:pt>
                <c:pt idx="6">
                  <c:v>750</c:v>
                </c:pt>
                <c:pt idx="7">
                  <c:v>800</c:v>
                </c:pt>
                <c:pt idx="8">
                  <c:v>268</c:v>
                </c:pt>
                <c:pt idx="9">
                  <c:v>100</c:v>
                </c:pt>
                <c:pt idx="10">
                  <c:v>350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B1-4CBB-A3F8-544B7CA786E3}"/>
            </c:ext>
          </c:extLst>
        </c:ser>
        <c:ser>
          <c:idx val="2"/>
          <c:order val="2"/>
          <c:tx>
            <c:strRef>
              <c:f>'Basic Model (Q1)'!$E$16</c:f>
              <c:strCache>
                <c:ptCount val="1"/>
                <c:pt idx="0">
                  <c:v> Year2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'Basic Model (Q1)'!$E$17:$E$28</c:f>
              <c:numCache>
                <c:formatCode>General</c:formatCode>
                <c:ptCount val="12"/>
                <c:pt idx="0">
                  <c:v>100</c:v>
                </c:pt>
                <c:pt idx="1">
                  <c:v>99</c:v>
                </c:pt>
                <c:pt idx="2">
                  <c:v>0</c:v>
                </c:pt>
                <c:pt idx="3">
                  <c:v>500</c:v>
                </c:pt>
                <c:pt idx="4">
                  <c:v>300</c:v>
                </c:pt>
                <c:pt idx="5">
                  <c:v>0</c:v>
                </c:pt>
                <c:pt idx="6">
                  <c:v>750</c:v>
                </c:pt>
                <c:pt idx="7">
                  <c:v>700</c:v>
                </c:pt>
                <c:pt idx="8">
                  <c:v>402</c:v>
                </c:pt>
                <c:pt idx="9">
                  <c:v>200</c:v>
                </c:pt>
                <c:pt idx="10">
                  <c:v>250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B1-4CBB-A3F8-544B7CA786E3}"/>
            </c:ext>
          </c:extLst>
        </c:ser>
        <c:ser>
          <c:idx val="3"/>
          <c:order val="3"/>
          <c:tx>
            <c:strRef>
              <c:f>'Basic Model (Q1)'!$F$16</c:f>
              <c:strCache>
                <c:ptCount val="1"/>
                <c:pt idx="0">
                  <c:v> Year3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'Basic Model (Q1)'!$F$17:$F$28</c:f>
              <c:numCache>
                <c:formatCode>General</c:formatCode>
                <c:ptCount val="12"/>
                <c:pt idx="0">
                  <c:v>100</c:v>
                </c:pt>
                <c:pt idx="1">
                  <c:v>99</c:v>
                </c:pt>
                <c:pt idx="2">
                  <c:v>0</c:v>
                </c:pt>
                <c:pt idx="3">
                  <c:v>300</c:v>
                </c:pt>
                <c:pt idx="4">
                  <c:v>600</c:v>
                </c:pt>
                <c:pt idx="5">
                  <c:v>0</c:v>
                </c:pt>
                <c:pt idx="6">
                  <c:v>300</c:v>
                </c:pt>
                <c:pt idx="7">
                  <c:v>600</c:v>
                </c:pt>
                <c:pt idx="8">
                  <c:v>536</c:v>
                </c:pt>
                <c:pt idx="9">
                  <c:v>400</c:v>
                </c:pt>
                <c:pt idx="10">
                  <c:v>150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EB1-4CBB-A3F8-544B7CA786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6197296"/>
        <c:axId val="145431988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'Basic Model (Q1)'!$C$16</c15:sqref>
                        </c15:formulaRef>
                      </c:ext>
                    </c:extLst>
                    <c:strCache>
                      <c:ptCount val="1"/>
                      <c:pt idx="0">
                        <c:v>Approval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'Basic Model (Q1)'!$C$17:$C$28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0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BEB1-4CBB-A3F8-544B7CA786E3}"/>
                  </c:ext>
                </c:extLst>
              </c15:ser>
            </c15:filteredLineSeries>
          </c:ext>
        </c:extLst>
      </c:lineChart>
      <c:catAx>
        <c:axId val="14061972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4319888"/>
        <c:crosses val="autoZero"/>
        <c:auto val="1"/>
        <c:lblAlgn val="ctr"/>
        <c:lblOffset val="100"/>
        <c:noMultiLvlLbl val="0"/>
      </c:catAx>
      <c:valAx>
        <c:axId val="145431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619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Capital Exp within Three year for 3 FAs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'modified model 3 (Qa)'!$D$34</c:f>
              <c:strCache>
                <c:ptCount val="1"/>
                <c:pt idx="0">
                  <c:v> Capital expenditure: Year1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'modified model 3 (Qa)'!$D$35:$D$37</c:f>
              <c:numCache>
                <c:formatCode>General</c:formatCode>
                <c:ptCount val="3"/>
                <c:pt idx="0">
                  <c:v>1315</c:v>
                </c:pt>
                <c:pt idx="1">
                  <c:v>1818</c:v>
                </c:pt>
                <c:pt idx="2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9A-43F5-A746-DE5F50CEE051}"/>
            </c:ext>
          </c:extLst>
        </c:ser>
        <c:ser>
          <c:idx val="2"/>
          <c:order val="2"/>
          <c:tx>
            <c:strRef>
              <c:f>'modified model 3 (Qa)'!$E$34</c:f>
              <c:strCache>
                <c:ptCount val="1"/>
                <c:pt idx="0">
                  <c:v> Year2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'modified model 3 (Qa)'!$E$35:$E$37</c:f>
              <c:numCache>
                <c:formatCode>General</c:formatCode>
                <c:ptCount val="3"/>
                <c:pt idx="0">
                  <c:v>999</c:v>
                </c:pt>
                <c:pt idx="1">
                  <c:v>1852</c:v>
                </c:pt>
                <c:pt idx="2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9A-43F5-A746-DE5F50CEE051}"/>
            </c:ext>
          </c:extLst>
        </c:ser>
        <c:ser>
          <c:idx val="3"/>
          <c:order val="3"/>
          <c:tx>
            <c:strRef>
              <c:f>'modified model 3 (Qa)'!$F$34</c:f>
              <c:strCache>
                <c:ptCount val="1"/>
                <c:pt idx="0">
                  <c:v> Year3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'modified model 3 (Qa)'!$F$35:$F$37</c:f>
              <c:numCache>
                <c:formatCode>General</c:formatCode>
                <c:ptCount val="3"/>
                <c:pt idx="0">
                  <c:v>1099</c:v>
                </c:pt>
                <c:pt idx="1">
                  <c:v>1436</c:v>
                </c:pt>
                <c:pt idx="2">
                  <c:v>550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9A-43F5-A746-DE5F50CEE0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1641632"/>
        <c:axId val="145434276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'modified model 3 (Qa)'!$C$34</c15:sqref>
                        </c15:formulaRef>
                      </c:ext>
                    </c:extLst>
                    <c:strCache>
                      <c:ptCount val="1"/>
                      <c:pt idx="0">
                        <c:v>Approval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'modified model 3 (Qa)'!$C$35:$C$37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5F9A-43F5-A746-DE5F50CEE051}"/>
                  </c:ext>
                </c:extLst>
              </c15:ser>
            </c15:filteredLineSeries>
          </c:ext>
        </c:extLst>
      </c:lineChart>
      <c:catAx>
        <c:axId val="1671641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4342768"/>
        <c:crosses val="autoZero"/>
        <c:auto val="1"/>
        <c:lblAlgn val="ctr"/>
        <c:lblOffset val="100"/>
        <c:noMultiLvlLbl val="0"/>
      </c:catAx>
      <c:valAx>
        <c:axId val="145434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641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Capital</a:t>
            </a:r>
            <a:r>
              <a:rPr lang="en-US" baseline="0"/>
              <a:t> Exp within Three year for 12 Projects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'modified model 4 (Qb)'!$D$16</c:f>
              <c:strCache>
                <c:ptCount val="1"/>
                <c:pt idx="0">
                  <c:v> Capital expenditure: Year1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'modified model 4 (Qb)'!$D$17:$D$28</c:f>
              <c:numCache>
                <c:formatCode>General</c:formatCode>
                <c:ptCount val="12"/>
                <c:pt idx="0">
                  <c:v>250</c:v>
                </c:pt>
                <c:pt idx="1">
                  <c:v>165</c:v>
                </c:pt>
                <c:pt idx="2">
                  <c:v>0</c:v>
                </c:pt>
                <c:pt idx="3">
                  <c:v>750</c:v>
                </c:pt>
                <c:pt idx="4">
                  <c:v>150</c:v>
                </c:pt>
                <c:pt idx="5">
                  <c:v>0</c:v>
                </c:pt>
                <c:pt idx="6">
                  <c:v>750</c:v>
                </c:pt>
                <c:pt idx="7">
                  <c:v>800</c:v>
                </c:pt>
                <c:pt idx="8">
                  <c:v>268</c:v>
                </c:pt>
                <c:pt idx="9">
                  <c:v>100</c:v>
                </c:pt>
                <c:pt idx="10">
                  <c:v>350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FC-4A2A-AD7F-B977DD8BC26C}"/>
            </c:ext>
          </c:extLst>
        </c:ser>
        <c:ser>
          <c:idx val="2"/>
          <c:order val="2"/>
          <c:tx>
            <c:strRef>
              <c:f>'modified model 4 (Qb)'!$E$16</c:f>
              <c:strCache>
                <c:ptCount val="1"/>
                <c:pt idx="0">
                  <c:v> Year2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'modified model 4 (Qb)'!$E$17:$E$28</c:f>
              <c:numCache>
                <c:formatCode>General</c:formatCode>
                <c:ptCount val="12"/>
                <c:pt idx="0">
                  <c:v>100</c:v>
                </c:pt>
                <c:pt idx="1">
                  <c:v>99</c:v>
                </c:pt>
                <c:pt idx="2">
                  <c:v>0</c:v>
                </c:pt>
                <c:pt idx="3">
                  <c:v>500</c:v>
                </c:pt>
                <c:pt idx="4">
                  <c:v>300</c:v>
                </c:pt>
                <c:pt idx="5">
                  <c:v>0</c:v>
                </c:pt>
                <c:pt idx="6">
                  <c:v>750</c:v>
                </c:pt>
                <c:pt idx="7">
                  <c:v>700</c:v>
                </c:pt>
                <c:pt idx="8">
                  <c:v>402</c:v>
                </c:pt>
                <c:pt idx="9">
                  <c:v>200</c:v>
                </c:pt>
                <c:pt idx="10">
                  <c:v>250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FC-4A2A-AD7F-B977DD8BC26C}"/>
            </c:ext>
          </c:extLst>
        </c:ser>
        <c:ser>
          <c:idx val="3"/>
          <c:order val="3"/>
          <c:tx>
            <c:strRef>
              <c:f>'modified model 4 (Qb)'!$F$16</c:f>
              <c:strCache>
                <c:ptCount val="1"/>
                <c:pt idx="0">
                  <c:v> Year3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'modified model 4 (Qb)'!$F$17:$F$28</c:f>
              <c:numCache>
                <c:formatCode>General</c:formatCode>
                <c:ptCount val="12"/>
                <c:pt idx="0">
                  <c:v>100</c:v>
                </c:pt>
                <c:pt idx="1">
                  <c:v>99</c:v>
                </c:pt>
                <c:pt idx="2">
                  <c:v>0</c:v>
                </c:pt>
                <c:pt idx="3">
                  <c:v>300</c:v>
                </c:pt>
                <c:pt idx="4">
                  <c:v>600</c:v>
                </c:pt>
                <c:pt idx="5">
                  <c:v>0</c:v>
                </c:pt>
                <c:pt idx="6">
                  <c:v>300</c:v>
                </c:pt>
                <c:pt idx="7">
                  <c:v>600</c:v>
                </c:pt>
                <c:pt idx="8">
                  <c:v>536</c:v>
                </c:pt>
                <c:pt idx="9">
                  <c:v>400</c:v>
                </c:pt>
                <c:pt idx="10">
                  <c:v>150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FC-4A2A-AD7F-B977DD8BC2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6197296"/>
        <c:axId val="145431988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'modified model 4 (Qb)'!$C$16</c15:sqref>
                        </c15:formulaRef>
                      </c:ext>
                    </c:extLst>
                    <c:strCache>
                      <c:ptCount val="1"/>
                      <c:pt idx="0">
                        <c:v>Approval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'modified model 4 (Qb)'!$C$17:$C$28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0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E2FC-4A2A-AD7F-B977DD8BC26C}"/>
                  </c:ext>
                </c:extLst>
              </c15:ser>
            </c15:filteredLineSeries>
          </c:ext>
        </c:extLst>
      </c:lineChart>
      <c:catAx>
        <c:axId val="14061972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4319888"/>
        <c:crosses val="autoZero"/>
        <c:auto val="1"/>
        <c:lblAlgn val="ctr"/>
        <c:lblOffset val="100"/>
        <c:noMultiLvlLbl val="0"/>
      </c:catAx>
      <c:valAx>
        <c:axId val="145431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619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Capital Exp within Three year for 3 FAs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'modified model 4 (Qb)'!$D$34</c:f>
              <c:strCache>
                <c:ptCount val="1"/>
                <c:pt idx="0">
                  <c:v> Capital expenditure: Year1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'modified model 4 (Qb)'!$D$35:$D$37</c:f>
              <c:numCache>
                <c:formatCode>General</c:formatCode>
                <c:ptCount val="3"/>
                <c:pt idx="0">
                  <c:v>1315</c:v>
                </c:pt>
                <c:pt idx="1">
                  <c:v>1818</c:v>
                </c:pt>
                <c:pt idx="2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EF-4020-AC97-2A52BECF35C4}"/>
            </c:ext>
          </c:extLst>
        </c:ser>
        <c:ser>
          <c:idx val="2"/>
          <c:order val="2"/>
          <c:tx>
            <c:strRef>
              <c:f>'modified model 4 (Qb)'!$E$34</c:f>
              <c:strCache>
                <c:ptCount val="1"/>
                <c:pt idx="0">
                  <c:v> Year2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'modified model 4 (Qb)'!$E$35:$E$37</c:f>
              <c:numCache>
                <c:formatCode>General</c:formatCode>
                <c:ptCount val="3"/>
                <c:pt idx="0">
                  <c:v>999</c:v>
                </c:pt>
                <c:pt idx="1">
                  <c:v>1852</c:v>
                </c:pt>
                <c:pt idx="2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EF-4020-AC97-2A52BECF35C4}"/>
            </c:ext>
          </c:extLst>
        </c:ser>
        <c:ser>
          <c:idx val="3"/>
          <c:order val="3"/>
          <c:tx>
            <c:strRef>
              <c:f>'modified model 4 (Qb)'!$F$34</c:f>
              <c:strCache>
                <c:ptCount val="1"/>
                <c:pt idx="0">
                  <c:v> Year3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'modified model 4 (Qb)'!$F$35:$F$37</c:f>
              <c:numCache>
                <c:formatCode>General</c:formatCode>
                <c:ptCount val="3"/>
                <c:pt idx="0">
                  <c:v>1099</c:v>
                </c:pt>
                <c:pt idx="1">
                  <c:v>1436</c:v>
                </c:pt>
                <c:pt idx="2">
                  <c:v>550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FEF-4020-AC97-2A52BECF35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1641632"/>
        <c:axId val="145434276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'modified model 4 (Qb)'!$C$34</c15:sqref>
                        </c15:formulaRef>
                      </c:ext>
                    </c:extLst>
                    <c:strCache>
                      <c:ptCount val="1"/>
                      <c:pt idx="0">
                        <c:v>Approval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'modified model 4 (Qb)'!$C$35:$C$37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0FEF-4020-AC97-2A52BECF35C4}"/>
                  </c:ext>
                </c:extLst>
              </c15:ser>
            </c15:filteredLineSeries>
          </c:ext>
        </c:extLst>
      </c:lineChart>
      <c:catAx>
        <c:axId val="1671641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4342768"/>
        <c:crosses val="autoZero"/>
        <c:auto val="1"/>
        <c:lblAlgn val="ctr"/>
        <c:lblOffset val="100"/>
        <c:noMultiLvlLbl val="0"/>
      </c:catAx>
      <c:valAx>
        <c:axId val="145434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641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Capital</a:t>
            </a:r>
            <a:r>
              <a:rPr lang="en-US" baseline="0"/>
              <a:t> Exp within Three year for 12 Projects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'For Recommendation'!$D$16</c:f>
              <c:strCache>
                <c:ptCount val="1"/>
                <c:pt idx="0">
                  <c:v> Capital expenditure: Year1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'For Recommendation'!$D$17:$D$28</c:f>
              <c:numCache>
                <c:formatCode>General</c:formatCode>
                <c:ptCount val="12"/>
                <c:pt idx="0">
                  <c:v>250</c:v>
                </c:pt>
                <c:pt idx="1">
                  <c:v>165</c:v>
                </c:pt>
                <c:pt idx="2">
                  <c:v>0</c:v>
                </c:pt>
                <c:pt idx="3">
                  <c:v>750</c:v>
                </c:pt>
                <c:pt idx="4">
                  <c:v>150</c:v>
                </c:pt>
                <c:pt idx="5">
                  <c:v>0</c:v>
                </c:pt>
                <c:pt idx="6">
                  <c:v>750</c:v>
                </c:pt>
                <c:pt idx="7">
                  <c:v>800</c:v>
                </c:pt>
                <c:pt idx="8">
                  <c:v>268</c:v>
                </c:pt>
                <c:pt idx="9">
                  <c:v>100</c:v>
                </c:pt>
                <c:pt idx="10">
                  <c:v>350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76-4CC4-9DF7-46CAF76C38FA}"/>
            </c:ext>
          </c:extLst>
        </c:ser>
        <c:ser>
          <c:idx val="2"/>
          <c:order val="2"/>
          <c:tx>
            <c:strRef>
              <c:f>'For Recommendation'!$E$16</c:f>
              <c:strCache>
                <c:ptCount val="1"/>
                <c:pt idx="0">
                  <c:v> Year2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'For Recommendation'!$E$17:$E$28</c:f>
              <c:numCache>
                <c:formatCode>General</c:formatCode>
                <c:ptCount val="12"/>
                <c:pt idx="0">
                  <c:v>100</c:v>
                </c:pt>
                <c:pt idx="1">
                  <c:v>99</c:v>
                </c:pt>
                <c:pt idx="2">
                  <c:v>0</c:v>
                </c:pt>
                <c:pt idx="3">
                  <c:v>500</c:v>
                </c:pt>
                <c:pt idx="4">
                  <c:v>300</c:v>
                </c:pt>
                <c:pt idx="5">
                  <c:v>0</c:v>
                </c:pt>
                <c:pt idx="6">
                  <c:v>750</c:v>
                </c:pt>
                <c:pt idx="7">
                  <c:v>700</c:v>
                </c:pt>
                <c:pt idx="8">
                  <c:v>402</c:v>
                </c:pt>
                <c:pt idx="9">
                  <c:v>200</c:v>
                </c:pt>
                <c:pt idx="10">
                  <c:v>250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76-4CC4-9DF7-46CAF76C38FA}"/>
            </c:ext>
          </c:extLst>
        </c:ser>
        <c:ser>
          <c:idx val="3"/>
          <c:order val="3"/>
          <c:tx>
            <c:strRef>
              <c:f>'For Recommendation'!$F$16</c:f>
              <c:strCache>
                <c:ptCount val="1"/>
                <c:pt idx="0">
                  <c:v> Year3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'For Recommendation'!$F$17:$F$28</c:f>
              <c:numCache>
                <c:formatCode>General</c:formatCode>
                <c:ptCount val="12"/>
                <c:pt idx="0">
                  <c:v>100</c:v>
                </c:pt>
                <c:pt idx="1">
                  <c:v>99</c:v>
                </c:pt>
                <c:pt idx="2">
                  <c:v>0</c:v>
                </c:pt>
                <c:pt idx="3">
                  <c:v>300</c:v>
                </c:pt>
                <c:pt idx="4">
                  <c:v>600</c:v>
                </c:pt>
                <c:pt idx="5">
                  <c:v>0</c:v>
                </c:pt>
                <c:pt idx="6">
                  <c:v>300</c:v>
                </c:pt>
                <c:pt idx="7">
                  <c:v>600</c:v>
                </c:pt>
                <c:pt idx="8">
                  <c:v>536</c:v>
                </c:pt>
                <c:pt idx="9">
                  <c:v>400</c:v>
                </c:pt>
                <c:pt idx="10">
                  <c:v>150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76-4CC4-9DF7-46CAF76C38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6197296"/>
        <c:axId val="145431988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'For Recommendation'!$C$16</c15:sqref>
                        </c15:formulaRef>
                      </c:ext>
                    </c:extLst>
                    <c:strCache>
                      <c:ptCount val="1"/>
                      <c:pt idx="0">
                        <c:v>Approval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'For Recommendation'!$C$17:$C$28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0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2B76-4CC4-9DF7-46CAF76C38FA}"/>
                  </c:ext>
                </c:extLst>
              </c15:ser>
            </c15:filteredLineSeries>
          </c:ext>
        </c:extLst>
      </c:lineChart>
      <c:catAx>
        <c:axId val="14061972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4319888"/>
        <c:crosses val="autoZero"/>
        <c:auto val="1"/>
        <c:lblAlgn val="ctr"/>
        <c:lblOffset val="100"/>
        <c:noMultiLvlLbl val="0"/>
      </c:catAx>
      <c:valAx>
        <c:axId val="145431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619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Capital Exp within Three year for 3 FAs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'For Recommendation'!$D$34</c:f>
              <c:strCache>
                <c:ptCount val="1"/>
                <c:pt idx="0">
                  <c:v> Capital expenditure: Year1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'For Recommendation'!$D$35:$D$37</c:f>
              <c:numCache>
                <c:formatCode>General</c:formatCode>
                <c:ptCount val="3"/>
                <c:pt idx="0">
                  <c:v>1315</c:v>
                </c:pt>
                <c:pt idx="1">
                  <c:v>1818</c:v>
                </c:pt>
                <c:pt idx="2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74-46F1-A91F-23D6D212E726}"/>
            </c:ext>
          </c:extLst>
        </c:ser>
        <c:ser>
          <c:idx val="2"/>
          <c:order val="2"/>
          <c:tx>
            <c:strRef>
              <c:f>'For Recommendation'!$E$34</c:f>
              <c:strCache>
                <c:ptCount val="1"/>
                <c:pt idx="0">
                  <c:v> Year2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'For Recommendation'!$E$35:$E$37</c:f>
              <c:numCache>
                <c:formatCode>General</c:formatCode>
                <c:ptCount val="3"/>
                <c:pt idx="0">
                  <c:v>999</c:v>
                </c:pt>
                <c:pt idx="1">
                  <c:v>1852</c:v>
                </c:pt>
                <c:pt idx="2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74-46F1-A91F-23D6D212E726}"/>
            </c:ext>
          </c:extLst>
        </c:ser>
        <c:ser>
          <c:idx val="3"/>
          <c:order val="3"/>
          <c:tx>
            <c:strRef>
              <c:f>'For Recommendation'!$F$34</c:f>
              <c:strCache>
                <c:ptCount val="1"/>
                <c:pt idx="0">
                  <c:v> Year3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'For Recommendation'!$F$35:$F$37</c:f>
              <c:numCache>
                <c:formatCode>General</c:formatCode>
                <c:ptCount val="3"/>
                <c:pt idx="0">
                  <c:v>1099</c:v>
                </c:pt>
                <c:pt idx="1">
                  <c:v>1436</c:v>
                </c:pt>
                <c:pt idx="2">
                  <c:v>550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74-46F1-A91F-23D6D212E7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1641632"/>
        <c:axId val="145434276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'For Recommendation'!$C$34</c15:sqref>
                        </c15:formulaRef>
                      </c:ext>
                    </c:extLst>
                    <c:strCache>
                      <c:ptCount val="1"/>
                      <c:pt idx="0">
                        <c:v>Approval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'For Recommendation'!$C$35:$C$37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6474-46F1-A91F-23D6D212E726}"/>
                  </c:ext>
                </c:extLst>
              </c15:ser>
            </c15:filteredLineSeries>
          </c:ext>
        </c:extLst>
      </c:lineChart>
      <c:catAx>
        <c:axId val="1671641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4342768"/>
        <c:crosses val="autoZero"/>
        <c:auto val="1"/>
        <c:lblAlgn val="ctr"/>
        <c:lblOffset val="100"/>
        <c:noMultiLvlLbl val="0"/>
      </c:catAx>
      <c:valAx>
        <c:axId val="145434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641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'One-way table of NPV % Increase'!$AB$1</c:f>
          <c:strCache>
            <c:ptCount val="1"/>
            <c:pt idx="0">
              <c:v>Sensitivity of NPV to % Increase on NPV</c:v>
            </c:pt>
          </c:strCache>
        </c:strRef>
      </c:tx>
      <c:overlay val="0"/>
      <c:txPr>
        <a:bodyPr/>
        <a:lstStyle/>
        <a:p>
          <a:pPr>
            <a:defRPr sz="1200"/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'One-way table of NPV % Increase'!$A$5:$A$11</c:f>
              <c:numCache>
                <c:formatCode>0%</c:formatCode>
                <c:ptCount val="7"/>
                <c:pt idx="0">
                  <c:v>0</c:v>
                </c:pt>
                <c:pt idx="1">
                  <c:v>5.000000074505806E-2</c:v>
                </c:pt>
                <c:pt idx="2">
                  <c:v>0.10000000149011612</c:v>
                </c:pt>
                <c:pt idx="3">
                  <c:v>0.15000000596046448</c:v>
                </c:pt>
                <c:pt idx="4">
                  <c:v>0.20000000298023224</c:v>
                </c:pt>
                <c:pt idx="5">
                  <c:v>0.25</c:v>
                </c:pt>
                <c:pt idx="6">
                  <c:v>0.30000001192092896</c:v>
                </c:pt>
              </c:numCache>
            </c:numRef>
          </c:cat>
          <c:val>
            <c:numRef>
              <c:f>'One-way table of NPV % Increase'!$AB$5:$AB$11</c:f>
              <c:numCache>
                <c:formatCode>General</c:formatCode>
                <c:ptCount val="7"/>
                <c:pt idx="0">
                  <c:v>1769</c:v>
                </c:pt>
                <c:pt idx="1">
                  <c:v>1857.4500013180077</c:v>
                </c:pt>
                <c:pt idx="2">
                  <c:v>1945.9000026360154</c:v>
                </c:pt>
                <c:pt idx="3">
                  <c:v>2034.3500105440617</c:v>
                </c:pt>
                <c:pt idx="4">
                  <c:v>2122.8000052720308</c:v>
                </c:pt>
                <c:pt idx="5">
                  <c:v>2211.25</c:v>
                </c:pt>
                <c:pt idx="6">
                  <c:v>2299.7000210881233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72-4B09-B490-B598A75A46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3968639"/>
        <c:axId val="1599132895"/>
      </c:lineChart>
      <c:catAx>
        <c:axId val="19139686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% Increase on NPV ($O$16)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crossAx val="1599132895"/>
        <c:crosses val="autoZero"/>
        <c:auto val="1"/>
        <c:lblAlgn val="ctr"/>
        <c:lblOffset val="100"/>
        <c:noMultiLvlLbl val="0"/>
      </c:catAx>
      <c:valAx>
        <c:axId val="1599132895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13968639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15875" cap="flat" cmpd="sng" algn="ctr">
      <a:solidFill>
        <a:schemeClr val="accent1">
          <a:lumMod val="100000"/>
        </a:schemeClr>
      </a:solidFill>
      <a:prstDash val="solid"/>
      <a:round/>
      <a:headEnd type="none" w="med" len="med"/>
      <a:tailEnd type="none" w="med" len="med"/>
    </a:ln>
  </c:sp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'One-way table of Total Maximum'!$P$1</c:f>
          <c:strCache>
            <c:ptCount val="1"/>
            <c:pt idx="0">
              <c:v>Sensitivity of NPV to Increase on Total Capital expenditure Maximum</c:v>
            </c:pt>
          </c:strCache>
        </c:strRef>
      </c:tx>
      <c:overlay val="0"/>
      <c:txPr>
        <a:bodyPr/>
        <a:lstStyle/>
        <a:p>
          <a:pPr>
            <a:defRPr sz="1200"/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'One-way table of Total Maximum'!$A$5:$A$10</c:f>
              <c:numCache>
                <c:formatCode>"$"#,##0</c:formatCode>
                <c:ptCount val="6"/>
                <c:pt idx="0">
                  <c:v>10000</c:v>
                </c:pt>
                <c:pt idx="1">
                  <c:v>11000</c:v>
                </c:pt>
                <c:pt idx="2">
                  <c:v>12000</c:v>
                </c:pt>
                <c:pt idx="3">
                  <c:v>13000</c:v>
                </c:pt>
                <c:pt idx="4">
                  <c:v>14000</c:v>
                </c:pt>
                <c:pt idx="5">
                  <c:v>15000</c:v>
                </c:pt>
              </c:numCache>
            </c:numRef>
          </c:cat>
          <c:val>
            <c:numRef>
              <c:f>'One-way table of Total Maximum'!$P$5:$P$10</c:f>
              <c:numCache>
                <c:formatCode>General</c:formatCode>
                <c:ptCount val="6"/>
                <c:pt idx="0">
                  <c:v>1769</c:v>
                </c:pt>
                <c:pt idx="1">
                  <c:v>1839</c:v>
                </c:pt>
                <c:pt idx="2">
                  <c:v>1839</c:v>
                </c:pt>
                <c:pt idx="3">
                  <c:v>1839</c:v>
                </c:pt>
                <c:pt idx="4">
                  <c:v>1839</c:v>
                </c:pt>
                <c:pt idx="5">
                  <c:v>1839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5B-4669-97C2-0FD37BCD39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4141167"/>
        <c:axId val="1907572767"/>
      </c:lineChart>
      <c:catAx>
        <c:axId val="16041411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Increase on Total Capital expenditure Maximum ($G$31)</a:t>
                </a:r>
              </a:p>
            </c:rich>
          </c:tx>
          <c:overlay val="0"/>
        </c:title>
        <c:numFmt formatCode="&quot;$&quot;#,##0" sourceLinked="1"/>
        <c:majorTickMark val="out"/>
        <c:minorTickMark val="none"/>
        <c:tickLblPos val="nextTo"/>
        <c:crossAx val="1907572767"/>
        <c:crosses val="autoZero"/>
        <c:auto val="1"/>
        <c:lblAlgn val="ctr"/>
        <c:lblOffset val="100"/>
        <c:noMultiLvlLbl val="0"/>
      </c:catAx>
      <c:valAx>
        <c:axId val="1907572767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04141167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15875" cap="flat" cmpd="sng" algn="ctr">
      <a:solidFill>
        <a:schemeClr val="accent1">
          <a:lumMod val="100000"/>
        </a:schemeClr>
      </a:solidFill>
      <a:prstDash val="solid"/>
      <a:round/>
      <a:headEnd type="none" w="med" len="med"/>
      <a:tailEnd type="none" w="med" len="med"/>
    </a:ln>
  </c:sp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'Two-way table of Max on total&amp;1'!$K$1</c:f>
          <c:strCache>
            <c:ptCount val="1"/>
            <c:pt idx="0">
              <c:v>Sensitivity of $I$17 to Increase in total maximum capital expenditure </c:v>
            </c:pt>
          </c:strCache>
        </c:strRef>
      </c:tx>
      <c:overlay val="0"/>
      <c:txPr>
        <a:bodyPr/>
        <a:lstStyle/>
        <a:p>
          <a:pPr>
            <a:defRPr sz="1200"/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'Two-way table of Max on total&amp;1'!$B$4:$G$4</c:f>
              <c:numCache>
                <c:formatCode>"$"#,##0</c:formatCode>
                <c:ptCount val="6"/>
                <c:pt idx="0">
                  <c:v>10000</c:v>
                </c:pt>
                <c:pt idx="1">
                  <c:v>11000</c:v>
                </c:pt>
                <c:pt idx="2">
                  <c:v>12000</c:v>
                </c:pt>
                <c:pt idx="3">
                  <c:v>13000</c:v>
                </c:pt>
                <c:pt idx="4">
                  <c:v>14000</c:v>
                </c:pt>
                <c:pt idx="5">
                  <c:v>15000</c:v>
                </c:pt>
              </c:numCache>
            </c:numRef>
          </c:cat>
          <c:val>
            <c:numRef>
              <c:f>'Two-way table of Max on total&amp;1'!$K$5:$K$10</c:f>
              <c:numCache>
                <c:formatCode>General</c:formatCode>
                <c:ptCount val="6"/>
                <c:pt idx="0">
                  <c:v>1769</c:v>
                </c:pt>
                <c:pt idx="1">
                  <c:v>1839</c:v>
                </c:pt>
                <c:pt idx="2">
                  <c:v>1839</c:v>
                </c:pt>
                <c:pt idx="3">
                  <c:v>1839</c:v>
                </c:pt>
                <c:pt idx="4">
                  <c:v>1839</c:v>
                </c:pt>
                <c:pt idx="5">
                  <c:v>1839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C4-4645-B41D-A78E99A786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3968239"/>
        <c:axId val="1907574015"/>
      </c:lineChart>
      <c:catAx>
        <c:axId val="19139682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Increase in total maximum capital expenditure  ($G$31)</a:t>
                </a:r>
              </a:p>
            </c:rich>
          </c:tx>
          <c:overlay val="0"/>
        </c:title>
        <c:numFmt formatCode="&quot;$&quot;#,##0" sourceLinked="1"/>
        <c:majorTickMark val="out"/>
        <c:minorTickMark val="none"/>
        <c:tickLblPos val="nextTo"/>
        <c:crossAx val="1907574015"/>
        <c:crosses val="autoZero"/>
        <c:auto val="1"/>
        <c:lblAlgn val="ctr"/>
        <c:lblOffset val="100"/>
        <c:noMultiLvlLbl val="0"/>
      </c:catAx>
      <c:valAx>
        <c:axId val="1907574015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13968239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15875" cap="flat" cmpd="sng" algn="ctr">
      <a:solidFill>
        <a:schemeClr val="accent1">
          <a:lumMod val="100000"/>
        </a:schemeClr>
      </a:solidFill>
      <a:prstDash val="solid"/>
      <a:round/>
      <a:headEnd type="none" w="med" len="med"/>
      <a:tailEnd type="none" w="med" len="med"/>
    </a:ln>
  </c:sp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'Two-way table of Max on total&amp;1'!$O$1</c:f>
          <c:strCache>
            <c:ptCount val="1"/>
            <c:pt idx="0">
              <c:v>Sensitivity of $I$17 to Increase in maximum capital expenditure year 1</c:v>
            </c:pt>
          </c:strCache>
        </c:strRef>
      </c:tx>
      <c:overlay val="0"/>
      <c:txPr>
        <a:bodyPr/>
        <a:lstStyle/>
        <a:p>
          <a:pPr>
            <a:defRPr sz="1200"/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'Two-way table of Max on total&amp;1'!$A$5:$A$10</c:f>
              <c:numCache>
                <c:formatCode>"$"#,##0</c:formatCode>
                <c:ptCount val="6"/>
                <c:pt idx="0">
                  <c:v>4000</c:v>
                </c:pt>
                <c:pt idx="1">
                  <c:v>5000</c:v>
                </c:pt>
                <c:pt idx="2">
                  <c:v>6000</c:v>
                </c:pt>
                <c:pt idx="3">
                  <c:v>7000</c:v>
                </c:pt>
                <c:pt idx="4">
                  <c:v>8000</c:v>
                </c:pt>
                <c:pt idx="5">
                  <c:v>9000</c:v>
                </c:pt>
              </c:numCache>
            </c:numRef>
          </c:cat>
          <c:val>
            <c:numRef>
              <c:f>'Two-way table of Max on total&amp;1'!$O$5:$O$10</c:f>
              <c:numCache>
                <c:formatCode>General</c:formatCode>
                <c:ptCount val="6"/>
                <c:pt idx="0">
                  <c:v>1769</c:v>
                </c:pt>
                <c:pt idx="1">
                  <c:v>1769.6</c:v>
                </c:pt>
                <c:pt idx="2">
                  <c:v>1769.6</c:v>
                </c:pt>
                <c:pt idx="3">
                  <c:v>1769.6</c:v>
                </c:pt>
                <c:pt idx="4">
                  <c:v>1769.6</c:v>
                </c:pt>
                <c:pt idx="5">
                  <c:v>1769.6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0A-470B-9B8C-EC0E2C27B6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3967839"/>
        <c:axId val="1907561119"/>
      </c:lineChart>
      <c:catAx>
        <c:axId val="19139678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Increase in maximum capital expenditure year 1 ($D$31)</a:t>
                </a:r>
              </a:p>
            </c:rich>
          </c:tx>
          <c:overlay val="0"/>
        </c:title>
        <c:numFmt formatCode="&quot;$&quot;#,##0" sourceLinked="1"/>
        <c:majorTickMark val="out"/>
        <c:minorTickMark val="none"/>
        <c:tickLblPos val="nextTo"/>
        <c:crossAx val="1907561119"/>
        <c:crosses val="autoZero"/>
        <c:auto val="1"/>
        <c:lblAlgn val="ctr"/>
        <c:lblOffset val="100"/>
        <c:noMultiLvlLbl val="0"/>
      </c:catAx>
      <c:valAx>
        <c:axId val="1907561119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13967839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15875" cap="flat" cmpd="sng" algn="ctr">
      <a:solidFill>
        <a:schemeClr val="accent1">
          <a:lumMod val="100000"/>
        </a:schemeClr>
      </a:solidFill>
      <a:prstDash val="solid"/>
      <a:round/>
      <a:headEnd type="none" w="med" len="med"/>
      <a:tailEnd type="none" w="med" len="med"/>
    </a:ln>
  </c:sp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'Detail of last two-way table'!$AC$1</c:f>
          <c:strCache>
            <c:ptCount val="1"/>
            <c:pt idx="0">
              <c:v>Sensitivity of $C$17 to Maximum Capital Expenditure over three years</c:v>
            </c:pt>
          </c:strCache>
        </c:strRef>
      </c:tx>
      <c:overlay val="0"/>
      <c:txPr>
        <a:bodyPr/>
        <a:lstStyle/>
        <a:p>
          <a:pPr>
            <a:defRPr sz="1200"/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'Detail of last two-way table'!$B$4:$AA$4</c:f>
              <c:numCache>
                <c:formatCode>"$"#,##0</c:formatCode>
                <c:ptCount val="26"/>
                <c:pt idx="0">
                  <c:v>10000</c:v>
                </c:pt>
                <c:pt idx="1">
                  <c:v>10200</c:v>
                </c:pt>
                <c:pt idx="2">
                  <c:v>10400</c:v>
                </c:pt>
                <c:pt idx="3">
                  <c:v>10600</c:v>
                </c:pt>
                <c:pt idx="4">
                  <c:v>10800</c:v>
                </c:pt>
                <c:pt idx="5">
                  <c:v>11000</c:v>
                </c:pt>
                <c:pt idx="6">
                  <c:v>11200</c:v>
                </c:pt>
                <c:pt idx="7">
                  <c:v>11400</c:v>
                </c:pt>
                <c:pt idx="8">
                  <c:v>11600</c:v>
                </c:pt>
                <c:pt idx="9">
                  <c:v>11800</c:v>
                </c:pt>
                <c:pt idx="10">
                  <c:v>12000</c:v>
                </c:pt>
                <c:pt idx="11">
                  <c:v>12200</c:v>
                </c:pt>
                <c:pt idx="12">
                  <c:v>12400</c:v>
                </c:pt>
                <c:pt idx="13">
                  <c:v>12600</c:v>
                </c:pt>
                <c:pt idx="14">
                  <c:v>12800</c:v>
                </c:pt>
                <c:pt idx="15">
                  <c:v>13000</c:v>
                </c:pt>
                <c:pt idx="16">
                  <c:v>13200</c:v>
                </c:pt>
                <c:pt idx="17">
                  <c:v>13400</c:v>
                </c:pt>
                <c:pt idx="18">
                  <c:v>13600</c:v>
                </c:pt>
                <c:pt idx="19">
                  <c:v>13800</c:v>
                </c:pt>
                <c:pt idx="20">
                  <c:v>14000</c:v>
                </c:pt>
                <c:pt idx="21">
                  <c:v>14200</c:v>
                </c:pt>
                <c:pt idx="22">
                  <c:v>14400</c:v>
                </c:pt>
                <c:pt idx="23">
                  <c:v>14600</c:v>
                </c:pt>
                <c:pt idx="24">
                  <c:v>14800</c:v>
                </c:pt>
                <c:pt idx="25">
                  <c:v>15000</c:v>
                </c:pt>
              </c:numCache>
            </c:numRef>
          </c:cat>
          <c:val>
            <c:numRef>
              <c:f>'Detail of last two-way table'!$AC$5:$AC$30</c:f>
              <c:numCache>
                <c:formatCode>General</c:formatCode>
                <c:ptCount val="2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F8-4FF0-9385-D8D59A4472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9072864"/>
        <c:axId val="874242688"/>
      </c:lineChart>
      <c:catAx>
        <c:axId val="779072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Maximum Capital Expenditure over three years ($G$31)</a:t>
                </a:r>
              </a:p>
            </c:rich>
          </c:tx>
          <c:overlay val="0"/>
        </c:title>
        <c:numFmt formatCode="&quot;$&quot;#,##0" sourceLinked="1"/>
        <c:majorTickMark val="out"/>
        <c:minorTickMark val="none"/>
        <c:tickLblPos val="nextTo"/>
        <c:crossAx val="874242688"/>
        <c:crosses val="autoZero"/>
        <c:auto val="1"/>
        <c:lblAlgn val="ctr"/>
        <c:lblOffset val="100"/>
        <c:noMultiLvlLbl val="0"/>
      </c:catAx>
      <c:valAx>
        <c:axId val="874242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79072864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15875" cap="flat" cmpd="sng" algn="ctr">
      <a:solidFill>
        <a:schemeClr val="accent1">
          <a:lumMod val="100000"/>
        </a:schemeClr>
      </a:solidFill>
      <a:prstDash val="solid"/>
      <a:round/>
      <a:headEnd type="none" w="med" len="med"/>
      <a:tailEnd type="none" w="med" len="med"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Capital Exp within Three year for 3 FAs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'Basic Model (Q1)'!$D$34</c:f>
              <c:strCache>
                <c:ptCount val="1"/>
                <c:pt idx="0">
                  <c:v> Capital expenditure: Year1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'Basic Model (Q1)'!$D$35:$D$37</c:f>
              <c:numCache>
                <c:formatCode>General</c:formatCode>
                <c:ptCount val="3"/>
                <c:pt idx="0">
                  <c:v>1315</c:v>
                </c:pt>
                <c:pt idx="1">
                  <c:v>1818</c:v>
                </c:pt>
                <c:pt idx="2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2C-47C6-8927-0C09B67A18CF}"/>
            </c:ext>
          </c:extLst>
        </c:ser>
        <c:ser>
          <c:idx val="2"/>
          <c:order val="2"/>
          <c:tx>
            <c:strRef>
              <c:f>'Basic Model (Q1)'!$E$34</c:f>
              <c:strCache>
                <c:ptCount val="1"/>
                <c:pt idx="0">
                  <c:v> Year2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'Basic Model (Q1)'!$E$35:$E$37</c:f>
              <c:numCache>
                <c:formatCode>General</c:formatCode>
                <c:ptCount val="3"/>
                <c:pt idx="0">
                  <c:v>999</c:v>
                </c:pt>
                <c:pt idx="1">
                  <c:v>1852</c:v>
                </c:pt>
                <c:pt idx="2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2C-47C6-8927-0C09B67A18CF}"/>
            </c:ext>
          </c:extLst>
        </c:ser>
        <c:ser>
          <c:idx val="3"/>
          <c:order val="3"/>
          <c:tx>
            <c:strRef>
              <c:f>'Basic Model (Q1)'!$F$34</c:f>
              <c:strCache>
                <c:ptCount val="1"/>
                <c:pt idx="0">
                  <c:v> Year3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'Basic Model (Q1)'!$F$35:$F$37</c:f>
              <c:numCache>
                <c:formatCode>General</c:formatCode>
                <c:ptCount val="3"/>
                <c:pt idx="0">
                  <c:v>1099</c:v>
                </c:pt>
                <c:pt idx="1">
                  <c:v>1436</c:v>
                </c:pt>
                <c:pt idx="2">
                  <c:v>550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D2C-47C6-8927-0C09B67A18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1641632"/>
        <c:axId val="145434276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'Basic Model (Q1)'!$C$34</c15:sqref>
                        </c15:formulaRef>
                      </c:ext>
                    </c:extLst>
                    <c:strCache>
                      <c:ptCount val="1"/>
                      <c:pt idx="0">
                        <c:v>Approval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'Basic Model (Q1)'!$C$35:$C$37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4D2C-47C6-8927-0C09B67A18CF}"/>
                  </c:ext>
                </c:extLst>
              </c15:ser>
            </c15:filteredLineSeries>
          </c:ext>
        </c:extLst>
      </c:lineChart>
      <c:catAx>
        <c:axId val="1671641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4342768"/>
        <c:crosses val="autoZero"/>
        <c:auto val="1"/>
        <c:lblAlgn val="ctr"/>
        <c:lblOffset val="100"/>
        <c:noMultiLvlLbl val="0"/>
      </c:catAx>
      <c:valAx>
        <c:axId val="145434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641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'Detail of last two-way table'!$AG$1</c:f>
          <c:strCache>
            <c:ptCount val="1"/>
            <c:pt idx="0">
              <c:v>Sensitivity of $C$17 to Maximum Capital Expenditure in Year 1</c:v>
            </c:pt>
          </c:strCache>
        </c:strRef>
      </c:tx>
      <c:overlay val="0"/>
      <c:txPr>
        <a:bodyPr/>
        <a:lstStyle/>
        <a:p>
          <a:pPr>
            <a:defRPr sz="1200"/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'Detail of last two-way table'!$A$5:$A$30</c:f>
              <c:numCache>
                <c:formatCode>"$"#,##0</c:formatCode>
                <c:ptCount val="26"/>
                <c:pt idx="0">
                  <c:v>4000</c:v>
                </c:pt>
                <c:pt idx="1">
                  <c:v>4200</c:v>
                </c:pt>
                <c:pt idx="2">
                  <c:v>4400</c:v>
                </c:pt>
                <c:pt idx="3">
                  <c:v>4600</c:v>
                </c:pt>
                <c:pt idx="4">
                  <c:v>4800</c:v>
                </c:pt>
                <c:pt idx="5">
                  <c:v>5000</c:v>
                </c:pt>
                <c:pt idx="6">
                  <c:v>5200</c:v>
                </c:pt>
                <c:pt idx="7">
                  <c:v>5400</c:v>
                </c:pt>
                <c:pt idx="8">
                  <c:v>5600</c:v>
                </c:pt>
                <c:pt idx="9">
                  <c:v>5800</c:v>
                </c:pt>
                <c:pt idx="10">
                  <c:v>6000</c:v>
                </c:pt>
                <c:pt idx="11">
                  <c:v>6200</c:v>
                </c:pt>
                <c:pt idx="12">
                  <c:v>6400</c:v>
                </c:pt>
                <c:pt idx="13">
                  <c:v>6600</c:v>
                </c:pt>
                <c:pt idx="14">
                  <c:v>6800</c:v>
                </c:pt>
                <c:pt idx="15">
                  <c:v>7000</c:v>
                </c:pt>
                <c:pt idx="16">
                  <c:v>7200</c:v>
                </c:pt>
                <c:pt idx="17">
                  <c:v>7400</c:v>
                </c:pt>
                <c:pt idx="18">
                  <c:v>7600</c:v>
                </c:pt>
                <c:pt idx="19">
                  <c:v>7800</c:v>
                </c:pt>
                <c:pt idx="20">
                  <c:v>8000</c:v>
                </c:pt>
                <c:pt idx="21">
                  <c:v>8200</c:v>
                </c:pt>
                <c:pt idx="22">
                  <c:v>8400</c:v>
                </c:pt>
                <c:pt idx="23">
                  <c:v>8600</c:v>
                </c:pt>
                <c:pt idx="24">
                  <c:v>8800</c:v>
                </c:pt>
                <c:pt idx="25">
                  <c:v>9000</c:v>
                </c:pt>
              </c:numCache>
            </c:numRef>
          </c:cat>
          <c:val>
            <c:numRef>
              <c:f>'Detail of last two-way table'!$AG$5:$AG$30</c:f>
              <c:numCache>
                <c:formatCode>General</c:formatCode>
                <c:ptCount val="26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93-4A61-B8E9-56130BD840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9114464"/>
        <c:axId val="874257248"/>
      </c:lineChart>
      <c:catAx>
        <c:axId val="779114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Maximum Capital Expenditure in Year 1 ($D$31)</a:t>
                </a:r>
              </a:p>
            </c:rich>
          </c:tx>
          <c:overlay val="0"/>
        </c:title>
        <c:numFmt formatCode="&quot;$&quot;#,##0" sourceLinked="1"/>
        <c:majorTickMark val="out"/>
        <c:minorTickMark val="none"/>
        <c:tickLblPos val="nextTo"/>
        <c:crossAx val="874257248"/>
        <c:crosses val="autoZero"/>
        <c:auto val="1"/>
        <c:lblAlgn val="ctr"/>
        <c:lblOffset val="100"/>
        <c:noMultiLvlLbl val="0"/>
      </c:catAx>
      <c:valAx>
        <c:axId val="874257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79114464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15875" cap="flat" cmpd="sng" algn="ctr">
      <a:solidFill>
        <a:schemeClr val="accent1">
          <a:lumMod val="100000"/>
        </a:schemeClr>
      </a:solidFill>
      <a:prstDash val="solid"/>
      <a:round/>
      <a:headEnd type="none" w="med" len="med"/>
      <a:tailEnd type="none" w="med" len="med"/>
    </a:ln>
  </c:sp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'Two-way table of Max on total&amp;2'!$K$1</c:f>
          <c:strCache>
            <c:ptCount val="1"/>
            <c:pt idx="0">
              <c:v>Sensitivity of $C$17 to Increase in total maximum capital expenditure </c:v>
            </c:pt>
          </c:strCache>
        </c:strRef>
      </c:tx>
      <c:overlay val="0"/>
      <c:txPr>
        <a:bodyPr/>
        <a:lstStyle/>
        <a:p>
          <a:pPr>
            <a:defRPr sz="1200"/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'Two-way table of Max on total&amp;2'!$B$4:$G$4</c:f>
              <c:numCache>
                <c:formatCode>"$"#,##0</c:formatCode>
                <c:ptCount val="6"/>
                <c:pt idx="0">
                  <c:v>10000</c:v>
                </c:pt>
                <c:pt idx="1">
                  <c:v>11000</c:v>
                </c:pt>
                <c:pt idx="2">
                  <c:v>12000</c:v>
                </c:pt>
                <c:pt idx="3">
                  <c:v>13000</c:v>
                </c:pt>
                <c:pt idx="4">
                  <c:v>14000</c:v>
                </c:pt>
                <c:pt idx="5">
                  <c:v>15000</c:v>
                </c:pt>
              </c:numCache>
            </c:numRef>
          </c:cat>
          <c:val>
            <c:numRef>
              <c:f>'Two-way table of Max on total&amp;2'!$K$5:$K$10</c:f>
              <c:numCache>
                <c:formatCode>General</c:formatCode>
                <c:ptCount val="6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07-413C-9351-3E94854210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4479087"/>
        <c:axId val="1916284255"/>
      </c:lineChart>
      <c:catAx>
        <c:axId val="19144790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Increase in total maximum capital expenditure  ($G$31)</a:t>
                </a:r>
              </a:p>
            </c:rich>
          </c:tx>
          <c:overlay val="0"/>
        </c:title>
        <c:numFmt formatCode="&quot;$&quot;#,##0" sourceLinked="1"/>
        <c:majorTickMark val="out"/>
        <c:minorTickMark val="none"/>
        <c:tickLblPos val="nextTo"/>
        <c:crossAx val="1916284255"/>
        <c:crosses val="autoZero"/>
        <c:auto val="1"/>
        <c:lblAlgn val="ctr"/>
        <c:lblOffset val="100"/>
        <c:noMultiLvlLbl val="0"/>
      </c:catAx>
      <c:valAx>
        <c:axId val="1916284255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14479087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15875" cap="flat" cmpd="sng" algn="ctr">
      <a:solidFill>
        <a:schemeClr val="accent1">
          <a:lumMod val="100000"/>
        </a:schemeClr>
      </a:solidFill>
      <a:prstDash val="solid"/>
      <a:round/>
      <a:headEnd type="none" w="med" len="med"/>
      <a:tailEnd type="none" w="med" len="med"/>
    </a:ln>
  </c:sp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'Two-way table of Max on total&amp;2'!$O$1</c:f>
          <c:strCache>
            <c:ptCount val="1"/>
            <c:pt idx="0">
              <c:v>Sensitivity of $C$17 to Increase in maximum capital expenditure year 2</c:v>
            </c:pt>
          </c:strCache>
        </c:strRef>
      </c:tx>
      <c:overlay val="0"/>
      <c:txPr>
        <a:bodyPr/>
        <a:lstStyle/>
        <a:p>
          <a:pPr>
            <a:defRPr sz="1200"/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'Two-way table of Max on total&amp;2'!$A$5:$A$10</c:f>
              <c:numCache>
                <c:formatCode>"$"#,##0</c:formatCode>
                <c:ptCount val="6"/>
                <c:pt idx="0">
                  <c:v>4000</c:v>
                </c:pt>
                <c:pt idx="1">
                  <c:v>5000</c:v>
                </c:pt>
                <c:pt idx="2">
                  <c:v>6000</c:v>
                </c:pt>
                <c:pt idx="3">
                  <c:v>7000</c:v>
                </c:pt>
                <c:pt idx="4">
                  <c:v>8000</c:v>
                </c:pt>
                <c:pt idx="5">
                  <c:v>9000</c:v>
                </c:pt>
              </c:numCache>
            </c:numRef>
          </c:cat>
          <c:val>
            <c:numRef>
              <c:f>'Two-way table of Max on total&amp;2'!$O$5:$O$10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86-4D52-B574-68B3AE763C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4475887"/>
        <c:axId val="1916278431"/>
      </c:lineChart>
      <c:catAx>
        <c:axId val="19144758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Increase in maximum capital expenditure year 2 ($E$31)</a:t>
                </a:r>
              </a:p>
            </c:rich>
          </c:tx>
          <c:overlay val="0"/>
        </c:title>
        <c:numFmt formatCode="&quot;$&quot;#,##0" sourceLinked="1"/>
        <c:majorTickMark val="out"/>
        <c:minorTickMark val="none"/>
        <c:tickLblPos val="nextTo"/>
        <c:crossAx val="1916278431"/>
        <c:crosses val="autoZero"/>
        <c:auto val="1"/>
        <c:lblAlgn val="ctr"/>
        <c:lblOffset val="100"/>
        <c:noMultiLvlLbl val="0"/>
      </c:catAx>
      <c:valAx>
        <c:axId val="1916278431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14475887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15875" cap="flat" cmpd="sng" algn="ctr">
      <a:solidFill>
        <a:schemeClr val="accent1">
          <a:lumMod val="100000"/>
        </a:schemeClr>
      </a:solidFill>
      <a:prstDash val="solid"/>
      <a:round/>
      <a:headEnd type="none" w="med" len="med"/>
      <a:tailEnd type="none" w="med" len="med"/>
    </a:ln>
  </c:sp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'Two-way table of Max on total&amp;3'!$K$1</c:f>
          <c:strCache>
            <c:ptCount val="1"/>
            <c:pt idx="0">
              <c:v>Sensitivity of $C$17 to Increase in total maximum capital expenditure </c:v>
            </c:pt>
          </c:strCache>
        </c:strRef>
      </c:tx>
      <c:overlay val="0"/>
      <c:txPr>
        <a:bodyPr/>
        <a:lstStyle/>
        <a:p>
          <a:pPr>
            <a:defRPr sz="1200"/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'Two-way table of Max on total&amp;3'!$B$4:$G$4</c:f>
              <c:numCache>
                <c:formatCode>"$"#,##0</c:formatCode>
                <c:ptCount val="6"/>
                <c:pt idx="0">
                  <c:v>10000</c:v>
                </c:pt>
                <c:pt idx="1">
                  <c:v>11000</c:v>
                </c:pt>
                <c:pt idx="2">
                  <c:v>12000</c:v>
                </c:pt>
                <c:pt idx="3">
                  <c:v>13000</c:v>
                </c:pt>
                <c:pt idx="4">
                  <c:v>14000</c:v>
                </c:pt>
                <c:pt idx="5">
                  <c:v>15000</c:v>
                </c:pt>
              </c:numCache>
            </c:numRef>
          </c:cat>
          <c:val>
            <c:numRef>
              <c:f>'Two-way table of Max on total&amp;3'!$K$5:$K$10</c:f>
              <c:numCache>
                <c:formatCode>General</c:formatCode>
                <c:ptCount val="6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6E-4CA6-81DC-57D0A2BA6A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1436159"/>
        <c:axId val="1916330847"/>
      </c:lineChart>
      <c:catAx>
        <c:axId val="13914361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Increase in total maximum capital expenditure  ($G$31)</a:t>
                </a:r>
              </a:p>
            </c:rich>
          </c:tx>
          <c:overlay val="0"/>
        </c:title>
        <c:numFmt formatCode="&quot;$&quot;#,##0" sourceLinked="1"/>
        <c:majorTickMark val="out"/>
        <c:minorTickMark val="none"/>
        <c:tickLblPos val="nextTo"/>
        <c:crossAx val="1916330847"/>
        <c:crosses val="autoZero"/>
        <c:auto val="1"/>
        <c:lblAlgn val="ctr"/>
        <c:lblOffset val="100"/>
        <c:noMultiLvlLbl val="0"/>
      </c:catAx>
      <c:valAx>
        <c:axId val="1916330847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91436159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15875" cap="flat" cmpd="sng" algn="ctr">
      <a:solidFill>
        <a:schemeClr val="accent1">
          <a:lumMod val="100000"/>
        </a:schemeClr>
      </a:solidFill>
      <a:prstDash val="solid"/>
      <a:round/>
      <a:headEnd type="none" w="med" len="med"/>
      <a:tailEnd type="none" w="med" len="med"/>
    </a:ln>
  </c:sp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'Two-way table of Max on total&amp;3'!$O$1</c:f>
          <c:strCache>
            <c:ptCount val="1"/>
            <c:pt idx="0">
              <c:v>Sensitivity of $C$17 to Increase in maximum capital expenditure year 3</c:v>
            </c:pt>
          </c:strCache>
        </c:strRef>
      </c:tx>
      <c:overlay val="0"/>
      <c:txPr>
        <a:bodyPr/>
        <a:lstStyle/>
        <a:p>
          <a:pPr>
            <a:defRPr sz="1200"/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'Two-way table of Max on total&amp;3'!$A$5:$A$10</c:f>
              <c:numCache>
                <c:formatCode>"$"#,##0</c:formatCode>
                <c:ptCount val="6"/>
                <c:pt idx="0">
                  <c:v>4000</c:v>
                </c:pt>
                <c:pt idx="1">
                  <c:v>5000</c:v>
                </c:pt>
                <c:pt idx="2">
                  <c:v>6000</c:v>
                </c:pt>
                <c:pt idx="3">
                  <c:v>7000</c:v>
                </c:pt>
                <c:pt idx="4">
                  <c:v>8000</c:v>
                </c:pt>
                <c:pt idx="5">
                  <c:v>9000</c:v>
                </c:pt>
              </c:numCache>
            </c:numRef>
          </c:cat>
          <c:val>
            <c:numRef>
              <c:f>'Two-way table of Max on total&amp;3'!$O$5:$O$10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3E-47A9-94C8-038D6C8CB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1438959"/>
        <c:axId val="1916328767"/>
      </c:lineChart>
      <c:catAx>
        <c:axId val="13914389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Increase in maximum capital expenditure year 3 ($F$31)</a:t>
                </a:r>
              </a:p>
            </c:rich>
          </c:tx>
          <c:overlay val="0"/>
        </c:title>
        <c:numFmt formatCode="&quot;$&quot;#,##0" sourceLinked="1"/>
        <c:majorTickMark val="out"/>
        <c:minorTickMark val="none"/>
        <c:tickLblPos val="nextTo"/>
        <c:crossAx val="1916328767"/>
        <c:crosses val="autoZero"/>
        <c:auto val="1"/>
        <c:lblAlgn val="ctr"/>
        <c:lblOffset val="100"/>
        <c:noMultiLvlLbl val="0"/>
      </c:catAx>
      <c:valAx>
        <c:axId val="1916328767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91438959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15875" cap="flat" cmpd="sng" algn="ctr">
      <a:solidFill>
        <a:schemeClr val="accent1">
          <a:lumMod val="100000"/>
        </a:schemeClr>
      </a:solidFill>
      <a:prstDash val="solid"/>
      <a:round/>
      <a:headEnd type="none" w="med" len="med"/>
      <a:tailEnd type="none" w="med" len="med"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'One-way table of NPV % decrease'!$AB$1</c:f>
          <c:strCache>
            <c:ptCount val="1"/>
            <c:pt idx="0">
              <c:v>Sensitivity of NPV to Decrease on NPV in percentage</c:v>
            </c:pt>
          </c:strCache>
        </c:strRef>
      </c:tx>
      <c:overlay val="0"/>
      <c:txPr>
        <a:bodyPr/>
        <a:lstStyle/>
        <a:p>
          <a:pPr>
            <a:defRPr sz="1200"/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'One-way table of NPV % decrease'!$A$5:$A$11</c:f>
              <c:numCache>
                <c:formatCode>0%</c:formatCode>
                <c:ptCount val="7"/>
                <c:pt idx="0">
                  <c:v>0</c:v>
                </c:pt>
                <c:pt idx="1">
                  <c:v>5.000000074505806E-2</c:v>
                </c:pt>
                <c:pt idx="2">
                  <c:v>0.10000000149011612</c:v>
                </c:pt>
                <c:pt idx="3">
                  <c:v>0.15000000596046448</c:v>
                </c:pt>
                <c:pt idx="4">
                  <c:v>0.20000000298023224</c:v>
                </c:pt>
                <c:pt idx="5">
                  <c:v>0.25</c:v>
                </c:pt>
                <c:pt idx="6">
                  <c:v>0.30000001192092896</c:v>
                </c:pt>
              </c:numCache>
            </c:numRef>
          </c:cat>
          <c:val>
            <c:numRef>
              <c:f>'One-way table of NPV % decrease'!$AB$5:$AB$11</c:f>
              <c:numCache>
                <c:formatCode>General</c:formatCode>
                <c:ptCount val="7"/>
                <c:pt idx="0">
                  <c:v>1769</c:v>
                </c:pt>
                <c:pt idx="1">
                  <c:v>1680.5499986819923</c:v>
                </c:pt>
                <c:pt idx="2">
                  <c:v>1592.0999973639846</c:v>
                </c:pt>
                <c:pt idx="3">
                  <c:v>1503.6499894559383</c:v>
                </c:pt>
                <c:pt idx="4">
                  <c:v>1415.1999947279692</c:v>
                </c:pt>
                <c:pt idx="5">
                  <c:v>1326.75</c:v>
                </c:pt>
                <c:pt idx="6">
                  <c:v>1238.2999789118767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96-4034-9333-3FEEA72B01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1967664"/>
        <c:axId val="1454326128"/>
      </c:lineChart>
      <c:catAx>
        <c:axId val="1461967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Decrease on NPV in percentage ($O$16)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crossAx val="1454326128"/>
        <c:crosses val="autoZero"/>
        <c:auto val="1"/>
        <c:lblAlgn val="ctr"/>
        <c:lblOffset val="100"/>
        <c:noMultiLvlLbl val="0"/>
      </c:catAx>
      <c:valAx>
        <c:axId val="1454326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61967664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15875" cap="flat" cmpd="sng" algn="ctr">
      <a:solidFill>
        <a:schemeClr val="accent1">
          <a:lumMod val="100000"/>
        </a:schemeClr>
      </a:solidFill>
      <a:prstDash val="solid"/>
      <a:round/>
      <a:headEnd type="none" w="med" len="med"/>
      <a:tailEnd type="none" w="med" len="med"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Capital</a:t>
            </a:r>
            <a:r>
              <a:rPr lang="en-US" baseline="0"/>
              <a:t> Exp within Three year for 12 Projects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'modified model 1 (Q4)'!$D$16</c:f>
              <c:strCache>
                <c:ptCount val="1"/>
                <c:pt idx="0">
                  <c:v> Capital expenditure: Year1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'modified model 1 (Q4)'!$D$17:$D$28</c:f>
              <c:numCache>
                <c:formatCode>General</c:formatCode>
                <c:ptCount val="12"/>
                <c:pt idx="0">
                  <c:v>250</c:v>
                </c:pt>
                <c:pt idx="1">
                  <c:v>165</c:v>
                </c:pt>
                <c:pt idx="2">
                  <c:v>0</c:v>
                </c:pt>
                <c:pt idx="3">
                  <c:v>750</c:v>
                </c:pt>
                <c:pt idx="4">
                  <c:v>150</c:v>
                </c:pt>
                <c:pt idx="5">
                  <c:v>0</c:v>
                </c:pt>
                <c:pt idx="6">
                  <c:v>750</c:v>
                </c:pt>
                <c:pt idx="7">
                  <c:v>800</c:v>
                </c:pt>
                <c:pt idx="8">
                  <c:v>268</c:v>
                </c:pt>
                <c:pt idx="9">
                  <c:v>100</c:v>
                </c:pt>
                <c:pt idx="10">
                  <c:v>350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A6-4759-ACD7-0B06F41544CB}"/>
            </c:ext>
          </c:extLst>
        </c:ser>
        <c:ser>
          <c:idx val="2"/>
          <c:order val="2"/>
          <c:tx>
            <c:strRef>
              <c:f>'modified model 1 (Q4)'!$E$16</c:f>
              <c:strCache>
                <c:ptCount val="1"/>
                <c:pt idx="0">
                  <c:v> Year2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'modified model 1 (Q4)'!$E$17:$E$28</c:f>
              <c:numCache>
                <c:formatCode>General</c:formatCode>
                <c:ptCount val="12"/>
                <c:pt idx="0">
                  <c:v>100</c:v>
                </c:pt>
                <c:pt idx="1">
                  <c:v>99</c:v>
                </c:pt>
                <c:pt idx="2">
                  <c:v>0</c:v>
                </c:pt>
                <c:pt idx="3">
                  <c:v>500</c:v>
                </c:pt>
                <c:pt idx="4">
                  <c:v>300</c:v>
                </c:pt>
                <c:pt idx="5">
                  <c:v>0</c:v>
                </c:pt>
                <c:pt idx="6">
                  <c:v>750</c:v>
                </c:pt>
                <c:pt idx="7">
                  <c:v>700</c:v>
                </c:pt>
                <c:pt idx="8">
                  <c:v>402</c:v>
                </c:pt>
                <c:pt idx="9">
                  <c:v>200</c:v>
                </c:pt>
                <c:pt idx="10">
                  <c:v>250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A6-4759-ACD7-0B06F41544CB}"/>
            </c:ext>
          </c:extLst>
        </c:ser>
        <c:ser>
          <c:idx val="3"/>
          <c:order val="3"/>
          <c:tx>
            <c:strRef>
              <c:f>'modified model 1 (Q4)'!$F$16</c:f>
              <c:strCache>
                <c:ptCount val="1"/>
                <c:pt idx="0">
                  <c:v> Year3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'modified model 1 (Q4)'!$F$17:$F$28</c:f>
              <c:numCache>
                <c:formatCode>General</c:formatCode>
                <c:ptCount val="12"/>
                <c:pt idx="0">
                  <c:v>100</c:v>
                </c:pt>
                <c:pt idx="1">
                  <c:v>99</c:v>
                </c:pt>
                <c:pt idx="2">
                  <c:v>0</c:v>
                </c:pt>
                <c:pt idx="3">
                  <c:v>300</c:v>
                </c:pt>
                <c:pt idx="4">
                  <c:v>600</c:v>
                </c:pt>
                <c:pt idx="5">
                  <c:v>0</c:v>
                </c:pt>
                <c:pt idx="6">
                  <c:v>300</c:v>
                </c:pt>
                <c:pt idx="7">
                  <c:v>600</c:v>
                </c:pt>
                <c:pt idx="8">
                  <c:v>536</c:v>
                </c:pt>
                <c:pt idx="9">
                  <c:v>400</c:v>
                </c:pt>
                <c:pt idx="10">
                  <c:v>150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A6-4759-ACD7-0B06F41544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6197296"/>
        <c:axId val="145431988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'modified model 1 (Q4)'!$C$16</c15:sqref>
                        </c15:formulaRef>
                      </c:ext>
                    </c:extLst>
                    <c:strCache>
                      <c:ptCount val="1"/>
                      <c:pt idx="0">
                        <c:v>Approval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'modified model 1 (Q4)'!$C$17:$C$28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0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8EA6-4759-ACD7-0B06F41544CB}"/>
                  </c:ext>
                </c:extLst>
              </c15:ser>
            </c15:filteredLineSeries>
          </c:ext>
        </c:extLst>
      </c:lineChart>
      <c:catAx>
        <c:axId val="14061972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4319888"/>
        <c:crosses val="autoZero"/>
        <c:auto val="1"/>
        <c:lblAlgn val="ctr"/>
        <c:lblOffset val="100"/>
        <c:noMultiLvlLbl val="0"/>
      </c:catAx>
      <c:valAx>
        <c:axId val="145431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619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Capital Exp within Three year for 3 FAs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'modified model 1 (Q4)'!$D$34</c:f>
              <c:strCache>
                <c:ptCount val="1"/>
                <c:pt idx="0">
                  <c:v> Capital expenditure: Year1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'modified model 1 (Q4)'!$D$35:$D$37</c:f>
              <c:numCache>
                <c:formatCode>General</c:formatCode>
                <c:ptCount val="3"/>
                <c:pt idx="0">
                  <c:v>1315</c:v>
                </c:pt>
                <c:pt idx="1">
                  <c:v>1818</c:v>
                </c:pt>
                <c:pt idx="2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57-478C-9900-0BBF63C91BC6}"/>
            </c:ext>
          </c:extLst>
        </c:ser>
        <c:ser>
          <c:idx val="2"/>
          <c:order val="2"/>
          <c:tx>
            <c:strRef>
              <c:f>'modified model 1 (Q4)'!$E$34</c:f>
              <c:strCache>
                <c:ptCount val="1"/>
                <c:pt idx="0">
                  <c:v> Year2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'modified model 1 (Q4)'!$E$35:$E$37</c:f>
              <c:numCache>
                <c:formatCode>General</c:formatCode>
                <c:ptCount val="3"/>
                <c:pt idx="0">
                  <c:v>999</c:v>
                </c:pt>
                <c:pt idx="1">
                  <c:v>1852</c:v>
                </c:pt>
                <c:pt idx="2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57-478C-9900-0BBF63C91BC6}"/>
            </c:ext>
          </c:extLst>
        </c:ser>
        <c:ser>
          <c:idx val="3"/>
          <c:order val="3"/>
          <c:tx>
            <c:strRef>
              <c:f>'modified model 1 (Q4)'!$F$34</c:f>
              <c:strCache>
                <c:ptCount val="1"/>
                <c:pt idx="0">
                  <c:v> Year3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'modified model 1 (Q4)'!$F$35:$F$37</c:f>
              <c:numCache>
                <c:formatCode>General</c:formatCode>
                <c:ptCount val="3"/>
                <c:pt idx="0">
                  <c:v>1099</c:v>
                </c:pt>
                <c:pt idx="1">
                  <c:v>1436</c:v>
                </c:pt>
                <c:pt idx="2">
                  <c:v>550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57-478C-9900-0BBF63C91B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1641632"/>
        <c:axId val="145434276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'modified model 1 (Q4)'!$C$34</c15:sqref>
                        </c15:formulaRef>
                      </c:ext>
                    </c:extLst>
                    <c:strCache>
                      <c:ptCount val="1"/>
                      <c:pt idx="0">
                        <c:v>Approval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'modified model 1 (Q4)'!$C$35:$C$37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B257-478C-9900-0BBF63C91BC6}"/>
                  </c:ext>
                </c:extLst>
              </c15:ser>
            </c15:filteredLineSeries>
          </c:ext>
        </c:extLst>
      </c:lineChart>
      <c:catAx>
        <c:axId val="1671641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4342768"/>
        <c:crosses val="autoZero"/>
        <c:auto val="1"/>
        <c:lblAlgn val="ctr"/>
        <c:lblOffset val="100"/>
        <c:noMultiLvlLbl val="0"/>
      </c:catAx>
      <c:valAx>
        <c:axId val="145434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641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Capital</a:t>
            </a:r>
            <a:r>
              <a:rPr lang="en-US" baseline="0"/>
              <a:t> Exp within Three year for 12 Projects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'modified model 2 (Q5)'!$D$16</c:f>
              <c:strCache>
                <c:ptCount val="1"/>
                <c:pt idx="0">
                  <c:v> Capital expenditure: Year1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'modified model 2 (Q5)'!$D$17:$D$28</c:f>
              <c:numCache>
                <c:formatCode>General</c:formatCode>
                <c:ptCount val="12"/>
                <c:pt idx="0">
                  <c:v>250</c:v>
                </c:pt>
                <c:pt idx="1">
                  <c:v>165</c:v>
                </c:pt>
                <c:pt idx="2">
                  <c:v>0</c:v>
                </c:pt>
                <c:pt idx="3">
                  <c:v>750</c:v>
                </c:pt>
                <c:pt idx="4">
                  <c:v>150</c:v>
                </c:pt>
                <c:pt idx="5">
                  <c:v>0</c:v>
                </c:pt>
                <c:pt idx="6">
                  <c:v>750</c:v>
                </c:pt>
                <c:pt idx="7">
                  <c:v>800</c:v>
                </c:pt>
                <c:pt idx="8">
                  <c:v>268</c:v>
                </c:pt>
                <c:pt idx="9">
                  <c:v>100</c:v>
                </c:pt>
                <c:pt idx="10">
                  <c:v>350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80-42D0-97ED-C741658679E7}"/>
            </c:ext>
          </c:extLst>
        </c:ser>
        <c:ser>
          <c:idx val="2"/>
          <c:order val="2"/>
          <c:tx>
            <c:strRef>
              <c:f>'modified model 2 (Q5)'!$E$16</c:f>
              <c:strCache>
                <c:ptCount val="1"/>
                <c:pt idx="0">
                  <c:v> Year2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'modified model 2 (Q5)'!$E$17:$E$28</c:f>
              <c:numCache>
                <c:formatCode>General</c:formatCode>
                <c:ptCount val="12"/>
                <c:pt idx="0">
                  <c:v>100</c:v>
                </c:pt>
                <c:pt idx="1">
                  <c:v>99</c:v>
                </c:pt>
                <c:pt idx="2">
                  <c:v>0</c:v>
                </c:pt>
                <c:pt idx="3">
                  <c:v>500</c:v>
                </c:pt>
                <c:pt idx="4">
                  <c:v>300</c:v>
                </c:pt>
                <c:pt idx="5">
                  <c:v>0</c:v>
                </c:pt>
                <c:pt idx="6">
                  <c:v>750</c:v>
                </c:pt>
                <c:pt idx="7">
                  <c:v>700</c:v>
                </c:pt>
                <c:pt idx="8">
                  <c:v>402</c:v>
                </c:pt>
                <c:pt idx="9">
                  <c:v>200</c:v>
                </c:pt>
                <c:pt idx="10">
                  <c:v>250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80-42D0-97ED-C741658679E7}"/>
            </c:ext>
          </c:extLst>
        </c:ser>
        <c:ser>
          <c:idx val="3"/>
          <c:order val="3"/>
          <c:tx>
            <c:strRef>
              <c:f>'modified model 2 (Q5)'!$F$16</c:f>
              <c:strCache>
                <c:ptCount val="1"/>
                <c:pt idx="0">
                  <c:v> Year3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'modified model 2 (Q5)'!$F$17:$F$28</c:f>
              <c:numCache>
                <c:formatCode>General</c:formatCode>
                <c:ptCount val="12"/>
                <c:pt idx="0">
                  <c:v>100</c:v>
                </c:pt>
                <c:pt idx="1">
                  <c:v>99</c:v>
                </c:pt>
                <c:pt idx="2">
                  <c:v>0</c:v>
                </c:pt>
                <c:pt idx="3">
                  <c:v>300</c:v>
                </c:pt>
                <c:pt idx="4">
                  <c:v>600</c:v>
                </c:pt>
                <c:pt idx="5">
                  <c:v>0</c:v>
                </c:pt>
                <c:pt idx="6">
                  <c:v>300</c:v>
                </c:pt>
                <c:pt idx="7">
                  <c:v>600</c:v>
                </c:pt>
                <c:pt idx="8">
                  <c:v>536</c:v>
                </c:pt>
                <c:pt idx="9">
                  <c:v>400</c:v>
                </c:pt>
                <c:pt idx="10">
                  <c:v>150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80-42D0-97ED-C741658679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6197296"/>
        <c:axId val="145431988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'modified model 2 (Q5)'!$C$16</c15:sqref>
                        </c15:formulaRef>
                      </c:ext>
                    </c:extLst>
                    <c:strCache>
                      <c:ptCount val="1"/>
                      <c:pt idx="0">
                        <c:v>Approval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'modified model 2 (Q5)'!$C$17:$C$28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0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5680-42D0-97ED-C741658679E7}"/>
                  </c:ext>
                </c:extLst>
              </c15:ser>
            </c15:filteredLineSeries>
          </c:ext>
        </c:extLst>
      </c:lineChart>
      <c:catAx>
        <c:axId val="14061972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4319888"/>
        <c:crosses val="autoZero"/>
        <c:auto val="1"/>
        <c:lblAlgn val="ctr"/>
        <c:lblOffset val="100"/>
        <c:noMultiLvlLbl val="0"/>
      </c:catAx>
      <c:valAx>
        <c:axId val="145431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619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Capital Exp within Three year for 3 FAs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'modified model 2 (Q5)'!$D$34</c:f>
              <c:strCache>
                <c:ptCount val="1"/>
                <c:pt idx="0">
                  <c:v> Capital expenditure: Year1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'modified model 2 (Q5)'!$D$35:$D$37</c:f>
              <c:numCache>
                <c:formatCode>General</c:formatCode>
                <c:ptCount val="3"/>
                <c:pt idx="0">
                  <c:v>1315</c:v>
                </c:pt>
                <c:pt idx="1">
                  <c:v>1818</c:v>
                </c:pt>
                <c:pt idx="2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94-49DC-BCAC-A75FA084FC52}"/>
            </c:ext>
          </c:extLst>
        </c:ser>
        <c:ser>
          <c:idx val="2"/>
          <c:order val="2"/>
          <c:tx>
            <c:strRef>
              <c:f>'modified model 2 (Q5)'!$E$34</c:f>
              <c:strCache>
                <c:ptCount val="1"/>
                <c:pt idx="0">
                  <c:v> Year2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'modified model 2 (Q5)'!$E$35:$E$37</c:f>
              <c:numCache>
                <c:formatCode>General</c:formatCode>
                <c:ptCount val="3"/>
                <c:pt idx="0">
                  <c:v>999</c:v>
                </c:pt>
                <c:pt idx="1">
                  <c:v>1852</c:v>
                </c:pt>
                <c:pt idx="2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94-49DC-BCAC-A75FA084FC52}"/>
            </c:ext>
          </c:extLst>
        </c:ser>
        <c:ser>
          <c:idx val="3"/>
          <c:order val="3"/>
          <c:tx>
            <c:strRef>
              <c:f>'modified model 2 (Q5)'!$F$34</c:f>
              <c:strCache>
                <c:ptCount val="1"/>
                <c:pt idx="0">
                  <c:v> Year3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'modified model 2 (Q5)'!$F$35:$F$37</c:f>
              <c:numCache>
                <c:formatCode>General</c:formatCode>
                <c:ptCount val="3"/>
                <c:pt idx="0">
                  <c:v>1099</c:v>
                </c:pt>
                <c:pt idx="1">
                  <c:v>1436</c:v>
                </c:pt>
                <c:pt idx="2">
                  <c:v>550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94-49DC-BCAC-A75FA084FC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1641632"/>
        <c:axId val="145434276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'modified model 2 (Q5)'!$C$34</c15:sqref>
                        </c15:formulaRef>
                      </c:ext>
                    </c:extLst>
                    <c:strCache>
                      <c:ptCount val="1"/>
                      <c:pt idx="0">
                        <c:v>Approval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'modified model 2 (Q5)'!$C$35:$C$37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3994-49DC-BCAC-A75FA084FC52}"/>
                  </c:ext>
                </c:extLst>
              </c15:ser>
            </c15:filteredLineSeries>
          </c:ext>
        </c:extLst>
      </c:lineChart>
      <c:catAx>
        <c:axId val="1671641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4342768"/>
        <c:crosses val="autoZero"/>
        <c:auto val="1"/>
        <c:lblAlgn val="ctr"/>
        <c:lblOffset val="100"/>
        <c:noMultiLvlLbl val="0"/>
      </c:catAx>
      <c:valAx>
        <c:axId val="145434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641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'One-way table of Joint'!$P$1</c:f>
          <c:strCache>
            <c:ptCount val="1"/>
            <c:pt idx="0">
              <c:v>Sensitivity of NPV to limit on number of joint</c:v>
            </c:pt>
          </c:strCache>
        </c:strRef>
      </c:tx>
      <c:overlay val="0"/>
      <c:txPr>
        <a:bodyPr/>
        <a:lstStyle/>
        <a:p>
          <a:pPr>
            <a:defRPr sz="1200"/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'One-way table of Joint'!$A$5:$A$8</c:f>
              <c:numCache>
                <c:formatCode>General</c:formatCode>
                <c:ptCount val="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</c:numCache>
            </c:numRef>
          </c:cat>
          <c:val>
            <c:numRef>
              <c:f>'One-way table of Joint'!$P$5:$P$8</c:f>
              <c:numCache>
                <c:formatCode>General</c:formatCode>
                <c:ptCount val="4"/>
                <c:pt idx="0">
                  <c:v>1709.6</c:v>
                </c:pt>
                <c:pt idx="1">
                  <c:v>1769</c:v>
                </c:pt>
                <c:pt idx="2">
                  <c:v>1769</c:v>
                </c:pt>
                <c:pt idx="3">
                  <c:v>1769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83-498A-B349-CD11BB4E2A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5957279"/>
        <c:axId val="1600743999"/>
      </c:lineChart>
      <c:catAx>
        <c:axId val="16059572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limit on number of joint ($L$19)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00743999"/>
        <c:crosses val="autoZero"/>
        <c:auto val="1"/>
        <c:lblAlgn val="ctr"/>
        <c:lblOffset val="100"/>
        <c:noMultiLvlLbl val="0"/>
      </c:catAx>
      <c:valAx>
        <c:axId val="1600743999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05957279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15875" cap="flat" cmpd="sng" algn="ctr">
      <a:solidFill>
        <a:schemeClr val="accent1">
          <a:lumMod val="100000"/>
        </a:schemeClr>
      </a:solidFill>
      <a:prstDash val="solid"/>
      <a:round/>
      <a:headEnd type="none" w="med" len="med"/>
      <a:tailEnd type="none" w="med" len="med"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Capital</a:t>
            </a:r>
            <a:r>
              <a:rPr lang="en-US" baseline="0"/>
              <a:t> Exp within Three year for 12 Projects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'modified model 3 (Qa)'!$D$16</c:f>
              <c:strCache>
                <c:ptCount val="1"/>
                <c:pt idx="0">
                  <c:v> Capital expenditure: Year1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'modified model 3 (Qa)'!$D$17:$D$28</c:f>
              <c:numCache>
                <c:formatCode>General</c:formatCode>
                <c:ptCount val="12"/>
                <c:pt idx="0">
                  <c:v>250</c:v>
                </c:pt>
                <c:pt idx="1">
                  <c:v>165</c:v>
                </c:pt>
                <c:pt idx="2">
                  <c:v>0</c:v>
                </c:pt>
                <c:pt idx="3">
                  <c:v>750</c:v>
                </c:pt>
                <c:pt idx="4">
                  <c:v>150</c:v>
                </c:pt>
                <c:pt idx="5">
                  <c:v>0</c:v>
                </c:pt>
                <c:pt idx="6">
                  <c:v>750</c:v>
                </c:pt>
                <c:pt idx="7">
                  <c:v>800</c:v>
                </c:pt>
                <c:pt idx="8">
                  <c:v>268</c:v>
                </c:pt>
                <c:pt idx="9">
                  <c:v>100</c:v>
                </c:pt>
                <c:pt idx="10">
                  <c:v>350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AD-4BB3-9B3B-B62FAF42E56B}"/>
            </c:ext>
          </c:extLst>
        </c:ser>
        <c:ser>
          <c:idx val="2"/>
          <c:order val="2"/>
          <c:tx>
            <c:strRef>
              <c:f>'modified model 3 (Qa)'!$E$16</c:f>
              <c:strCache>
                <c:ptCount val="1"/>
                <c:pt idx="0">
                  <c:v> Year2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'modified model 3 (Qa)'!$E$17:$E$28</c:f>
              <c:numCache>
                <c:formatCode>General</c:formatCode>
                <c:ptCount val="12"/>
                <c:pt idx="0">
                  <c:v>100</c:v>
                </c:pt>
                <c:pt idx="1">
                  <c:v>99</c:v>
                </c:pt>
                <c:pt idx="2">
                  <c:v>0</c:v>
                </c:pt>
                <c:pt idx="3">
                  <c:v>500</c:v>
                </c:pt>
                <c:pt idx="4">
                  <c:v>300</c:v>
                </c:pt>
                <c:pt idx="5">
                  <c:v>0</c:v>
                </c:pt>
                <c:pt idx="6">
                  <c:v>750</c:v>
                </c:pt>
                <c:pt idx="7">
                  <c:v>700</c:v>
                </c:pt>
                <c:pt idx="8">
                  <c:v>402</c:v>
                </c:pt>
                <c:pt idx="9">
                  <c:v>200</c:v>
                </c:pt>
                <c:pt idx="10">
                  <c:v>250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AD-4BB3-9B3B-B62FAF42E56B}"/>
            </c:ext>
          </c:extLst>
        </c:ser>
        <c:ser>
          <c:idx val="3"/>
          <c:order val="3"/>
          <c:tx>
            <c:strRef>
              <c:f>'modified model 3 (Qa)'!$F$16</c:f>
              <c:strCache>
                <c:ptCount val="1"/>
                <c:pt idx="0">
                  <c:v> Year3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'modified model 3 (Qa)'!$F$17:$F$28</c:f>
              <c:numCache>
                <c:formatCode>General</c:formatCode>
                <c:ptCount val="12"/>
                <c:pt idx="0">
                  <c:v>100</c:v>
                </c:pt>
                <c:pt idx="1">
                  <c:v>99</c:v>
                </c:pt>
                <c:pt idx="2">
                  <c:v>0</c:v>
                </c:pt>
                <c:pt idx="3">
                  <c:v>300</c:v>
                </c:pt>
                <c:pt idx="4">
                  <c:v>600</c:v>
                </c:pt>
                <c:pt idx="5">
                  <c:v>0</c:v>
                </c:pt>
                <c:pt idx="6">
                  <c:v>300</c:v>
                </c:pt>
                <c:pt idx="7">
                  <c:v>600</c:v>
                </c:pt>
                <c:pt idx="8">
                  <c:v>536</c:v>
                </c:pt>
                <c:pt idx="9">
                  <c:v>400</c:v>
                </c:pt>
                <c:pt idx="10">
                  <c:v>150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AD-4BB3-9B3B-B62FAF42E5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6197296"/>
        <c:axId val="145431988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'modified model 3 (Qa)'!$C$16</c15:sqref>
                        </c15:formulaRef>
                      </c:ext>
                    </c:extLst>
                    <c:strCache>
                      <c:ptCount val="1"/>
                      <c:pt idx="0">
                        <c:v>Approval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'modified model 3 (Qa)'!$C$17:$C$28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0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5FAD-4BB3-9B3B-B62FAF42E56B}"/>
                  </c:ext>
                </c:extLst>
              </c15:ser>
            </c15:filteredLineSeries>
          </c:ext>
        </c:extLst>
      </c:lineChart>
      <c:catAx>
        <c:axId val="14061972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4319888"/>
        <c:crosses val="autoZero"/>
        <c:auto val="1"/>
        <c:lblAlgn val="ctr"/>
        <c:lblOffset val="100"/>
        <c:noMultiLvlLbl val="0"/>
      </c:catAx>
      <c:valAx>
        <c:axId val="145431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619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701675</xdr:colOff>
      <xdr:row>18</xdr:row>
      <xdr:rowOff>165100</xdr:rowOff>
    </xdr:from>
    <xdr:to>
      <xdr:col>12</xdr:col>
      <xdr:colOff>606425</xdr:colOff>
      <xdr:row>33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9F79B6-6F13-42A0-BD89-2D483658B9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708025</xdr:colOff>
      <xdr:row>35</xdr:row>
      <xdr:rowOff>6350</xdr:rowOff>
    </xdr:from>
    <xdr:to>
      <xdr:col>12</xdr:col>
      <xdr:colOff>612775</xdr:colOff>
      <xdr:row>49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8187A2E-E99F-4CA2-B59A-E149E9AB74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absolute">
    <xdr:from>
      <xdr:col>15</xdr:col>
      <xdr:colOff>0</xdr:colOff>
      <xdr:row>10</xdr:row>
      <xdr:rowOff>107950</xdr:rowOff>
    </xdr:from>
    <xdr:to>
      <xdr:col>23</xdr:col>
      <xdr:colOff>0</xdr:colOff>
      <xdr:row>26</xdr:row>
      <xdr:rowOff>19050</xdr:rowOff>
    </xdr:to>
    <xdr:graphicFrame macro="">
      <xdr:nvGraphicFramePr>
        <xdr:cNvPr id="2" name="STS_1_Chart">
          <a:extLst>
            <a:ext uri="{FF2B5EF4-FFF2-40B4-BE49-F238E27FC236}">
              <a16:creationId xmlns:a16="http://schemas.microsoft.com/office/drawing/2014/main" id="{B616235E-6D24-4BFC-830D-806AE8FC98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17</xdr:col>
      <xdr:colOff>0</xdr:colOff>
      <xdr:row>3</xdr:row>
      <xdr:rowOff>19050</xdr:rowOff>
    </xdr:from>
    <xdr:to>
      <xdr:col>21</xdr:col>
      <xdr:colOff>0</xdr:colOff>
      <xdr:row>5</xdr:row>
      <xdr:rowOff>44450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AF3317D1-0A29-40C9-BBB2-6571734AD927}"/>
            </a:ext>
          </a:extLst>
        </xdr:cNvPr>
        <xdr:cNvSpPr txBox="1"/>
      </xdr:nvSpPr>
      <xdr:spPr>
        <a:xfrm>
          <a:off x="10363200" y="571500"/>
          <a:ext cx="2438400" cy="762000"/>
        </a:xfrm>
        <a:prstGeom prst="rect">
          <a:avLst/>
        </a:prstGeom>
        <a:solidFill>
          <a:schemeClr val="lt1"/>
        </a:solidFill>
        <a:ln w="15875" cap="flat" cmpd="sng" algn="ctr">
          <a:solidFill>
            <a:schemeClr val="accent1">
              <a:lumMod val="100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When you select an output from the dropdown list in cell $P$4, the chart will adapt to that output.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absolute">
    <xdr:from>
      <xdr:col>9</xdr:col>
      <xdr:colOff>0</xdr:colOff>
      <xdr:row>11</xdr:row>
      <xdr:rowOff>101600</xdr:rowOff>
    </xdr:from>
    <xdr:to>
      <xdr:col>17</xdr:col>
      <xdr:colOff>0</xdr:colOff>
      <xdr:row>27</xdr:row>
      <xdr:rowOff>12700</xdr:rowOff>
    </xdr:to>
    <xdr:graphicFrame macro="">
      <xdr:nvGraphicFramePr>
        <xdr:cNvPr id="2" name="STS_1_Chart1">
          <a:extLst>
            <a:ext uri="{FF2B5EF4-FFF2-40B4-BE49-F238E27FC236}">
              <a16:creationId xmlns:a16="http://schemas.microsoft.com/office/drawing/2014/main" id="{0CFA9242-EA77-4052-A846-83C01A8ED0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18</xdr:col>
      <xdr:colOff>0</xdr:colOff>
      <xdr:row>11</xdr:row>
      <xdr:rowOff>101600</xdr:rowOff>
    </xdr:from>
    <xdr:to>
      <xdr:col>26</xdr:col>
      <xdr:colOff>0</xdr:colOff>
      <xdr:row>27</xdr:row>
      <xdr:rowOff>12700</xdr:rowOff>
    </xdr:to>
    <xdr:graphicFrame macro="">
      <xdr:nvGraphicFramePr>
        <xdr:cNvPr id="3" name="STS_1_Chart2">
          <a:extLst>
            <a:ext uri="{FF2B5EF4-FFF2-40B4-BE49-F238E27FC236}">
              <a16:creationId xmlns:a16="http://schemas.microsoft.com/office/drawing/2014/main" id="{4139D804-8E6B-43D5-9CB4-5A805518F5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18</xdr:col>
      <xdr:colOff>0</xdr:colOff>
      <xdr:row>3</xdr:row>
      <xdr:rowOff>19050</xdr:rowOff>
    </xdr:from>
    <xdr:to>
      <xdr:col>24</xdr:col>
      <xdr:colOff>0</xdr:colOff>
      <xdr:row>9</xdr:row>
      <xdr:rowOff>57150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4FDF9CA9-C782-4D16-AA48-70D079195BE1}"/>
            </a:ext>
          </a:extLst>
        </xdr:cNvPr>
        <xdr:cNvSpPr txBox="1"/>
      </xdr:nvSpPr>
      <xdr:spPr>
        <a:xfrm>
          <a:off x="10801350" y="571500"/>
          <a:ext cx="3657600" cy="1333500"/>
        </a:xfrm>
        <a:prstGeom prst="rect">
          <a:avLst/>
        </a:prstGeom>
        <a:solidFill>
          <a:schemeClr val="lt1"/>
        </a:solidFill>
        <a:ln w="15875" cap="flat" cmpd="sng" algn="ctr">
          <a:solidFill>
            <a:schemeClr val="accent1">
              <a:lumMod val="100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By making appropriate selections in cells $K$4, $L$4, $O$4, and $P$4, you can chart any row (in left chart) or column (in right chart) of any table to the left.</a:t>
          </a: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absolute">
    <xdr:from>
      <xdr:col>28</xdr:col>
      <xdr:colOff>569872</xdr:colOff>
      <xdr:row>32</xdr:row>
      <xdr:rowOff>6350</xdr:rowOff>
    </xdr:from>
    <xdr:to>
      <xdr:col>36</xdr:col>
      <xdr:colOff>569872</xdr:colOff>
      <xdr:row>47</xdr:row>
      <xdr:rowOff>101600</xdr:rowOff>
    </xdr:to>
    <xdr:graphicFrame macro="">
      <xdr:nvGraphicFramePr>
        <xdr:cNvPr id="2" name="STS_1_Chart1">
          <a:extLst>
            <a:ext uri="{FF2B5EF4-FFF2-40B4-BE49-F238E27FC236}">
              <a16:creationId xmlns:a16="http://schemas.microsoft.com/office/drawing/2014/main" id="{080D0690-3D96-4812-B290-E67138E58D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37</xdr:col>
      <xdr:colOff>569872</xdr:colOff>
      <xdr:row>32</xdr:row>
      <xdr:rowOff>6350</xdr:rowOff>
    </xdr:from>
    <xdr:to>
      <xdr:col>45</xdr:col>
      <xdr:colOff>569872</xdr:colOff>
      <xdr:row>47</xdr:row>
      <xdr:rowOff>101600</xdr:rowOff>
    </xdr:to>
    <xdr:graphicFrame macro="">
      <xdr:nvGraphicFramePr>
        <xdr:cNvPr id="3" name="STS_1_Chart2">
          <a:extLst>
            <a:ext uri="{FF2B5EF4-FFF2-40B4-BE49-F238E27FC236}">
              <a16:creationId xmlns:a16="http://schemas.microsoft.com/office/drawing/2014/main" id="{A94618C2-C503-4815-9C98-2A79D3E32F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35</xdr:col>
      <xdr:colOff>569872</xdr:colOff>
      <xdr:row>3</xdr:row>
      <xdr:rowOff>19050</xdr:rowOff>
    </xdr:from>
    <xdr:to>
      <xdr:col>41</xdr:col>
      <xdr:colOff>569872</xdr:colOff>
      <xdr:row>9</xdr:row>
      <xdr:rowOff>19050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F8CEDB14-C4D1-4A5A-B0B4-BDD2E0AC53ED}"/>
            </a:ext>
          </a:extLst>
        </xdr:cNvPr>
        <xdr:cNvSpPr txBox="1"/>
      </xdr:nvSpPr>
      <xdr:spPr>
        <a:xfrm>
          <a:off x="21774150" y="571500"/>
          <a:ext cx="3657600" cy="1333500"/>
        </a:xfrm>
        <a:prstGeom prst="rect">
          <a:avLst/>
        </a:prstGeom>
        <a:solidFill>
          <a:schemeClr val="lt1"/>
        </a:solidFill>
        <a:ln w="15875" cap="flat" cmpd="sng" algn="ctr">
          <a:solidFill>
            <a:schemeClr val="accent1">
              <a:lumMod val="100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By making appropriate selections in cells $AC$4, $AD$4, $AG$4, and $AH$4, you can chart any row (in left chart) or column (in right chart) of any table to the left.</a:t>
          </a: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absolute">
    <xdr:from>
      <xdr:col>9</xdr:col>
      <xdr:colOff>0</xdr:colOff>
      <xdr:row>11</xdr:row>
      <xdr:rowOff>63500</xdr:rowOff>
    </xdr:from>
    <xdr:to>
      <xdr:col>17</xdr:col>
      <xdr:colOff>0</xdr:colOff>
      <xdr:row>26</xdr:row>
      <xdr:rowOff>158750</xdr:rowOff>
    </xdr:to>
    <xdr:graphicFrame macro="">
      <xdr:nvGraphicFramePr>
        <xdr:cNvPr id="2" name="STS_1_Chart1">
          <a:extLst>
            <a:ext uri="{FF2B5EF4-FFF2-40B4-BE49-F238E27FC236}">
              <a16:creationId xmlns:a16="http://schemas.microsoft.com/office/drawing/2014/main" id="{C9BF41FD-AF4C-4B1A-A53A-E589F8CD7A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18</xdr:col>
      <xdr:colOff>0</xdr:colOff>
      <xdr:row>11</xdr:row>
      <xdr:rowOff>63500</xdr:rowOff>
    </xdr:from>
    <xdr:to>
      <xdr:col>26</xdr:col>
      <xdr:colOff>0</xdr:colOff>
      <xdr:row>26</xdr:row>
      <xdr:rowOff>158750</xdr:rowOff>
    </xdr:to>
    <xdr:graphicFrame macro="">
      <xdr:nvGraphicFramePr>
        <xdr:cNvPr id="3" name="STS_1_Chart2">
          <a:extLst>
            <a:ext uri="{FF2B5EF4-FFF2-40B4-BE49-F238E27FC236}">
              <a16:creationId xmlns:a16="http://schemas.microsoft.com/office/drawing/2014/main" id="{F5482645-E248-4454-AD1A-8FC05D454D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18</xdr:col>
      <xdr:colOff>0</xdr:colOff>
      <xdr:row>3</xdr:row>
      <xdr:rowOff>19050</xdr:rowOff>
    </xdr:from>
    <xdr:to>
      <xdr:col>24</xdr:col>
      <xdr:colOff>0</xdr:colOff>
      <xdr:row>9</xdr:row>
      <xdr:rowOff>19050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CF32F198-47F8-4C48-A110-965D6B538DA0}"/>
            </a:ext>
          </a:extLst>
        </xdr:cNvPr>
        <xdr:cNvSpPr txBox="1"/>
      </xdr:nvSpPr>
      <xdr:spPr>
        <a:xfrm>
          <a:off x="10801350" y="571500"/>
          <a:ext cx="3657600" cy="1333500"/>
        </a:xfrm>
        <a:prstGeom prst="rect">
          <a:avLst/>
        </a:prstGeom>
        <a:solidFill>
          <a:schemeClr val="lt1"/>
        </a:solidFill>
        <a:ln w="15875" cap="flat" cmpd="sng" algn="ctr">
          <a:solidFill>
            <a:schemeClr val="accent1">
              <a:lumMod val="100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By making appropriate selections in cells $K$4, $L$4, $O$4, and $P$4, you can chart any row (in left chart) or column (in right chart) of any table to the left.</a:t>
          </a: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absolute">
    <xdr:from>
      <xdr:col>9</xdr:col>
      <xdr:colOff>0</xdr:colOff>
      <xdr:row>11</xdr:row>
      <xdr:rowOff>63500</xdr:rowOff>
    </xdr:from>
    <xdr:to>
      <xdr:col>17</xdr:col>
      <xdr:colOff>0</xdr:colOff>
      <xdr:row>26</xdr:row>
      <xdr:rowOff>158750</xdr:rowOff>
    </xdr:to>
    <xdr:graphicFrame macro="">
      <xdr:nvGraphicFramePr>
        <xdr:cNvPr id="2" name="STS_2_Chart1">
          <a:extLst>
            <a:ext uri="{FF2B5EF4-FFF2-40B4-BE49-F238E27FC236}">
              <a16:creationId xmlns:a16="http://schemas.microsoft.com/office/drawing/2014/main" id="{298774B9-0FD2-46D8-914F-9C81F2509D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18</xdr:col>
      <xdr:colOff>0</xdr:colOff>
      <xdr:row>11</xdr:row>
      <xdr:rowOff>63500</xdr:rowOff>
    </xdr:from>
    <xdr:to>
      <xdr:col>26</xdr:col>
      <xdr:colOff>0</xdr:colOff>
      <xdr:row>26</xdr:row>
      <xdr:rowOff>158750</xdr:rowOff>
    </xdr:to>
    <xdr:graphicFrame macro="">
      <xdr:nvGraphicFramePr>
        <xdr:cNvPr id="3" name="STS_2_Chart2">
          <a:extLst>
            <a:ext uri="{FF2B5EF4-FFF2-40B4-BE49-F238E27FC236}">
              <a16:creationId xmlns:a16="http://schemas.microsoft.com/office/drawing/2014/main" id="{49F5E5EE-8B0A-4C64-89AB-3B30BC8408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18</xdr:col>
      <xdr:colOff>0</xdr:colOff>
      <xdr:row>3</xdr:row>
      <xdr:rowOff>19050</xdr:rowOff>
    </xdr:from>
    <xdr:to>
      <xdr:col>24</xdr:col>
      <xdr:colOff>0</xdr:colOff>
      <xdr:row>9</xdr:row>
      <xdr:rowOff>19050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BC905AD9-290E-4478-9C18-E1F62D2858FA}"/>
            </a:ext>
          </a:extLst>
        </xdr:cNvPr>
        <xdr:cNvSpPr txBox="1"/>
      </xdr:nvSpPr>
      <xdr:spPr>
        <a:xfrm>
          <a:off x="10801350" y="571500"/>
          <a:ext cx="3657600" cy="1333500"/>
        </a:xfrm>
        <a:prstGeom prst="rect">
          <a:avLst/>
        </a:prstGeom>
        <a:solidFill>
          <a:schemeClr val="lt1"/>
        </a:solidFill>
        <a:ln w="15875" cap="flat" cmpd="sng" algn="ctr">
          <a:solidFill>
            <a:schemeClr val="accent1">
              <a:lumMod val="100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By making appropriate selections in cells $K$4, $L$4, $O$4, and $P$4, you can chart any row (in left chart) or column (in right chart) of any table to the left.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27</xdr:col>
      <xdr:colOff>0</xdr:colOff>
      <xdr:row>11</xdr:row>
      <xdr:rowOff>114300</xdr:rowOff>
    </xdr:from>
    <xdr:to>
      <xdr:col>35</xdr:col>
      <xdr:colOff>0</xdr:colOff>
      <xdr:row>27</xdr:row>
      <xdr:rowOff>25400</xdr:rowOff>
    </xdr:to>
    <xdr:graphicFrame macro="">
      <xdr:nvGraphicFramePr>
        <xdr:cNvPr id="2" name="STS_2_Chart">
          <a:extLst>
            <a:ext uri="{FF2B5EF4-FFF2-40B4-BE49-F238E27FC236}">
              <a16:creationId xmlns:a16="http://schemas.microsoft.com/office/drawing/2014/main" id="{037456D9-3CB6-4BDE-B95D-A2A7FAE1FE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29</xdr:col>
      <xdr:colOff>0</xdr:colOff>
      <xdr:row>3</xdr:row>
      <xdr:rowOff>19050</xdr:rowOff>
    </xdr:from>
    <xdr:to>
      <xdr:col>33</xdr:col>
      <xdr:colOff>0</xdr:colOff>
      <xdr:row>5</xdr:row>
      <xdr:rowOff>44450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17F9DD4D-4CAA-42B9-AB74-B77D56E5FED6}"/>
            </a:ext>
          </a:extLst>
        </xdr:cNvPr>
        <xdr:cNvSpPr txBox="1"/>
      </xdr:nvSpPr>
      <xdr:spPr>
        <a:xfrm>
          <a:off x="17678400" y="571500"/>
          <a:ext cx="2438400" cy="762000"/>
        </a:xfrm>
        <a:prstGeom prst="rect">
          <a:avLst/>
        </a:prstGeom>
        <a:solidFill>
          <a:schemeClr val="lt1"/>
        </a:solidFill>
        <a:ln w="15875" cap="flat" cmpd="sng" algn="ctr">
          <a:solidFill>
            <a:schemeClr val="accent1">
              <a:lumMod val="100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When you select an output from the dropdown list in cell $AB$4, the chart will adapt to that output.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701675</xdr:colOff>
      <xdr:row>18</xdr:row>
      <xdr:rowOff>165100</xdr:rowOff>
    </xdr:from>
    <xdr:to>
      <xdr:col>12</xdr:col>
      <xdr:colOff>606425</xdr:colOff>
      <xdr:row>33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119410-20E9-495B-93C1-C71C69DA55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708025</xdr:colOff>
      <xdr:row>35</xdr:row>
      <xdr:rowOff>6350</xdr:rowOff>
    </xdr:from>
    <xdr:to>
      <xdr:col>12</xdr:col>
      <xdr:colOff>612775</xdr:colOff>
      <xdr:row>49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E9D7F45-9C0C-4BFD-B0A0-A42AE6CEC9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701675</xdr:colOff>
      <xdr:row>18</xdr:row>
      <xdr:rowOff>165100</xdr:rowOff>
    </xdr:from>
    <xdr:to>
      <xdr:col>12</xdr:col>
      <xdr:colOff>606425</xdr:colOff>
      <xdr:row>33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46CF2E-137B-47AA-A221-29830C5E1F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708025</xdr:colOff>
      <xdr:row>35</xdr:row>
      <xdr:rowOff>6350</xdr:rowOff>
    </xdr:from>
    <xdr:to>
      <xdr:col>12</xdr:col>
      <xdr:colOff>612775</xdr:colOff>
      <xdr:row>49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71288D9-F50A-462E-A706-FB78AAC0B5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15</xdr:col>
      <xdr:colOff>0</xdr:colOff>
      <xdr:row>8</xdr:row>
      <xdr:rowOff>95250</xdr:rowOff>
    </xdr:from>
    <xdr:to>
      <xdr:col>23</xdr:col>
      <xdr:colOff>0</xdr:colOff>
      <xdr:row>24</xdr:row>
      <xdr:rowOff>6350</xdr:rowOff>
    </xdr:to>
    <xdr:graphicFrame macro="">
      <xdr:nvGraphicFramePr>
        <xdr:cNvPr id="2" name="STS_1_Chart">
          <a:extLst>
            <a:ext uri="{FF2B5EF4-FFF2-40B4-BE49-F238E27FC236}">
              <a16:creationId xmlns:a16="http://schemas.microsoft.com/office/drawing/2014/main" id="{34879267-EF5F-44B9-95A4-7B69C4B79D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17</xdr:col>
      <xdr:colOff>0</xdr:colOff>
      <xdr:row>3</xdr:row>
      <xdr:rowOff>19050</xdr:rowOff>
    </xdr:from>
    <xdr:to>
      <xdr:col>21</xdr:col>
      <xdr:colOff>0</xdr:colOff>
      <xdr:row>5</xdr:row>
      <xdr:rowOff>44450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2BCF2C1F-115E-4ECA-8B1F-0B59690732A9}"/>
            </a:ext>
          </a:extLst>
        </xdr:cNvPr>
        <xdr:cNvSpPr txBox="1"/>
      </xdr:nvSpPr>
      <xdr:spPr>
        <a:xfrm>
          <a:off x="10363200" y="571500"/>
          <a:ext cx="2438400" cy="762000"/>
        </a:xfrm>
        <a:prstGeom prst="rect">
          <a:avLst/>
        </a:prstGeom>
        <a:solidFill>
          <a:schemeClr val="lt1"/>
        </a:solidFill>
        <a:ln w="15875" cap="flat" cmpd="sng" algn="ctr">
          <a:solidFill>
            <a:schemeClr val="accent1">
              <a:lumMod val="100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When you select an output from the dropdown list in cell $P$4, the chart will adapt to that output.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701675</xdr:colOff>
      <xdr:row>18</xdr:row>
      <xdr:rowOff>165100</xdr:rowOff>
    </xdr:from>
    <xdr:to>
      <xdr:col>12</xdr:col>
      <xdr:colOff>606425</xdr:colOff>
      <xdr:row>33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F66921-FAEE-4025-A8F4-3BDEDF7312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708025</xdr:colOff>
      <xdr:row>35</xdr:row>
      <xdr:rowOff>6350</xdr:rowOff>
    </xdr:from>
    <xdr:to>
      <xdr:col>12</xdr:col>
      <xdr:colOff>612775</xdr:colOff>
      <xdr:row>49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90A1060-D3A2-450D-928C-6E7B9A7A9E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701675</xdr:colOff>
      <xdr:row>18</xdr:row>
      <xdr:rowOff>165100</xdr:rowOff>
    </xdr:from>
    <xdr:to>
      <xdr:col>12</xdr:col>
      <xdr:colOff>606425</xdr:colOff>
      <xdr:row>33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C4FFE5-5E33-4D69-A6E4-FF2702101E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708025</xdr:colOff>
      <xdr:row>35</xdr:row>
      <xdr:rowOff>6350</xdr:rowOff>
    </xdr:from>
    <xdr:to>
      <xdr:col>12</xdr:col>
      <xdr:colOff>612775</xdr:colOff>
      <xdr:row>49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6C680F7-0AF5-4FAE-AB14-380C814DFA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701675</xdr:colOff>
      <xdr:row>18</xdr:row>
      <xdr:rowOff>165100</xdr:rowOff>
    </xdr:from>
    <xdr:to>
      <xdr:col>12</xdr:col>
      <xdr:colOff>606425</xdr:colOff>
      <xdr:row>33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D177F5-ACAA-40B9-8D1D-7A4BB1AAE2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708025</xdr:colOff>
      <xdr:row>35</xdr:row>
      <xdr:rowOff>6350</xdr:rowOff>
    </xdr:from>
    <xdr:to>
      <xdr:col>12</xdr:col>
      <xdr:colOff>612775</xdr:colOff>
      <xdr:row>49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9BE1D74-71CF-4C1A-8C61-E6E8A401EC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absolute">
    <xdr:from>
      <xdr:col>27</xdr:col>
      <xdr:colOff>0</xdr:colOff>
      <xdr:row>11</xdr:row>
      <xdr:rowOff>114300</xdr:rowOff>
    </xdr:from>
    <xdr:to>
      <xdr:col>35</xdr:col>
      <xdr:colOff>0</xdr:colOff>
      <xdr:row>27</xdr:row>
      <xdr:rowOff>25400</xdr:rowOff>
    </xdr:to>
    <xdr:graphicFrame macro="">
      <xdr:nvGraphicFramePr>
        <xdr:cNvPr id="2" name="STS_1_Chart">
          <a:extLst>
            <a:ext uri="{FF2B5EF4-FFF2-40B4-BE49-F238E27FC236}">
              <a16:creationId xmlns:a16="http://schemas.microsoft.com/office/drawing/2014/main" id="{0DCEE90F-6525-4DF7-B7D8-CB82E0D6EA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29</xdr:col>
      <xdr:colOff>0</xdr:colOff>
      <xdr:row>3</xdr:row>
      <xdr:rowOff>19050</xdr:rowOff>
    </xdr:from>
    <xdr:to>
      <xdr:col>33</xdr:col>
      <xdr:colOff>0</xdr:colOff>
      <xdr:row>5</xdr:row>
      <xdr:rowOff>44450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C7822DF4-E3F1-4037-B9E6-39257E90DC11}"/>
            </a:ext>
          </a:extLst>
        </xdr:cNvPr>
        <xdr:cNvSpPr txBox="1"/>
      </xdr:nvSpPr>
      <xdr:spPr>
        <a:xfrm>
          <a:off x="17678400" y="571500"/>
          <a:ext cx="2438400" cy="762000"/>
        </a:xfrm>
        <a:prstGeom prst="rect">
          <a:avLst/>
        </a:prstGeom>
        <a:solidFill>
          <a:schemeClr val="lt1"/>
        </a:solidFill>
        <a:ln w="15875" cap="flat" cmpd="sng" algn="ctr">
          <a:solidFill>
            <a:schemeClr val="accent1">
              <a:lumMod val="100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When you select an output from the dropdown list in cell $AB$4, the chart will adapt to that output.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3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10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11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12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drawing" Target="../drawings/drawing13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drawing" Target="../drawings/drawing1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4A2A-66CD-4FC2-8908-BCC0241E0AFC}">
  <dimension ref="A1:P46"/>
  <sheetViews>
    <sheetView tabSelected="1" workbookViewId="0">
      <selection activeCell="I17" sqref="I17"/>
    </sheetView>
  </sheetViews>
  <sheetFormatPr defaultRowHeight="14.5" x14ac:dyDescent="0.35"/>
  <cols>
    <col min="1" max="2" width="17.81640625" bestFit="1" customWidth="1"/>
    <col min="3" max="3" width="10.36328125" customWidth="1"/>
    <col min="4" max="4" width="23.54296875" bestFit="1" customWidth="1"/>
    <col min="5" max="5" width="10.54296875" bestFit="1" customWidth="1"/>
    <col min="6" max="6" width="13.453125" bestFit="1" customWidth="1"/>
    <col min="7" max="7" width="7.26953125" bestFit="1" customWidth="1"/>
    <col min="8" max="8" width="10.1796875" bestFit="1" customWidth="1"/>
    <col min="9" max="9" width="12.6328125" customWidth="1"/>
    <col min="11" max="11" width="11.36328125" bestFit="1" customWidth="1"/>
    <col min="12" max="14" width="23.90625" bestFit="1" customWidth="1"/>
    <col min="15" max="15" width="16.36328125" bestFit="1" customWidth="1"/>
  </cols>
  <sheetData>
    <row r="1" spans="1:16" ht="40.5" thickBot="1" x14ac:dyDescent="0.4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I1" s="10" t="s">
        <v>0</v>
      </c>
      <c r="J1" s="10" t="s">
        <v>1</v>
      </c>
      <c r="K1" s="10" t="s">
        <v>2</v>
      </c>
      <c r="L1" s="10" t="s">
        <v>16</v>
      </c>
      <c r="M1" s="10" t="s">
        <v>17</v>
      </c>
      <c r="N1" s="10" t="s">
        <v>18</v>
      </c>
      <c r="O1" s="10" t="s">
        <v>19</v>
      </c>
      <c r="P1" s="10" t="s">
        <v>31</v>
      </c>
    </row>
    <row r="2" spans="1:16" x14ac:dyDescent="0.35">
      <c r="A2" s="1">
        <v>1</v>
      </c>
      <c r="B2" s="1" t="s">
        <v>7</v>
      </c>
      <c r="C2" s="2">
        <v>1</v>
      </c>
      <c r="D2" s="1">
        <v>250</v>
      </c>
      <c r="E2" s="1">
        <v>100</v>
      </c>
      <c r="F2" s="1">
        <v>100</v>
      </c>
      <c r="G2" s="1">
        <v>60</v>
      </c>
      <c r="I2" s="45">
        <v>1</v>
      </c>
      <c r="J2" s="45" t="s">
        <v>7</v>
      </c>
      <c r="K2" s="46">
        <v>1</v>
      </c>
      <c r="L2" s="45">
        <f>SUMPRODUCT($C2,D2)</f>
        <v>250</v>
      </c>
      <c r="M2" s="45">
        <f t="shared" ref="M2:N2" si="0">SUMPRODUCT($C2,E2)</f>
        <v>100</v>
      </c>
      <c r="N2" s="45">
        <f t="shared" si="0"/>
        <v>100</v>
      </c>
      <c r="O2" s="45">
        <f>SUMPRODUCT($C2,G2)*(1-O$16)</f>
        <v>60</v>
      </c>
      <c r="P2" s="47">
        <f>O2/SUM(L2:N2)</f>
        <v>0.13333333333333333</v>
      </c>
    </row>
    <row r="3" spans="1:16" x14ac:dyDescent="0.35">
      <c r="A3" s="3">
        <v>2</v>
      </c>
      <c r="B3" s="3" t="s">
        <v>7</v>
      </c>
      <c r="C3" s="4">
        <v>0.33</v>
      </c>
      <c r="D3" s="3">
        <v>500</v>
      </c>
      <c r="E3" s="3">
        <v>300</v>
      </c>
      <c r="F3" s="3">
        <v>300</v>
      </c>
      <c r="G3" s="3">
        <v>180</v>
      </c>
      <c r="I3" s="45">
        <v>2</v>
      </c>
      <c r="J3" s="45" t="s">
        <v>7</v>
      </c>
      <c r="K3" s="46">
        <v>0.33</v>
      </c>
      <c r="L3" s="45">
        <f>SUMPRODUCT($C3,D3)</f>
        <v>165</v>
      </c>
      <c r="M3" s="45">
        <f>SUMPRODUCT($C3,E3)</f>
        <v>99</v>
      </c>
      <c r="N3" s="45">
        <f t="shared" ref="N3:N4" si="1">SUMPRODUCT($C3,F3)</f>
        <v>99</v>
      </c>
      <c r="O3" s="45">
        <f t="shared" ref="O3:O13" si="2">SUMPRODUCT($C3,G3)*(1-O$16)</f>
        <v>59.400000000000006</v>
      </c>
      <c r="P3" s="47">
        <f t="shared" ref="P3:P12" si="3">O3/SUM(L3:N3)</f>
        <v>0.16363636363636366</v>
      </c>
    </row>
    <row r="4" spans="1:16" x14ac:dyDescent="0.35">
      <c r="A4" s="1">
        <v>3</v>
      </c>
      <c r="B4" s="1" t="s">
        <v>7</v>
      </c>
      <c r="C4" s="2">
        <v>0.5</v>
      </c>
      <c r="D4" s="1">
        <v>100</v>
      </c>
      <c r="E4" s="1">
        <v>200</v>
      </c>
      <c r="F4" s="1">
        <v>400</v>
      </c>
      <c r="G4" s="1">
        <v>80</v>
      </c>
      <c r="I4" s="45">
        <v>3</v>
      </c>
      <c r="J4" s="45" t="s">
        <v>7</v>
      </c>
      <c r="K4" s="46">
        <v>0.5</v>
      </c>
      <c r="L4" s="45">
        <f t="shared" ref="L4:L13" si="4">SUMPRODUCT($C4,D4)</f>
        <v>50</v>
      </c>
      <c r="M4" s="45">
        <f t="shared" ref="M4" si="5">SUMPRODUCT($C4,E4)</f>
        <v>100</v>
      </c>
      <c r="N4" s="45">
        <f t="shared" si="1"/>
        <v>200</v>
      </c>
      <c r="O4" s="45">
        <f t="shared" si="2"/>
        <v>40</v>
      </c>
      <c r="P4" s="47">
        <f t="shared" si="3"/>
        <v>0.11428571428571428</v>
      </c>
    </row>
    <row r="5" spans="1:16" x14ac:dyDescent="0.35">
      <c r="A5" s="3">
        <v>4</v>
      </c>
      <c r="B5" s="3" t="s">
        <v>7</v>
      </c>
      <c r="C5" s="4">
        <v>1</v>
      </c>
      <c r="D5" s="3">
        <v>750</v>
      </c>
      <c r="E5" s="3">
        <v>500</v>
      </c>
      <c r="F5" s="3">
        <v>300</v>
      </c>
      <c r="G5" s="3">
        <v>310</v>
      </c>
      <c r="I5" s="45">
        <v>4</v>
      </c>
      <c r="J5" s="45" t="s">
        <v>7</v>
      </c>
      <c r="K5" s="46">
        <v>1</v>
      </c>
      <c r="L5" s="45">
        <f t="shared" si="4"/>
        <v>750</v>
      </c>
      <c r="M5" s="45">
        <f t="shared" ref="M5:M13" si="6">SUMPRODUCT($C5,E5)</f>
        <v>500</v>
      </c>
      <c r="N5" s="45">
        <f t="shared" ref="N5:N13" si="7">SUMPRODUCT($C5,F5)</f>
        <v>300</v>
      </c>
      <c r="O5" s="45">
        <f t="shared" si="2"/>
        <v>310</v>
      </c>
      <c r="P5" s="47">
        <f t="shared" si="3"/>
        <v>0.2</v>
      </c>
    </row>
    <row r="6" spans="1:16" x14ac:dyDescent="0.35">
      <c r="A6" s="1">
        <v>5</v>
      </c>
      <c r="B6" s="1" t="s">
        <v>7</v>
      </c>
      <c r="C6" s="2">
        <v>0.75</v>
      </c>
      <c r="D6" s="1">
        <v>200</v>
      </c>
      <c r="E6" s="1">
        <v>400</v>
      </c>
      <c r="F6" s="1">
        <v>800</v>
      </c>
      <c r="G6" s="1">
        <v>220</v>
      </c>
      <c r="I6" s="45">
        <v>5</v>
      </c>
      <c r="J6" s="45" t="s">
        <v>7</v>
      </c>
      <c r="K6" s="46">
        <v>0.75</v>
      </c>
      <c r="L6" s="45">
        <f t="shared" si="4"/>
        <v>150</v>
      </c>
      <c r="M6" s="45">
        <f t="shared" si="6"/>
        <v>300</v>
      </c>
      <c r="N6" s="45">
        <f t="shared" si="7"/>
        <v>600</v>
      </c>
      <c r="O6" s="45">
        <f t="shared" si="2"/>
        <v>165</v>
      </c>
      <c r="P6" s="47">
        <f t="shared" si="3"/>
        <v>0.15714285714285714</v>
      </c>
    </row>
    <row r="7" spans="1:16" x14ac:dyDescent="0.35">
      <c r="A7" s="3">
        <v>6</v>
      </c>
      <c r="B7" s="3" t="s">
        <v>8</v>
      </c>
      <c r="C7" s="4">
        <v>0.5</v>
      </c>
      <c r="D7" s="3">
        <v>1000</v>
      </c>
      <c r="E7" s="3">
        <v>300</v>
      </c>
      <c r="F7" s="3">
        <v>300</v>
      </c>
      <c r="G7" s="3">
        <v>180</v>
      </c>
      <c r="I7" s="45">
        <v>6</v>
      </c>
      <c r="J7" s="45" t="s">
        <v>8</v>
      </c>
      <c r="K7" s="46">
        <v>0.5</v>
      </c>
      <c r="L7" s="45">
        <f t="shared" si="4"/>
        <v>500</v>
      </c>
      <c r="M7" s="45">
        <f t="shared" si="6"/>
        <v>150</v>
      </c>
      <c r="N7" s="45">
        <f t="shared" si="7"/>
        <v>150</v>
      </c>
      <c r="O7" s="45">
        <f t="shared" si="2"/>
        <v>90</v>
      </c>
      <c r="P7" s="47">
        <f t="shared" si="3"/>
        <v>0.1125</v>
      </c>
    </row>
    <row r="8" spans="1:16" x14ac:dyDescent="0.35">
      <c r="A8" s="1">
        <v>7</v>
      </c>
      <c r="B8" s="1" t="s">
        <v>8</v>
      </c>
      <c r="C8" s="2">
        <v>1</v>
      </c>
      <c r="D8" s="1">
        <v>750</v>
      </c>
      <c r="E8" s="1">
        <v>750</v>
      </c>
      <c r="F8" s="1">
        <v>300</v>
      </c>
      <c r="G8" s="1">
        <v>410</v>
      </c>
      <c r="I8" s="45">
        <v>7</v>
      </c>
      <c r="J8" s="45" t="s">
        <v>8</v>
      </c>
      <c r="K8" s="46">
        <v>1</v>
      </c>
      <c r="L8" s="45">
        <f t="shared" si="4"/>
        <v>750</v>
      </c>
      <c r="M8" s="45">
        <f t="shared" si="6"/>
        <v>750</v>
      </c>
      <c r="N8" s="45">
        <f t="shared" si="7"/>
        <v>300</v>
      </c>
      <c r="O8" s="45">
        <f t="shared" si="2"/>
        <v>410</v>
      </c>
      <c r="P8" s="47">
        <f t="shared" si="3"/>
        <v>0.22777777777777777</v>
      </c>
    </row>
    <row r="9" spans="1:16" x14ac:dyDescent="0.35">
      <c r="A9" s="3">
        <v>8</v>
      </c>
      <c r="B9" s="3" t="s">
        <v>8</v>
      </c>
      <c r="C9" s="4">
        <v>1</v>
      </c>
      <c r="D9" s="3">
        <v>800</v>
      </c>
      <c r="E9" s="3">
        <v>700</v>
      </c>
      <c r="F9" s="3">
        <v>600</v>
      </c>
      <c r="G9" s="3">
        <v>280</v>
      </c>
      <c r="I9" s="45">
        <v>8</v>
      </c>
      <c r="J9" s="45" t="s">
        <v>8</v>
      </c>
      <c r="K9" s="46">
        <v>1</v>
      </c>
      <c r="L9" s="45">
        <f t="shared" si="4"/>
        <v>800</v>
      </c>
      <c r="M9" s="45">
        <f t="shared" si="6"/>
        <v>700</v>
      </c>
      <c r="N9" s="45">
        <f t="shared" si="7"/>
        <v>600</v>
      </c>
      <c r="O9" s="45">
        <f t="shared" si="2"/>
        <v>280</v>
      </c>
      <c r="P9" s="47">
        <f t="shared" si="3"/>
        <v>0.13333333333333333</v>
      </c>
    </row>
    <row r="10" spans="1:16" x14ac:dyDescent="0.35">
      <c r="A10" s="1">
        <v>9</v>
      </c>
      <c r="B10" s="1" t="s">
        <v>8</v>
      </c>
      <c r="C10" s="2">
        <v>0.67</v>
      </c>
      <c r="D10" s="1">
        <v>400</v>
      </c>
      <c r="E10" s="1">
        <v>600</v>
      </c>
      <c r="F10" s="1">
        <v>800</v>
      </c>
      <c r="G10" s="1">
        <v>380</v>
      </c>
      <c r="I10" s="45">
        <v>9</v>
      </c>
      <c r="J10" s="45" t="s">
        <v>8</v>
      </c>
      <c r="K10" s="46">
        <v>0.67</v>
      </c>
      <c r="L10" s="45">
        <f t="shared" si="4"/>
        <v>268</v>
      </c>
      <c r="M10" s="45">
        <f t="shared" si="6"/>
        <v>402</v>
      </c>
      <c r="N10" s="45">
        <f t="shared" si="7"/>
        <v>536</v>
      </c>
      <c r="O10" s="45">
        <f t="shared" si="2"/>
        <v>254.60000000000002</v>
      </c>
      <c r="P10" s="47">
        <f t="shared" si="3"/>
        <v>0.21111111111111114</v>
      </c>
    </row>
    <row r="11" spans="1:16" x14ac:dyDescent="0.35">
      <c r="A11" s="3">
        <v>10</v>
      </c>
      <c r="B11" s="3" t="s">
        <v>9</v>
      </c>
      <c r="C11" s="4">
        <v>1</v>
      </c>
      <c r="D11" s="3">
        <v>100</v>
      </c>
      <c r="E11" s="3">
        <v>200</v>
      </c>
      <c r="F11" s="3">
        <v>400</v>
      </c>
      <c r="G11" s="3">
        <v>100</v>
      </c>
      <c r="I11" s="45">
        <v>10</v>
      </c>
      <c r="J11" s="45" t="s">
        <v>9</v>
      </c>
      <c r="K11" s="46">
        <v>1</v>
      </c>
      <c r="L11" s="45">
        <f t="shared" si="4"/>
        <v>100</v>
      </c>
      <c r="M11" s="45">
        <f t="shared" si="6"/>
        <v>200</v>
      </c>
      <c r="N11" s="45">
        <f t="shared" si="7"/>
        <v>400</v>
      </c>
      <c r="O11" s="45">
        <f t="shared" si="2"/>
        <v>100</v>
      </c>
      <c r="P11" s="47">
        <f t="shared" si="3"/>
        <v>0.14285714285714285</v>
      </c>
    </row>
    <row r="12" spans="1:16" x14ac:dyDescent="0.35">
      <c r="A12" s="1">
        <v>11</v>
      </c>
      <c r="B12" s="1" t="s">
        <v>9</v>
      </c>
      <c r="C12" s="2">
        <v>0.5</v>
      </c>
      <c r="D12" s="1">
        <v>700</v>
      </c>
      <c r="E12" s="1">
        <v>500</v>
      </c>
      <c r="F12" s="1">
        <v>300</v>
      </c>
      <c r="G12" s="1">
        <v>260</v>
      </c>
      <c r="I12" s="45">
        <v>11</v>
      </c>
      <c r="J12" s="45" t="s">
        <v>9</v>
      </c>
      <c r="K12" s="46">
        <v>0.5</v>
      </c>
      <c r="L12" s="45">
        <f t="shared" si="4"/>
        <v>350</v>
      </c>
      <c r="M12" s="45">
        <f t="shared" si="6"/>
        <v>250</v>
      </c>
      <c r="N12" s="45">
        <f t="shared" si="7"/>
        <v>150</v>
      </c>
      <c r="O12" s="45">
        <f t="shared" si="2"/>
        <v>130</v>
      </c>
      <c r="P12" s="47">
        <f t="shared" si="3"/>
        <v>0.17333333333333334</v>
      </c>
    </row>
    <row r="13" spans="1:16" ht="15" thickBot="1" x14ac:dyDescent="0.4">
      <c r="A13" s="6">
        <v>12</v>
      </c>
      <c r="B13" s="6" t="s">
        <v>9</v>
      </c>
      <c r="C13" s="7">
        <v>1</v>
      </c>
      <c r="D13" s="6">
        <v>1500</v>
      </c>
      <c r="E13" s="6">
        <v>400</v>
      </c>
      <c r="F13" s="6">
        <v>400</v>
      </c>
      <c r="G13" s="6">
        <v>340</v>
      </c>
      <c r="I13" s="45">
        <v>12</v>
      </c>
      <c r="J13" s="45" t="s">
        <v>9</v>
      </c>
      <c r="K13" s="46">
        <v>1</v>
      </c>
      <c r="L13" s="45">
        <f t="shared" si="4"/>
        <v>1500</v>
      </c>
      <c r="M13" s="45">
        <f t="shared" si="6"/>
        <v>400</v>
      </c>
      <c r="N13" s="45">
        <f t="shared" si="7"/>
        <v>400</v>
      </c>
      <c r="O13" s="45">
        <f t="shared" si="2"/>
        <v>340</v>
      </c>
      <c r="P13" s="47">
        <f>O13/SUM(L13:N13)</f>
        <v>0.14782608695652175</v>
      </c>
    </row>
    <row r="15" spans="1:16" x14ac:dyDescent="0.35">
      <c r="O15" t="s">
        <v>32</v>
      </c>
    </row>
    <row r="16" spans="1:16" x14ac:dyDescent="0.35">
      <c r="A16" s="10" t="s">
        <v>0</v>
      </c>
      <c r="B16" s="10" t="s">
        <v>1</v>
      </c>
      <c r="C16" t="s">
        <v>25</v>
      </c>
      <c r="D16" t="s">
        <v>27</v>
      </c>
      <c r="E16" t="s">
        <v>13</v>
      </c>
      <c r="F16" t="s">
        <v>14</v>
      </c>
      <c r="G16" t="s">
        <v>15</v>
      </c>
      <c r="I16" t="s">
        <v>12</v>
      </c>
      <c r="O16" s="49">
        <v>0</v>
      </c>
    </row>
    <row r="17" spans="1:9" x14ac:dyDescent="0.35">
      <c r="A17" s="37">
        <v>1</v>
      </c>
      <c r="B17" s="12" t="s">
        <v>7</v>
      </c>
      <c r="C17" s="50">
        <v>1</v>
      </c>
      <c r="D17">
        <f>$C17*L2</f>
        <v>250</v>
      </c>
      <c r="E17">
        <f t="shared" ref="E17:F28" si="8">$C17*M2</f>
        <v>100</v>
      </c>
      <c r="F17">
        <f t="shared" si="8"/>
        <v>100</v>
      </c>
      <c r="G17">
        <f>SUM(D17:F17)</f>
        <v>450</v>
      </c>
      <c r="I17" s="48">
        <f>SUMPRODUCT(C17:C28,O2:O13)</f>
        <v>1769</v>
      </c>
    </row>
    <row r="18" spans="1:9" x14ac:dyDescent="0.35">
      <c r="A18" s="37">
        <v>2</v>
      </c>
      <c r="B18" s="12" t="s">
        <v>7</v>
      </c>
      <c r="C18" s="50">
        <v>1</v>
      </c>
      <c r="D18">
        <f t="shared" ref="D18:D28" si="9">$C18*L3</f>
        <v>165</v>
      </c>
      <c r="E18">
        <f t="shared" si="8"/>
        <v>99</v>
      </c>
      <c r="F18">
        <f t="shared" si="8"/>
        <v>99</v>
      </c>
      <c r="G18">
        <f t="shared" ref="G18:G28" si="10">SUM(D18:F18)</f>
        <v>363</v>
      </c>
    </row>
    <row r="19" spans="1:9" x14ac:dyDescent="0.35">
      <c r="A19" s="37">
        <v>3</v>
      </c>
      <c r="B19" s="12" t="s">
        <v>7</v>
      </c>
      <c r="C19" s="50">
        <v>0</v>
      </c>
      <c r="D19">
        <f t="shared" si="9"/>
        <v>0</v>
      </c>
      <c r="E19">
        <f t="shared" si="8"/>
        <v>0</v>
      </c>
      <c r="F19">
        <f t="shared" si="8"/>
        <v>0</v>
      </c>
      <c r="G19">
        <f t="shared" si="10"/>
        <v>0</v>
      </c>
    </row>
    <row r="20" spans="1:9" x14ac:dyDescent="0.35">
      <c r="A20" s="37">
        <v>4</v>
      </c>
      <c r="B20" s="12" t="s">
        <v>7</v>
      </c>
      <c r="C20" s="50">
        <v>1</v>
      </c>
      <c r="D20">
        <f t="shared" si="9"/>
        <v>750</v>
      </c>
      <c r="E20">
        <f t="shared" si="8"/>
        <v>500</v>
      </c>
      <c r="F20">
        <f t="shared" si="8"/>
        <v>300</v>
      </c>
      <c r="G20">
        <f t="shared" si="10"/>
        <v>1550</v>
      </c>
    </row>
    <row r="21" spans="1:9" ht="15" thickBot="1" x14ac:dyDescent="0.4">
      <c r="A21" s="38">
        <v>5</v>
      </c>
      <c r="B21" s="13" t="s">
        <v>7</v>
      </c>
      <c r="C21" s="51">
        <v>1</v>
      </c>
      <c r="D21">
        <f t="shared" si="9"/>
        <v>150</v>
      </c>
      <c r="E21">
        <f t="shared" si="8"/>
        <v>300</v>
      </c>
      <c r="F21">
        <f t="shared" si="8"/>
        <v>600</v>
      </c>
      <c r="G21">
        <f t="shared" si="10"/>
        <v>1050</v>
      </c>
    </row>
    <row r="22" spans="1:9" x14ac:dyDescent="0.35">
      <c r="A22" s="39">
        <v>6</v>
      </c>
      <c r="B22" s="14" t="s">
        <v>8</v>
      </c>
      <c r="C22" s="52">
        <v>0</v>
      </c>
      <c r="D22">
        <f t="shared" si="9"/>
        <v>0</v>
      </c>
      <c r="E22">
        <f t="shared" si="8"/>
        <v>0</v>
      </c>
      <c r="F22">
        <f t="shared" si="8"/>
        <v>0</v>
      </c>
      <c r="G22">
        <f t="shared" si="10"/>
        <v>0</v>
      </c>
    </row>
    <row r="23" spans="1:9" x14ac:dyDescent="0.35">
      <c r="A23" s="37">
        <v>7</v>
      </c>
      <c r="B23" s="12" t="s">
        <v>8</v>
      </c>
      <c r="C23" s="50">
        <v>1</v>
      </c>
      <c r="D23">
        <f t="shared" si="9"/>
        <v>750</v>
      </c>
      <c r="E23">
        <f t="shared" si="8"/>
        <v>750</v>
      </c>
      <c r="F23">
        <f t="shared" si="8"/>
        <v>300</v>
      </c>
      <c r="G23">
        <f t="shared" si="10"/>
        <v>1800</v>
      </c>
    </row>
    <row r="24" spans="1:9" x14ac:dyDescent="0.35">
      <c r="A24" s="37">
        <v>8</v>
      </c>
      <c r="B24" s="12" t="s">
        <v>8</v>
      </c>
      <c r="C24" s="50">
        <v>1</v>
      </c>
      <c r="D24">
        <f t="shared" si="9"/>
        <v>800</v>
      </c>
      <c r="E24">
        <f t="shared" si="8"/>
        <v>700</v>
      </c>
      <c r="F24">
        <f t="shared" si="8"/>
        <v>600</v>
      </c>
      <c r="G24">
        <f t="shared" si="10"/>
        <v>2100</v>
      </c>
    </row>
    <row r="25" spans="1:9" ht="15" thickBot="1" x14ac:dyDescent="0.4">
      <c r="A25" s="38">
        <v>9</v>
      </c>
      <c r="B25" s="13" t="s">
        <v>8</v>
      </c>
      <c r="C25" s="51">
        <v>1</v>
      </c>
      <c r="D25">
        <f t="shared" si="9"/>
        <v>268</v>
      </c>
      <c r="E25">
        <f t="shared" si="8"/>
        <v>402</v>
      </c>
      <c r="F25">
        <f t="shared" si="8"/>
        <v>536</v>
      </c>
      <c r="G25">
        <f t="shared" si="10"/>
        <v>1206</v>
      </c>
    </row>
    <row r="26" spans="1:9" x14ac:dyDescent="0.35">
      <c r="A26" s="40">
        <v>10</v>
      </c>
      <c r="B26" s="10" t="s">
        <v>9</v>
      </c>
      <c r="C26" s="53">
        <v>1</v>
      </c>
      <c r="D26">
        <f t="shared" si="9"/>
        <v>100</v>
      </c>
      <c r="E26">
        <f t="shared" si="8"/>
        <v>200</v>
      </c>
      <c r="F26">
        <f t="shared" si="8"/>
        <v>400</v>
      </c>
      <c r="G26">
        <f t="shared" si="10"/>
        <v>700</v>
      </c>
    </row>
    <row r="27" spans="1:9" x14ac:dyDescent="0.35">
      <c r="A27" s="40">
        <v>11</v>
      </c>
      <c r="B27" s="10" t="s">
        <v>9</v>
      </c>
      <c r="C27" s="53">
        <v>1</v>
      </c>
      <c r="D27">
        <f t="shared" si="9"/>
        <v>350</v>
      </c>
      <c r="E27">
        <f t="shared" si="8"/>
        <v>250</v>
      </c>
      <c r="F27">
        <f t="shared" si="8"/>
        <v>150</v>
      </c>
      <c r="G27">
        <f t="shared" si="10"/>
        <v>750</v>
      </c>
    </row>
    <row r="28" spans="1:9" x14ac:dyDescent="0.35">
      <c r="A28" s="40">
        <v>12</v>
      </c>
      <c r="B28" s="10" t="s">
        <v>9</v>
      </c>
      <c r="C28" s="53">
        <v>0</v>
      </c>
      <c r="D28">
        <f t="shared" si="9"/>
        <v>0</v>
      </c>
      <c r="E28">
        <f t="shared" si="8"/>
        <v>0</v>
      </c>
      <c r="F28">
        <f t="shared" si="8"/>
        <v>0</v>
      </c>
      <c r="G28">
        <f t="shared" si="10"/>
        <v>0</v>
      </c>
    </row>
    <row r="29" spans="1:9" x14ac:dyDescent="0.35">
      <c r="D29" s="11">
        <f>SUM(D17:D28)</f>
        <v>3583</v>
      </c>
      <c r="E29" s="11">
        <f t="shared" ref="E29:F29" si="11">SUM(E17:E28)</f>
        <v>3301</v>
      </c>
      <c r="F29" s="11">
        <f t="shared" si="11"/>
        <v>3085</v>
      </c>
      <c r="G29" s="8">
        <f>SUM(D29:F29)</f>
        <v>9969</v>
      </c>
    </row>
    <row r="30" spans="1:9" x14ac:dyDescent="0.35">
      <c r="D30" t="s">
        <v>10</v>
      </c>
      <c r="E30" t="s">
        <v>10</v>
      </c>
      <c r="F30" t="s">
        <v>10</v>
      </c>
      <c r="G30" t="s">
        <v>10</v>
      </c>
    </row>
    <row r="31" spans="1:9" x14ac:dyDescent="0.35">
      <c r="B31" t="s">
        <v>63</v>
      </c>
      <c r="D31" s="22">
        <v>4000</v>
      </c>
      <c r="E31" s="22">
        <v>4000</v>
      </c>
      <c r="F31" s="22">
        <v>4000</v>
      </c>
      <c r="G31" s="23">
        <v>10000</v>
      </c>
    </row>
    <row r="34" spans="1:7" x14ac:dyDescent="0.35">
      <c r="A34" t="s">
        <v>29</v>
      </c>
      <c r="B34" s="10" t="s">
        <v>1</v>
      </c>
      <c r="C34" t="s">
        <v>25</v>
      </c>
      <c r="D34" t="s">
        <v>27</v>
      </c>
      <c r="E34" t="s">
        <v>13</v>
      </c>
      <c r="F34" t="s">
        <v>14</v>
      </c>
      <c r="G34" t="s">
        <v>15</v>
      </c>
    </row>
    <row r="35" spans="1:7" x14ac:dyDescent="0.35">
      <c r="B35" t="s">
        <v>7</v>
      </c>
      <c r="C35">
        <f>IF(SUM(C17:C21)&gt;0,1,0)</f>
        <v>1</v>
      </c>
      <c r="D35">
        <f>SUM(D17:D21)</f>
        <v>1315</v>
      </c>
      <c r="E35">
        <f>SUM(E17:E21)</f>
        <v>999</v>
      </c>
      <c r="F35">
        <f t="shared" ref="F35" si="12">SUM(F17:F21)</f>
        <v>1099</v>
      </c>
      <c r="G35">
        <f>SUM(G17:G21)</f>
        <v>3413</v>
      </c>
    </row>
    <row r="36" spans="1:7" x14ac:dyDescent="0.35">
      <c r="B36" t="s">
        <v>8</v>
      </c>
      <c r="C36">
        <f>IF(SUM(C18:C22)&gt;0,1,0)</f>
        <v>1</v>
      </c>
      <c r="D36">
        <f>SUM(D22:D25)</f>
        <v>1818</v>
      </c>
      <c r="E36">
        <f t="shared" ref="E36:F36" si="13">SUM(E22:E25)</f>
        <v>1852</v>
      </c>
      <c r="F36">
        <f t="shared" si="13"/>
        <v>1436</v>
      </c>
      <c r="G36">
        <f t="shared" ref="G36" si="14">SUM(G22:G25)</f>
        <v>5106</v>
      </c>
    </row>
    <row r="37" spans="1:7" x14ac:dyDescent="0.35">
      <c r="B37" t="s">
        <v>9</v>
      </c>
      <c r="C37">
        <f>IF(SUM(C19:C23)&gt;0,1,0)</f>
        <v>1</v>
      </c>
      <c r="D37">
        <f>SUM(D26:D28)</f>
        <v>450</v>
      </c>
      <c r="E37">
        <f t="shared" ref="E37" si="15">SUM(E26:E28)</f>
        <v>450</v>
      </c>
      <c r="F37">
        <f>SUM(F26:F28)</f>
        <v>550</v>
      </c>
      <c r="G37">
        <f>SUM(G26:G28)</f>
        <v>1450</v>
      </c>
    </row>
    <row r="39" spans="1:7" x14ac:dyDescent="0.35">
      <c r="A39" t="s">
        <v>30</v>
      </c>
      <c r="D39" t="s">
        <v>28</v>
      </c>
    </row>
    <row r="40" spans="1:7" x14ac:dyDescent="0.35">
      <c r="A40" t="s">
        <v>20</v>
      </c>
      <c r="B40">
        <f>IF(D$29&lt;=D$31,0,1)</f>
        <v>0</v>
      </c>
      <c r="D40" t="s">
        <v>7</v>
      </c>
      <c r="E40" t="s">
        <v>8</v>
      </c>
      <c r="F40" t="s">
        <v>9</v>
      </c>
    </row>
    <row r="41" spans="1:7" x14ac:dyDescent="0.35">
      <c r="A41" t="s">
        <v>21</v>
      </c>
      <c r="B41">
        <f>IF(E$29&lt;=E$31,0,1)</f>
        <v>0</v>
      </c>
      <c r="D41">
        <f>SUM(C17:C21)</f>
        <v>4</v>
      </c>
      <c r="E41">
        <f>SUM(C22:C25)</f>
        <v>3</v>
      </c>
      <c r="F41">
        <f>SUM(C26:C28)</f>
        <v>2</v>
      </c>
    </row>
    <row r="42" spans="1:7" x14ac:dyDescent="0.35">
      <c r="A42" t="s">
        <v>22</v>
      </c>
      <c r="B42">
        <f>IF(F$29&lt;=F$31,0,1)</f>
        <v>0</v>
      </c>
      <c r="D42" t="s">
        <v>23</v>
      </c>
      <c r="E42" t="s">
        <v>23</v>
      </c>
      <c r="F42" t="s">
        <v>23</v>
      </c>
    </row>
    <row r="43" spans="1:7" x14ac:dyDescent="0.35">
      <c r="A43" t="s">
        <v>26</v>
      </c>
      <c r="B43">
        <f>IF(G$29&lt;=G$31,0,1)</f>
        <v>0</v>
      </c>
      <c r="C43" t="s">
        <v>62</v>
      </c>
      <c r="D43" s="45">
        <f>$A46</f>
        <v>1</v>
      </c>
      <c r="E43" s="45">
        <f t="shared" ref="E43:F43" si="16">$A46</f>
        <v>1</v>
      </c>
      <c r="F43" s="45">
        <f t="shared" si="16"/>
        <v>1</v>
      </c>
      <c r="G43" s="10"/>
    </row>
    <row r="45" spans="1:7" x14ac:dyDescent="0.35">
      <c r="A45" t="s">
        <v>66</v>
      </c>
    </row>
    <row r="46" spans="1:7" x14ac:dyDescent="0.35">
      <c r="A46" s="45">
        <v>1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5C964-8C67-45EB-993E-5A6666DA5734}">
  <dimension ref="A8:B15"/>
  <sheetViews>
    <sheetView workbookViewId="0"/>
  </sheetViews>
  <sheetFormatPr defaultRowHeight="14.5" x14ac:dyDescent="0.35"/>
  <sheetData>
    <row r="8" spans="1:2" x14ac:dyDescent="0.35">
      <c r="A8" s="17"/>
      <c r="B8" s="17"/>
    </row>
    <row r="15" spans="1:2" x14ac:dyDescent="0.35">
      <c r="B15" s="17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7C99F7-ED13-4164-A81F-AB2E4F2BB8AF}">
  <dimension ref="A1:B15"/>
  <sheetViews>
    <sheetView workbookViewId="0"/>
  </sheetViews>
  <sheetFormatPr defaultRowHeight="14.5" x14ac:dyDescent="0.35"/>
  <sheetData>
    <row r="1" spans="1:2" x14ac:dyDescent="0.35">
      <c r="A1">
        <v>1</v>
      </c>
    </row>
    <row r="2" spans="1:2" x14ac:dyDescent="0.35">
      <c r="A2" t="s">
        <v>67</v>
      </c>
    </row>
    <row r="3" spans="1:2" x14ac:dyDescent="0.35">
      <c r="A3">
        <v>1</v>
      </c>
    </row>
    <row r="4" spans="1:2" x14ac:dyDescent="0.35">
      <c r="A4">
        <v>3</v>
      </c>
    </row>
    <row r="5" spans="1:2" x14ac:dyDescent="0.35">
      <c r="A5">
        <v>6</v>
      </c>
    </row>
    <row r="6" spans="1:2" x14ac:dyDescent="0.35">
      <c r="A6">
        <v>1</v>
      </c>
    </row>
    <row r="8" spans="1:2" x14ac:dyDescent="0.35">
      <c r="A8" s="17"/>
      <c r="B8" s="17"/>
    </row>
    <row r="9" spans="1:2" x14ac:dyDescent="0.35">
      <c r="A9" t="s">
        <v>68</v>
      </c>
    </row>
    <row r="10" spans="1:2" x14ac:dyDescent="0.35">
      <c r="A10" t="s">
        <v>69</v>
      </c>
    </row>
    <row r="15" spans="1:2" x14ac:dyDescent="0.35">
      <c r="B15" s="17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F4AA9-F733-4DEA-B652-C69C3BCBD6E9}">
  <dimension ref="A1:B15"/>
  <sheetViews>
    <sheetView workbookViewId="0"/>
  </sheetViews>
  <sheetFormatPr defaultRowHeight="14.5" x14ac:dyDescent="0.35"/>
  <sheetData>
    <row r="1" spans="1:2" x14ac:dyDescent="0.35">
      <c r="A1">
        <v>1</v>
      </c>
    </row>
    <row r="2" spans="1:2" x14ac:dyDescent="0.35">
      <c r="A2" t="s">
        <v>33</v>
      </c>
    </row>
    <row r="3" spans="1:2" x14ac:dyDescent="0.35">
      <c r="A3">
        <v>1</v>
      </c>
    </row>
    <row r="4" spans="1:2" x14ac:dyDescent="0.35">
      <c r="A4">
        <v>0</v>
      </c>
    </row>
    <row r="5" spans="1:2" x14ac:dyDescent="0.35">
      <c r="A5">
        <v>0.3</v>
      </c>
    </row>
    <row r="6" spans="1:2" x14ac:dyDescent="0.35">
      <c r="A6">
        <v>0.05</v>
      </c>
    </row>
    <row r="8" spans="1:2" x14ac:dyDescent="0.35">
      <c r="A8" s="17"/>
      <c r="B8" s="17"/>
    </row>
    <row r="9" spans="1:2" x14ac:dyDescent="0.35">
      <c r="A9" t="s">
        <v>34</v>
      </c>
    </row>
    <row r="10" spans="1:2" x14ac:dyDescent="0.35">
      <c r="A10" t="s">
        <v>35</v>
      </c>
    </row>
    <row r="15" spans="1:2" x14ac:dyDescent="0.35">
      <c r="B15" s="17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E009E-03F7-4AB0-AD03-0EE94EEB3AED}">
  <dimension ref="A1:AB11"/>
  <sheetViews>
    <sheetView topLeftCell="O1" workbookViewId="0">
      <selection activeCell="T19" sqref="T19"/>
    </sheetView>
  </sheetViews>
  <sheetFormatPr defaultRowHeight="14.5" x14ac:dyDescent="0.35"/>
  <sheetData>
    <row r="1" spans="1:28" x14ac:dyDescent="0.35">
      <c r="A1" s="18" t="s">
        <v>89</v>
      </c>
      <c r="AB1" s="21" t="str">
        <f>CONCATENATE("Sensitivity of ",$AB$4," to ","% Increase on NPV")</f>
        <v>Sensitivity of NPV to % Increase on NPV</v>
      </c>
    </row>
    <row r="3" spans="1:28" x14ac:dyDescent="0.35">
      <c r="A3" t="s">
        <v>90</v>
      </c>
      <c r="AB3" t="s">
        <v>24</v>
      </c>
    </row>
    <row r="4" spans="1:28" ht="43.5" x14ac:dyDescent="0.35">
      <c r="B4" s="42" t="s">
        <v>38</v>
      </c>
      <c r="C4" s="42" t="s">
        <v>39</v>
      </c>
      <c r="D4" s="42" t="s">
        <v>40</v>
      </c>
      <c r="E4" s="42" t="s">
        <v>41</v>
      </c>
      <c r="F4" s="42" t="s">
        <v>42</v>
      </c>
      <c r="G4" s="42" t="s">
        <v>43</v>
      </c>
      <c r="H4" s="42" t="s">
        <v>44</v>
      </c>
      <c r="I4" s="42" t="s">
        <v>45</v>
      </c>
      <c r="J4" s="42" t="s">
        <v>46</v>
      </c>
      <c r="K4" s="42" t="s">
        <v>47</v>
      </c>
      <c r="L4" s="42" t="s">
        <v>48</v>
      </c>
      <c r="M4" s="42" t="s">
        <v>49</v>
      </c>
      <c r="N4" s="44" t="s">
        <v>6</v>
      </c>
      <c r="O4" s="43" t="s">
        <v>50</v>
      </c>
      <c r="P4" s="43" t="s">
        <v>51</v>
      </c>
      <c r="Q4" s="43" t="s">
        <v>52</v>
      </c>
      <c r="R4" s="43" t="s">
        <v>53</v>
      </c>
      <c r="S4" s="43" t="s">
        <v>54</v>
      </c>
      <c r="T4" s="43" t="s">
        <v>55</v>
      </c>
      <c r="U4" s="43" t="s">
        <v>56</v>
      </c>
      <c r="V4" s="43" t="s">
        <v>57</v>
      </c>
      <c r="W4" s="43" t="s">
        <v>58</v>
      </c>
      <c r="X4" s="43" t="s">
        <v>59</v>
      </c>
      <c r="Y4" s="43" t="s">
        <v>60</v>
      </c>
      <c r="Z4" s="43" t="s">
        <v>61</v>
      </c>
      <c r="AA4" s="21">
        <f>MATCH($AB$4,OutputAddresses,0)</f>
        <v>13</v>
      </c>
      <c r="AB4" s="20" t="s">
        <v>6</v>
      </c>
    </row>
    <row r="5" spans="1:28" x14ac:dyDescent="0.35">
      <c r="A5" s="24">
        <v>0</v>
      </c>
      <c r="B5" s="25">
        <v>1</v>
      </c>
      <c r="C5" s="26">
        <v>1</v>
      </c>
      <c r="D5" s="26">
        <v>0</v>
      </c>
      <c r="E5" s="26">
        <v>1</v>
      </c>
      <c r="F5" s="26">
        <v>1</v>
      </c>
      <c r="G5" s="26">
        <v>0</v>
      </c>
      <c r="H5" s="26">
        <v>1</v>
      </c>
      <c r="I5" s="26">
        <v>1</v>
      </c>
      <c r="J5" s="26">
        <v>1</v>
      </c>
      <c r="K5" s="26">
        <v>1</v>
      </c>
      <c r="L5" s="26">
        <v>1</v>
      </c>
      <c r="M5" s="26">
        <v>0</v>
      </c>
      <c r="N5" s="26">
        <v>1769</v>
      </c>
      <c r="O5" s="27">
        <v>0.13333333333333333</v>
      </c>
      <c r="P5" s="27">
        <v>0.16363636363636366</v>
      </c>
      <c r="Q5" s="27">
        <v>0.11428571428571428</v>
      </c>
      <c r="R5" s="27">
        <v>0.2</v>
      </c>
      <c r="S5" s="27">
        <v>0.15714285714285714</v>
      </c>
      <c r="T5" s="27">
        <v>0.1125</v>
      </c>
      <c r="U5" s="27">
        <v>0.22777777777777777</v>
      </c>
      <c r="V5" s="27">
        <v>0.13333333333333333</v>
      </c>
      <c r="W5" s="27">
        <v>0.21111111111111114</v>
      </c>
      <c r="X5" s="27">
        <v>0.14285714285714285</v>
      </c>
      <c r="Y5" s="27">
        <v>0.17333333333333334</v>
      </c>
      <c r="Z5" s="28">
        <v>0.14782608695652175</v>
      </c>
      <c r="AB5">
        <f>INDEX(OutputValues,1,$AA$4)</f>
        <v>1769</v>
      </c>
    </row>
    <row r="6" spans="1:28" x14ac:dyDescent="0.35">
      <c r="A6" s="24">
        <v>5.000000074505806E-2</v>
      </c>
      <c r="B6" s="29">
        <v>1</v>
      </c>
      <c r="C6" s="30">
        <v>1</v>
      </c>
      <c r="D6" s="30">
        <v>0</v>
      </c>
      <c r="E6" s="30">
        <v>1</v>
      </c>
      <c r="F6" s="30">
        <v>1</v>
      </c>
      <c r="G6" s="30">
        <v>0</v>
      </c>
      <c r="H6" s="30">
        <v>1</v>
      </c>
      <c r="I6" s="30">
        <v>1</v>
      </c>
      <c r="J6" s="30">
        <v>1</v>
      </c>
      <c r="K6" s="30">
        <v>1</v>
      </c>
      <c r="L6" s="30">
        <v>1</v>
      </c>
      <c r="M6" s="30">
        <v>0</v>
      </c>
      <c r="N6" s="30">
        <v>1857.4500013180077</v>
      </c>
      <c r="O6" s="31">
        <v>0.14000000009934108</v>
      </c>
      <c r="P6" s="31">
        <v>0.17181818194010043</v>
      </c>
      <c r="Q6" s="31">
        <v>0.12000000008514949</v>
      </c>
      <c r="R6" s="31">
        <v>0.2100000001490116</v>
      </c>
      <c r="S6" s="31">
        <v>0.16500000011708055</v>
      </c>
      <c r="T6" s="31">
        <v>0.11812500008381903</v>
      </c>
      <c r="U6" s="31">
        <v>0.23916666683637433</v>
      </c>
      <c r="V6" s="31">
        <v>0.14000000009934108</v>
      </c>
      <c r="W6" s="31">
        <v>0.22166666682395672</v>
      </c>
      <c r="X6" s="31">
        <v>0.15000000010643685</v>
      </c>
      <c r="Y6" s="31">
        <v>0.18200000012914339</v>
      </c>
      <c r="Z6" s="32">
        <v>0.15521739141448684</v>
      </c>
      <c r="AB6">
        <f>INDEX(OutputValues,2,$AA$4)</f>
        <v>1857.4500013180077</v>
      </c>
    </row>
    <row r="7" spans="1:28" x14ac:dyDescent="0.35">
      <c r="A7" s="24">
        <v>0.10000000149011612</v>
      </c>
      <c r="B7" s="29">
        <v>1</v>
      </c>
      <c r="C7" s="30">
        <v>1</v>
      </c>
      <c r="D7" s="30">
        <v>0</v>
      </c>
      <c r="E7" s="30">
        <v>1</v>
      </c>
      <c r="F7" s="30">
        <v>1</v>
      </c>
      <c r="G7" s="30">
        <v>0</v>
      </c>
      <c r="H7" s="30">
        <v>1</v>
      </c>
      <c r="I7" s="30">
        <v>1</v>
      </c>
      <c r="J7" s="30">
        <v>1</v>
      </c>
      <c r="K7" s="30">
        <v>1</v>
      </c>
      <c r="L7" s="30">
        <v>1</v>
      </c>
      <c r="M7" s="30">
        <v>0</v>
      </c>
      <c r="N7" s="30">
        <v>1945.9000026360154</v>
      </c>
      <c r="O7" s="31">
        <v>0.14666666686534882</v>
      </c>
      <c r="P7" s="31">
        <v>0.18000000024383722</v>
      </c>
      <c r="Q7" s="31">
        <v>0.12571428588458469</v>
      </c>
      <c r="R7" s="31">
        <v>0.22000000029802322</v>
      </c>
      <c r="S7" s="31">
        <v>0.17285714309130396</v>
      </c>
      <c r="T7" s="31">
        <v>0.12375000016763807</v>
      </c>
      <c r="U7" s="31">
        <v>0.25055555589497092</v>
      </c>
      <c r="V7" s="31">
        <v>0.14666666686534882</v>
      </c>
      <c r="W7" s="31">
        <v>0.23222222253680233</v>
      </c>
      <c r="X7" s="31">
        <v>0.15714285735573089</v>
      </c>
      <c r="Y7" s="31">
        <v>0.19066666692495346</v>
      </c>
      <c r="Z7" s="32">
        <v>0.16260869587245194</v>
      </c>
      <c r="AB7">
        <f>INDEX(OutputValues,3,$AA$4)</f>
        <v>1945.9000026360154</v>
      </c>
    </row>
    <row r="8" spans="1:28" x14ac:dyDescent="0.35">
      <c r="A8" s="24">
        <v>0.15000000596046448</v>
      </c>
      <c r="B8" s="29">
        <v>1</v>
      </c>
      <c r="C8" s="30">
        <v>1</v>
      </c>
      <c r="D8" s="30">
        <v>0</v>
      </c>
      <c r="E8" s="30">
        <v>1</v>
      </c>
      <c r="F8" s="30">
        <v>1</v>
      </c>
      <c r="G8" s="30">
        <v>0</v>
      </c>
      <c r="H8" s="30">
        <v>1</v>
      </c>
      <c r="I8" s="30">
        <v>1</v>
      </c>
      <c r="J8" s="30">
        <v>1</v>
      </c>
      <c r="K8" s="30">
        <v>1</v>
      </c>
      <c r="L8" s="30">
        <v>1</v>
      </c>
      <c r="M8" s="30">
        <v>0</v>
      </c>
      <c r="N8" s="30">
        <v>2034.3500105440617</v>
      </c>
      <c r="O8" s="31">
        <v>0.15333333412806194</v>
      </c>
      <c r="P8" s="31">
        <v>0.18818181915716692</v>
      </c>
      <c r="Q8" s="31">
        <v>0.13142857210976736</v>
      </c>
      <c r="R8" s="31">
        <v>0.23000000119209291</v>
      </c>
      <c r="S8" s="31">
        <v>0.18071428665093014</v>
      </c>
      <c r="T8" s="31">
        <v>0.12937500067055224</v>
      </c>
      <c r="U8" s="31">
        <v>0.2619444458021058</v>
      </c>
      <c r="V8" s="31">
        <v>0.15333333412806194</v>
      </c>
      <c r="W8" s="31">
        <v>0.24277777903609807</v>
      </c>
      <c r="X8" s="31">
        <v>0.16428571513720922</v>
      </c>
      <c r="Y8" s="31">
        <v>0.19933333436648051</v>
      </c>
      <c r="Z8" s="32">
        <v>0.17000000088111214</v>
      </c>
      <c r="AB8">
        <f>INDEX(OutputValues,4,$AA$4)</f>
        <v>2034.3500105440617</v>
      </c>
    </row>
    <row r="9" spans="1:28" x14ac:dyDescent="0.35">
      <c r="A9" s="24">
        <v>0.20000000298023224</v>
      </c>
      <c r="B9" s="29">
        <v>1</v>
      </c>
      <c r="C9" s="30">
        <v>1</v>
      </c>
      <c r="D9" s="30">
        <v>0</v>
      </c>
      <c r="E9" s="30">
        <v>1</v>
      </c>
      <c r="F9" s="30">
        <v>1</v>
      </c>
      <c r="G9" s="30">
        <v>0</v>
      </c>
      <c r="H9" s="30">
        <v>1</v>
      </c>
      <c r="I9" s="30">
        <v>1</v>
      </c>
      <c r="J9" s="30">
        <v>1</v>
      </c>
      <c r="K9" s="30">
        <v>1</v>
      </c>
      <c r="L9" s="30">
        <v>1</v>
      </c>
      <c r="M9" s="30">
        <v>0</v>
      </c>
      <c r="N9" s="30">
        <v>2122.8000052720308</v>
      </c>
      <c r="O9" s="31">
        <v>0.16000000039736431</v>
      </c>
      <c r="P9" s="31">
        <v>0.19636363685131072</v>
      </c>
      <c r="Q9" s="31">
        <v>0.13714285748345512</v>
      </c>
      <c r="R9" s="31">
        <v>0.24000000059604645</v>
      </c>
      <c r="S9" s="31">
        <v>0.18857142903975077</v>
      </c>
      <c r="T9" s="31">
        <v>0.13500000033527612</v>
      </c>
      <c r="U9" s="31">
        <v>0.27333333401216403</v>
      </c>
      <c r="V9" s="31">
        <v>0.16000000039736431</v>
      </c>
      <c r="W9" s="31">
        <v>0.25333333396249347</v>
      </c>
      <c r="X9" s="31">
        <v>0.1714285718543189</v>
      </c>
      <c r="Y9" s="31">
        <v>0.20800000051657358</v>
      </c>
      <c r="Z9" s="32">
        <v>0.17739130478838216</v>
      </c>
      <c r="AB9">
        <f>INDEX(OutputValues,5,$AA$4)</f>
        <v>2122.8000052720308</v>
      </c>
    </row>
    <row r="10" spans="1:28" x14ac:dyDescent="0.35">
      <c r="A10" s="24">
        <v>0.25</v>
      </c>
      <c r="B10" s="29">
        <v>1</v>
      </c>
      <c r="C10" s="30">
        <v>1</v>
      </c>
      <c r="D10" s="30">
        <v>0</v>
      </c>
      <c r="E10" s="30">
        <v>1</v>
      </c>
      <c r="F10" s="30">
        <v>1</v>
      </c>
      <c r="G10" s="30">
        <v>0</v>
      </c>
      <c r="H10" s="30">
        <v>1</v>
      </c>
      <c r="I10" s="30">
        <v>1</v>
      </c>
      <c r="J10" s="30">
        <v>1</v>
      </c>
      <c r="K10" s="30">
        <v>1</v>
      </c>
      <c r="L10" s="30">
        <v>1</v>
      </c>
      <c r="M10" s="30">
        <v>0</v>
      </c>
      <c r="N10" s="30">
        <v>2211.25</v>
      </c>
      <c r="O10" s="31">
        <v>0.16666666666666666</v>
      </c>
      <c r="P10" s="31">
        <v>0.20454545454545456</v>
      </c>
      <c r="Q10" s="31">
        <v>0.14285714285714285</v>
      </c>
      <c r="R10" s="31">
        <v>0.25</v>
      </c>
      <c r="S10" s="31">
        <v>0.19642857142857142</v>
      </c>
      <c r="T10" s="31">
        <v>0.140625</v>
      </c>
      <c r="U10" s="31">
        <v>0.28472222222222221</v>
      </c>
      <c r="V10" s="31">
        <v>0.16666666666666666</v>
      </c>
      <c r="W10" s="31">
        <v>0.2638888888888889</v>
      </c>
      <c r="X10" s="31">
        <v>0.17857142857142858</v>
      </c>
      <c r="Y10" s="31">
        <v>0.21666666666666667</v>
      </c>
      <c r="Z10" s="32">
        <v>0.18478260869565216</v>
      </c>
      <c r="AB10">
        <f>INDEX(OutputValues,6,$AA$4)</f>
        <v>2211.25</v>
      </c>
    </row>
    <row r="11" spans="1:28" x14ac:dyDescent="0.35">
      <c r="A11" s="24">
        <v>0.30000001192092896</v>
      </c>
      <c r="B11" s="33">
        <v>1</v>
      </c>
      <c r="C11" s="34">
        <v>1</v>
      </c>
      <c r="D11" s="34">
        <v>0</v>
      </c>
      <c r="E11" s="34">
        <v>1</v>
      </c>
      <c r="F11" s="34">
        <v>1</v>
      </c>
      <c r="G11" s="34">
        <v>0</v>
      </c>
      <c r="H11" s="34">
        <v>1</v>
      </c>
      <c r="I11" s="34">
        <v>1</v>
      </c>
      <c r="J11" s="34">
        <v>1</v>
      </c>
      <c r="K11" s="34">
        <v>1</v>
      </c>
      <c r="L11" s="34">
        <v>1</v>
      </c>
      <c r="M11" s="34">
        <v>0</v>
      </c>
      <c r="N11" s="34">
        <v>2299.7000210881233</v>
      </c>
      <c r="O11" s="35">
        <v>0.17333333492279052</v>
      </c>
      <c r="P11" s="35">
        <v>0.2127272746779702</v>
      </c>
      <c r="Q11" s="35">
        <v>0.14857142993382044</v>
      </c>
      <c r="R11" s="35">
        <v>0.2600000023841858</v>
      </c>
      <c r="S11" s="35">
        <v>0.20428571615900312</v>
      </c>
      <c r="T11" s="35">
        <v>0.1462500013411045</v>
      </c>
      <c r="U11" s="35">
        <v>0.29611111382643379</v>
      </c>
      <c r="V11" s="35">
        <v>0.17333333492279052</v>
      </c>
      <c r="W11" s="35">
        <v>0.274444446961085</v>
      </c>
      <c r="X11" s="35">
        <v>0.18571428741727555</v>
      </c>
      <c r="Y11" s="35">
        <v>0.22533333539962769</v>
      </c>
      <c r="Z11" s="36">
        <v>0.19217391480570253</v>
      </c>
      <c r="AB11">
        <f>INDEX(OutputValues,7,$AA$4)</f>
        <v>2299.7000210881233</v>
      </c>
    </row>
  </sheetData>
  <dataValidations count="1">
    <dataValidation type="list" allowBlank="1" showInputMessage="1" showErrorMessage="1" sqref="AB4" xr:uid="{AE695330-25AC-45D4-9024-11A75306601C}">
      <formula1>OutputAddresses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01BF7-9AA4-4AD5-A33F-E5E35D9850DE}">
  <dimension ref="A1:P10"/>
  <sheetViews>
    <sheetView workbookViewId="0">
      <selection activeCell="M18" sqref="M18"/>
    </sheetView>
  </sheetViews>
  <sheetFormatPr defaultRowHeight="14.5" x14ac:dyDescent="0.35"/>
  <sheetData>
    <row r="1" spans="1:16" x14ac:dyDescent="0.35">
      <c r="A1" s="18" t="s">
        <v>89</v>
      </c>
      <c r="P1" s="21" t="str">
        <f>CONCATENATE("Sensitivity of ",$P$4," to ","Increase on Total Capital expenditure Maximum")</f>
        <v>Sensitivity of NPV to Increase on Total Capital expenditure Maximum</v>
      </c>
    </row>
    <row r="3" spans="1:16" x14ac:dyDescent="0.35">
      <c r="A3" t="s">
        <v>94</v>
      </c>
      <c r="P3" t="s">
        <v>24</v>
      </c>
    </row>
    <row r="4" spans="1:16" ht="43.5" x14ac:dyDescent="0.35">
      <c r="B4" s="42" t="s">
        <v>38</v>
      </c>
      <c r="C4" s="42" t="s">
        <v>39</v>
      </c>
      <c r="D4" s="42" t="s">
        <v>40</v>
      </c>
      <c r="E4" s="42" t="s">
        <v>41</v>
      </c>
      <c r="F4" s="42" t="s">
        <v>42</v>
      </c>
      <c r="G4" s="42" t="s">
        <v>43</v>
      </c>
      <c r="H4" s="42" t="s">
        <v>44</v>
      </c>
      <c r="I4" s="42" t="s">
        <v>45</v>
      </c>
      <c r="J4" s="42" t="s">
        <v>46</v>
      </c>
      <c r="K4" s="42" t="s">
        <v>47</v>
      </c>
      <c r="L4" s="42" t="s">
        <v>48</v>
      </c>
      <c r="M4" s="42" t="s">
        <v>49</v>
      </c>
      <c r="N4" s="44" t="s">
        <v>6</v>
      </c>
      <c r="O4" s="21">
        <f>MATCH($P$4,OutputAddresses,0)</f>
        <v>13</v>
      </c>
      <c r="P4" s="20" t="s">
        <v>6</v>
      </c>
    </row>
    <row r="5" spans="1:16" x14ac:dyDescent="0.35">
      <c r="A5" s="8">
        <v>10000</v>
      </c>
      <c r="B5" s="25">
        <v>1</v>
      </c>
      <c r="C5" s="26">
        <v>1</v>
      </c>
      <c r="D5" s="26">
        <v>0</v>
      </c>
      <c r="E5" s="26">
        <v>1</v>
      </c>
      <c r="F5" s="26">
        <v>1</v>
      </c>
      <c r="G5" s="26">
        <v>0</v>
      </c>
      <c r="H5" s="26">
        <v>1</v>
      </c>
      <c r="I5" s="26">
        <v>1</v>
      </c>
      <c r="J5" s="26">
        <v>1</v>
      </c>
      <c r="K5" s="26">
        <v>1</v>
      </c>
      <c r="L5" s="26">
        <v>1</v>
      </c>
      <c r="M5" s="26">
        <v>0</v>
      </c>
      <c r="N5" s="57">
        <v>1769</v>
      </c>
      <c r="P5">
        <f>INDEX(OutputValues,1,$O$4)</f>
        <v>1769</v>
      </c>
    </row>
    <row r="6" spans="1:16" x14ac:dyDescent="0.35">
      <c r="A6" s="8">
        <v>11000</v>
      </c>
      <c r="B6" s="29">
        <v>0</v>
      </c>
      <c r="C6" s="30">
        <v>1</v>
      </c>
      <c r="D6" s="30">
        <v>1</v>
      </c>
      <c r="E6" s="30">
        <v>1</v>
      </c>
      <c r="F6" s="30">
        <v>1</v>
      </c>
      <c r="G6" s="30">
        <v>1</v>
      </c>
      <c r="H6" s="30">
        <v>1</v>
      </c>
      <c r="I6" s="30">
        <v>1</v>
      </c>
      <c r="J6" s="30">
        <v>1</v>
      </c>
      <c r="K6" s="30">
        <v>1</v>
      </c>
      <c r="L6" s="30">
        <v>1</v>
      </c>
      <c r="M6" s="30">
        <v>0</v>
      </c>
      <c r="N6" s="58">
        <v>1839</v>
      </c>
      <c r="P6">
        <f>INDEX(OutputValues,2,$O$4)</f>
        <v>1839</v>
      </c>
    </row>
    <row r="7" spans="1:16" x14ac:dyDescent="0.35">
      <c r="A7" s="8">
        <v>12000</v>
      </c>
      <c r="B7" s="29">
        <v>0</v>
      </c>
      <c r="C7" s="30">
        <v>1</v>
      </c>
      <c r="D7" s="30">
        <v>1</v>
      </c>
      <c r="E7" s="30">
        <v>1</v>
      </c>
      <c r="F7" s="30">
        <v>1</v>
      </c>
      <c r="G7" s="30">
        <v>1</v>
      </c>
      <c r="H7" s="30">
        <v>1</v>
      </c>
      <c r="I7" s="30">
        <v>1</v>
      </c>
      <c r="J7" s="30">
        <v>1</v>
      </c>
      <c r="K7" s="30">
        <v>1</v>
      </c>
      <c r="L7" s="30">
        <v>1</v>
      </c>
      <c r="M7" s="30">
        <v>0</v>
      </c>
      <c r="N7" s="58">
        <v>1839</v>
      </c>
      <c r="P7">
        <f>INDEX(OutputValues,3,$O$4)</f>
        <v>1839</v>
      </c>
    </row>
    <row r="8" spans="1:16" x14ac:dyDescent="0.35">
      <c r="A8" s="8">
        <v>13000</v>
      </c>
      <c r="B8" s="29">
        <v>0</v>
      </c>
      <c r="C8" s="30">
        <v>1</v>
      </c>
      <c r="D8" s="30">
        <v>1</v>
      </c>
      <c r="E8" s="30">
        <v>1</v>
      </c>
      <c r="F8" s="30">
        <v>1</v>
      </c>
      <c r="G8" s="30">
        <v>1</v>
      </c>
      <c r="H8" s="30">
        <v>1</v>
      </c>
      <c r="I8" s="30">
        <v>1</v>
      </c>
      <c r="J8" s="30">
        <v>1</v>
      </c>
      <c r="K8" s="30">
        <v>1</v>
      </c>
      <c r="L8" s="30">
        <v>1</v>
      </c>
      <c r="M8" s="30">
        <v>0</v>
      </c>
      <c r="N8" s="58">
        <v>1839</v>
      </c>
      <c r="P8">
        <f>INDEX(OutputValues,4,$O$4)</f>
        <v>1839</v>
      </c>
    </row>
    <row r="9" spans="1:16" x14ac:dyDescent="0.35">
      <c r="A9" s="8">
        <v>14000</v>
      </c>
      <c r="B9" s="29">
        <v>0</v>
      </c>
      <c r="C9" s="30">
        <v>1</v>
      </c>
      <c r="D9" s="30">
        <v>1</v>
      </c>
      <c r="E9" s="30">
        <v>1</v>
      </c>
      <c r="F9" s="30">
        <v>1</v>
      </c>
      <c r="G9" s="30">
        <v>1</v>
      </c>
      <c r="H9" s="30">
        <v>1</v>
      </c>
      <c r="I9" s="30">
        <v>1</v>
      </c>
      <c r="J9" s="30">
        <v>1</v>
      </c>
      <c r="K9" s="30">
        <v>1</v>
      </c>
      <c r="L9" s="30">
        <v>1</v>
      </c>
      <c r="M9" s="30">
        <v>0</v>
      </c>
      <c r="N9" s="58">
        <v>1839</v>
      </c>
      <c r="P9">
        <f>INDEX(OutputValues,5,$O$4)</f>
        <v>1839</v>
      </c>
    </row>
    <row r="10" spans="1:16" x14ac:dyDescent="0.35">
      <c r="A10" s="8">
        <v>15000</v>
      </c>
      <c r="B10" s="33">
        <v>0</v>
      </c>
      <c r="C10" s="34">
        <v>1</v>
      </c>
      <c r="D10" s="34">
        <v>1</v>
      </c>
      <c r="E10" s="34">
        <v>1</v>
      </c>
      <c r="F10" s="34">
        <v>1</v>
      </c>
      <c r="G10" s="34">
        <v>1</v>
      </c>
      <c r="H10" s="34">
        <v>1</v>
      </c>
      <c r="I10" s="34">
        <v>1</v>
      </c>
      <c r="J10" s="34">
        <v>1</v>
      </c>
      <c r="K10" s="34">
        <v>1</v>
      </c>
      <c r="L10" s="34">
        <v>1</v>
      </c>
      <c r="M10" s="34">
        <v>0</v>
      </c>
      <c r="N10" s="59">
        <v>1839</v>
      </c>
      <c r="P10">
        <f>INDEX(OutputValues,6,$O$4)</f>
        <v>1839</v>
      </c>
    </row>
  </sheetData>
  <dataValidations count="1">
    <dataValidation type="list" allowBlank="1" showInputMessage="1" showErrorMessage="1" sqref="P4" xr:uid="{365B5E54-CB87-40B7-9AEF-B581D3C9C408}">
      <formula1>OutputAddresses</formula1>
    </dataValidation>
  </dataValidations>
  <pageMargins left="0.7" right="0.7" top="0.75" bottom="0.75" header="0.3" footer="0.3"/>
  <drawing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2E5CB-DDF6-4804-9ED6-50D6CA8F843C}">
  <dimension ref="A1:AZ106"/>
  <sheetViews>
    <sheetView topLeftCell="A77" workbookViewId="0">
      <selection activeCell="I101" sqref="I101"/>
    </sheetView>
  </sheetViews>
  <sheetFormatPr defaultRowHeight="14.5" x14ac:dyDescent="0.35"/>
  <cols>
    <col min="1" max="1" width="6.26953125" bestFit="1" customWidth="1"/>
  </cols>
  <sheetData>
    <row r="1" spans="1:52" x14ac:dyDescent="0.35">
      <c r="A1" s="18" t="s">
        <v>97</v>
      </c>
      <c r="K1" s="21" t="str">
        <f>CONCATENATE("Sensitivity of ",$K$4," to ","Increase in total maximum capital expenditure ")</f>
        <v xml:space="preserve">Sensitivity of $I$17 to Increase in total maximum capital expenditure </v>
      </c>
      <c r="O1" s="21" t="str">
        <f>CONCATENATE("Sensitivity of ",$O$4," to ","Increase in maximum capital expenditure year 1")</f>
        <v>Sensitivity of $I$17 to Increase in maximum capital expenditure year 1</v>
      </c>
    </row>
    <row r="2" spans="1:52" x14ac:dyDescent="0.35">
      <c r="K2" t="s">
        <v>99</v>
      </c>
      <c r="O2" t="s">
        <v>102</v>
      </c>
      <c r="AZ2" t="s">
        <v>76</v>
      </c>
    </row>
    <row r="3" spans="1:52" x14ac:dyDescent="0.35">
      <c r="A3" t="s">
        <v>98</v>
      </c>
      <c r="K3" t="s">
        <v>100</v>
      </c>
      <c r="L3" t="s">
        <v>101</v>
      </c>
      <c r="O3" t="s">
        <v>100</v>
      </c>
      <c r="P3" t="s">
        <v>103</v>
      </c>
      <c r="AZ3" t="s">
        <v>77</v>
      </c>
    </row>
    <row r="4" spans="1:52" ht="29.5" x14ac:dyDescent="0.35">
      <c r="A4" s="64" t="s">
        <v>76</v>
      </c>
      <c r="B4" s="8">
        <v>10000</v>
      </c>
      <c r="C4" s="8">
        <v>11000</v>
      </c>
      <c r="D4" s="8">
        <v>12000</v>
      </c>
      <c r="E4" s="8">
        <v>13000</v>
      </c>
      <c r="F4" s="8">
        <v>14000</v>
      </c>
      <c r="G4" s="8">
        <v>15000</v>
      </c>
      <c r="J4" s="21">
        <f>MATCH($K$4,OutputAddresses,0)</f>
        <v>13</v>
      </c>
      <c r="K4" s="20" t="s">
        <v>75</v>
      </c>
      <c r="L4" s="65">
        <v>4000</v>
      </c>
      <c r="M4" s="21">
        <f>MATCH($L$4,InputValues1,0)</f>
        <v>1</v>
      </c>
      <c r="N4" s="21">
        <f>MATCH($O$4,OutputAddresses,0)</f>
        <v>13</v>
      </c>
      <c r="O4" s="20" t="s">
        <v>75</v>
      </c>
      <c r="P4" s="65">
        <v>10000</v>
      </c>
      <c r="Q4" s="21">
        <f>MATCH($P$4,InputValues2,0)</f>
        <v>1</v>
      </c>
      <c r="AZ4" t="s">
        <v>78</v>
      </c>
    </row>
    <row r="5" spans="1:52" x14ac:dyDescent="0.35">
      <c r="A5" s="8">
        <v>4000</v>
      </c>
      <c r="B5" s="25">
        <v>1</v>
      </c>
      <c r="C5" s="26">
        <v>0</v>
      </c>
      <c r="D5" s="26">
        <v>0</v>
      </c>
      <c r="E5" s="26">
        <v>0</v>
      </c>
      <c r="F5" s="26">
        <v>0</v>
      </c>
      <c r="G5" s="57">
        <v>0</v>
      </c>
      <c r="J5" s="21" t="str">
        <f>"OutputValues_"&amp;$J$4</f>
        <v>OutputValues_13</v>
      </c>
      <c r="K5">
        <f ca="1">INDEX(INDIRECT($J$5),$M$4,1)</f>
        <v>1769</v>
      </c>
      <c r="N5" s="21" t="str">
        <f>"OutputValues_"&amp;$N$4</f>
        <v>OutputValues_13</v>
      </c>
      <c r="O5">
        <f ca="1">INDEX(INDIRECT($N$5),1,$Q$4)</f>
        <v>1769</v>
      </c>
      <c r="AZ5" t="s">
        <v>79</v>
      </c>
    </row>
    <row r="6" spans="1:52" x14ac:dyDescent="0.35">
      <c r="A6" s="8">
        <v>5000</v>
      </c>
      <c r="B6" s="29">
        <v>1</v>
      </c>
      <c r="C6" s="30">
        <v>1</v>
      </c>
      <c r="D6" s="30">
        <v>0</v>
      </c>
      <c r="E6" s="30">
        <v>0</v>
      </c>
      <c r="F6" s="30">
        <v>0</v>
      </c>
      <c r="G6" s="58">
        <v>0</v>
      </c>
      <c r="K6">
        <f ca="1">INDEX(INDIRECT($J$5),$M$4,2)</f>
        <v>1839</v>
      </c>
      <c r="O6">
        <f ca="1">INDEX(INDIRECT($N$5),2,$Q$4)</f>
        <v>1769.6</v>
      </c>
      <c r="AZ6" t="s">
        <v>80</v>
      </c>
    </row>
    <row r="7" spans="1:52" x14ac:dyDescent="0.35">
      <c r="A7" s="8">
        <v>6000</v>
      </c>
      <c r="B7" s="29">
        <v>1</v>
      </c>
      <c r="C7" s="30">
        <v>1</v>
      </c>
      <c r="D7" s="30">
        <v>0</v>
      </c>
      <c r="E7" s="30">
        <v>0</v>
      </c>
      <c r="F7" s="30">
        <v>1</v>
      </c>
      <c r="G7" s="58">
        <v>1</v>
      </c>
      <c r="K7">
        <f ca="1">INDEX(INDIRECT($J$5),$M$4,3)</f>
        <v>1839</v>
      </c>
      <c r="O7">
        <f ca="1">INDEX(INDIRECT($N$5),3,$Q$4)</f>
        <v>1769.6</v>
      </c>
      <c r="AZ7" t="s">
        <v>81</v>
      </c>
    </row>
    <row r="8" spans="1:52" x14ac:dyDescent="0.35">
      <c r="A8" s="8">
        <v>7000</v>
      </c>
      <c r="B8" s="29">
        <v>1</v>
      </c>
      <c r="C8" s="30">
        <v>1</v>
      </c>
      <c r="D8" s="30">
        <v>0</v>
      </c>
      <c r="E8" s="30">
        <v>0</v>
      </c>
      <c r="F8" s="30">
        <v>1</v>
      </c>
      <c r="G8" s="58">
        <v>1</v>
      </c>
      <c r="K8">
        <f ca="1">INDEX(INDIRECT($J$5),$M$4,4)</f>
        <v>1839</v>
      </c>
      <c r="O8">
        <f ca="1">INDEX(INDIRECT($N$5),4,$Q$4)</f>
        <v>1769.6</v>
      </c>
      <c r="AZ8" t="s">
        <v>82</v>
      </c>
    </row>
    <row r="9" spans="1:52" x14ac:dyDescent="0.35">
      <c r="A9" s="8">
        <v>8000</v>
      </c>
      <c r="B9" s="29">
        <v>1</v>
      </c>
      <c r="C9" s="30">
        <v>1</v>
      </c>
      <c r="D9" s="30">
        <v>0</v>
      </c>
      <c r="E9" s="30">
        <v>0</v>
      </c>
      <c r="F9" s="30">
        <v>1</v>
      </c>
      <c r="G9" s="58">
        <v>1</v>
      </c>
      <c r="K9">
        <f ca="1">INDEX(INDIRECT($J$5),$M$4,5)</f>
        <v>1839</v>
      </c>
      <c r="O9">
        <f ca="1">INDEX(INDIRECT($N$5),5,$Q$4)</f>
        <v>1769.6</v>
      </c>
      <c r="AZ9" t="s">
        <v>83</v>
      </c>
    </row>
    <row r="10" spans="1:52" x14ac:dyDescent="0.35">
      <c r="A10" s="8">
        <v>9000</v>
      </c>
      <c r="B10" s="33">
        <v>1</v>
      </c>
      <c r="C10" s="34">
        <v>1</v>
      </c>
      <c r="D10" s="34">
        <v>0</v>
      </c>
      <c r="E10" s="34">
        <v>0</v>
      </c>
      <c r="F10" s="34">
        <v>1</v>
      </c>
      <c r="G10" s="59">
        <v>1</v>
      </c>
      <c r="K10">
        <f ca="1">INDEX(INDIRECT($J$5),$M$4,6)</f>
        <v>1839</v>
      </c>
      <c r="O10">
        <f ca="1">INDEX(INDIRECT($N$5),6,$Q$4)</f>
        <v>1769.6</v>
      </c>
      <c r="AZ10" t="s">
        <v>84</v>
      </c>
    </row>
    <row r="11" spans="1:52" x14ac:dyDescent="0.35">
      <c r="AZ11" t="s">
        <v>85</v>
      </c>
    </row>
    <row r="12" spans="1:52" x14ac:dyDescent="0.35">
      <c r="A12" s="64" t="s">
        <v>77</v>
      </c>
      <c r="B12" s="8">
        <v>10000</v>
      </c>
      <c r="C12" s="8">
        <v>11000</v>
      </c>
      <c r="D12" s="8">
        <v>12000</v>
      </c>
      <c r="E12" s="8">
        <v>13000</v>
      </c>
      <c r="F12" s="8">
        <v>14000</v>
      </c>
      <c r="G12" s="8">
        <v>15000</v>
      </c>
      <c r="AZ12" t="s">
        <v>86</v>
      </c>
    </row>
    <row r="13" spans="1:52" x14ac:dyDescent="0.35">
      <c r="A13" s="8">
        <v>4000</v>
      </c>
      <c r="B13" s="25">
        <v>1</v>
      </c>
      <c r="C13" s="26">
        <v>1</v>
      </c>
      <c r="D13" s="26">
        <v>1</v>
      </c>
      <c r="E13" s="26">
        <v>1</v>
      </c>
      <c r="F13" s="26">
        <v>1</v>
      </c>
      <c r="G13" s="57">
        <v>1</v>
      </c>
      <c r="AZ13" t="s">
        <v>87</v>
      </c>
    </row>
    <row r="14" spans="1:52" x14ac:dyDescent="0.35">
      <c r="A14" s="8">
        <v>5000</v>
      </c>
      <c r="B14" s="29">
        <v>0</v>
      </c>
      <c r="C14" s="30">
        <v>1</v>
      </c>
      <c r="D14" s="30">
        <v>1</v>
      </c>
      <c r="E14" s="30">
        <v>1</v>
      </c>
      <c r="F14" s="30">
        <v>1</v>
      </c>
      <c r="G14" s="58">
        <v>1</v>
      </c>
      <c r="AZ14" t="s">
        <v>75</v>
      </c>
    </row>
    <row r="15" spans="1:52" x14ac:dyDescent="0.35">
      <c r="A15" s="8">
        <v>6000</v>
      </c>
      <c r="B15" s="29">
        <v>0</v>
      </c>
      <c r="C15" s="30">
        <v>1</v>
      </c>
      <c r="D15" s="30">
        <v>1</v>
      </c>
      <c r="E15" s="30">
        <v>1</v>
      </c>
      <c r="F15" s="30">
        <v>1</v>
      </c>
      <c r="G15" s="58">
        <v>1</v>
      </c>
    </row>
    <row r="16" spans="1:52" x14ac:dyDescent="0.35">
      <c r="A16" s="8">
        <v>7000</v>
      </c>
      <c r="B16" s="29">
        <v>0</v>
      </c>
      <c r="C16" s="30">
        <v>1</v>
      </c>
      <c r="D16" s="30">
        <v>1</v>
      </c>
      <c r="E16" s="30">
        <v>1</v>
      </c>
      <c r="F16" s="30">
        <v>1</v>
      </c>
      <c r="G16" s="58">
        <v>1</v>
      </c>
    </row>
    <row r="17" spans="1:7" x14ac:dyDescent="0.35">
      <c r="A17" s="8">
        <v>8000</v>
      </c>
      <c r="B17" s="29">
        <v>0</v>
      </c>
      <c r="C17" s="30">
        <v>1</v>
      </c>
      <c r="D17" s="30">
        <v>1</v>
      </c>
      <c r="E17" s="30">
        <v>1</v>
      </c>
      <c r="F17" s="30">
        <v>1</v>
      </c>
      <c r="G17" s="58">
        <v>1</v>
      </c>
    </row>
    <row r="18" spans="1:7" x14ac:dyDescent="0.35">
      <c r="A18" s="8">
        <v>9000</v>
      </c>
      <c r="B18" s="33">
        <v>0</v>
      </c>
      <c r="C18" s="34">
        <v>1</v>
      </c>
      <c r="D18" s="34">
        <v>1</v>
      </c>
      <c r="E18" s="34">
        <v>1</v>
      </c>
      <c r="F18" s="34">
        <v>1</v>
      </c>
      <c r="G18" s="59">
        <v>1</v>
      </c>
    </row>
    <row r="20" spans="1:7" x14ac:dyDescent="0.35">
      <c r="A20" s="64" t="s">
        <v>78</v>
      </c>
      <c r="B20" s="8">
        <v>10000</v>
      </c>
      <c r="C20" s="8">
        <v>11000</v>
      </c>
      <c r="D20" s="8">
        <v>12000</v>
      </c>
      <c r="E20" s="8">
        <v>13000</v>
      </c>
      <c r="F20" s="8">
        <v>14000</v>
      </c>
      <c r="G20" s="8">
        <v>15000</v>
      </c>
    </row>
    <row r="21" spans="1:7" x14ac:dyDescent="0.35">
      <c r="A21" s="8">
        <v>4000</v>
      </c>
      <c r="B21" s="25">
        <v>0</v>
      </c>
      <c r="C21" s="26">
        <v>1</v>
      </c>
      <c r="D21" s="26">
        <v>1</v>
      </c>
      <c r="E21" s="26">
        <v>1</v>
      </c>
      <c r="F21" s="26">
        <v>1</v>
      </c>
      <c r="G21" s="57">
        <v>1</v>
      </c>
    </row>
    <row r="22" spans="1:7" x14ac:dyDescent="0.35">
      <c r="A22" s="8">
        <v>5000</v>
      </c>
      <c r="B22" s="29">
        <v>0</v>
      </c>
      <c r="C22" s="30">
        <v>0</v>
      </c>
      <c r="D22" s="30">
        <v>0</v>
      </c>
      <c r="E22" s="30">
        <v>1</v>
      </c>
      <c r="F22" s="30">
        <v>1</v>
      </c>
      <c r="G22" s="58">
        <v>1</v>
      </c>
    </row>
    <row r="23" spans="1:7" x14ac:dyDescent="0.35">
      <c r="A23" s="8">
        <v>6000</v>
      </c>
      <c r="B23" s="29">
        <v>0</v>
      </c>
      <c r="C23" s="30">
        <v>0</v>
      </c>
      <c r="D23" s="30">
        <v>0</v>
      </c>
      <c r="E23" s="30">
        <v>1</v>
      </c>
      <c r="F23" s="30">
        <v>1</v>
      </c>
      <c r="G23" s="58">
        <v>1</v>
      </c>
    </row>
    <row r="24" spans="1:7" x14ac:dyDescent="0.35">
      <c r="A24" s="8">
        <v>7000</v>
      </c>
      <c r="B24" s="29">
        <v>0</v>
      </c>
      <c r="C24" s="30">
        <v>0</v>
      </c>
      <c r="D24" s="30">
        <v>0</v>
      </c>
      <c r="E24" s="30">
        <v>1</v>
      </c>
      <c r="F24" s="30">
        <v>1</v>
      </c>
      <c r="G24" s="58">
        <v>1</v>
      </c>
    </row>
    <row r="25" spans="1:7" x14ac:dyDescent="0.35">
      <c r="A25" s="8">
        <v>8000</v>
      </c>
      <c r="B25" s="29">
        <v>0</v>
      </c>
      <c r="C25" s="30">
        <v>0</v>
      </c>
      <c r="D25" s="30">
        <v>0</v>
      </c>
      <c r="E25" s="30">
        <v>1</v>
      </c>
      <c r="F25" s="30">
        <v>1</v>
      </c>
      <c r="G25" s="58">
        <v>1</v>
      </c>
    </row>
    <row r="26" spans="1:7" x14ac:dyDescent="0.35">
      <c r="A26" s="8">
        <v>9000</v>
      </c>
      <c r="B26" s="33">
        <v>0</v>
      </c>
      <c r="C26" s="34">
        <v>0</v>
      </c>
      <c r="D26" s="34">
        <v>0</v>
      </c>
      <c r="E26" s="34">
        <v>1</v>
      </c>
      <c r="F26" s="34">
        <v>1</v>
      </c>
      <c r="G26" s="59">
        <v>1</v>
      </c>
    </row>
    <row r="28" spans="1:7" x14ac:dyDescent="0.35">
      <c r="A28" s="64" t="s">
        <v>79</v>
      </c>
      <c r="B28" s="8">
        <v>10000</v>
      </c>
      <c r="C28" s="8">
        <v>11000</v>
      </c>
      <c r="D28" s="8">
        <v>12000</v>
      </c>
      <c r="E28" s="8">
        <v>13000</v>
      </c>
      <c r="F28" s="8">
        <v>14000</v>
      </c>
      <c r="G28" s="8">
        <v>15000</v>
      </c>
    </row>
    <row r="29" spans="1:7" x14ac:dyDescent="0.35">
      <c r="A29" s="8">
        <v>4000</v>
      </c>
      <c r="B29" s="25">
        <v>1</v>
      </c>
      <c r="C29" s="26">
        <v>1</v>
      </c>
      <c r="D29" s="26">
        <v>1</v>
      </c>
      <c r="E29" s="26">
        <v>1</v>
      </c>
      <c r="F29" s="26">
        <v>1</v>
      </c>
      <c r="G29" s="57">
        <v>1</v>
      </c>
    </row>
    <row r="30" spans="1:7" x14ac:dyDescent="0.35">
      <c r="A30" s="8">
        <v>5000</v>
      </c>
      <c r="B30" s="29">
        <v>1</v>
      </c>
      <c r="C30" s="30">
        <v>1</v>
      </c>
      <c r="D30" s="30">
        <v>1</v>
      </c>
      <c r="E30" s="30">
        <v>1</v>
      </c>
      <c r="F30" s="30">
        <v>1</v>
      </c>
      <c r="G30" s="58">
        <v>1</v>
      </c>
    </row>
    <row r="31" spans="1:7" x14ac:dyDescent="0.35">
      <c r="A31" s="8">
        <v>6000</v>
      </c>
      <c r="B31" s="29">
        <v>1</v>
      </c>
      <c r="C31" s="30">
        <v>1</v>
      </c>
      <c r="D31" s="30">
        <v>1</v>
      </c>
      <c r="E31" s="30">
        <v>1</v>
      </c>
      <c r="F31" s="30">
        <v>1</v>
      </c>
      <c r="G31" s="58">
        <v>1</v>
      </c>
    </row>
    <row r="32" spans="1:7" x14ac:dyDescent="0.35">
      <c r="A32" s="8">
        <v>7000</v>
      </c>
      <c r="B32" s="29">
        <v>1</v>
      </c>
      <c r="C32" s="30">
        <v>1</v>
      </c>
      <c r="D32" s="30">
        <v>1</v>
      </c>
      <c r="E32" s="30">
        <v>1</v>
      </c>
      <c r="F32" s="30">
        <v>1</v>
      </c>
      <c r="G32" s="58">
        <v>1</v>
      </c>
    </row>
    <row r="33" spans="1:7" x14ac:dyDescent="0.35">
      <c r="A33" s="8">
        <v>8000</v>
      </c>
      <c r="B33" s="29">
        <v>1</v>
      </c>
      <c r="C33" s="30">
        <v>1</v>
      </c>
      <c r="D33" s="30">
        <v>1</v>
      </c>
      <c r="E33" s="30">
        <v>1</v>
      </c>
      <c r="F33" s="30">
        <v>1</v>
      </c>
      <c r="G33" s="58">
        <v>1</v>
      </c>
    </row>
    <row r="34" spans="1:7" x14ac:dyDescent="0.35">
      <c r="A34" s="8">
        <v>9000</v>
      </c>
      <c r="B34" s="33">
        <v>1</v>
      </c>
      <c r="C34" s="34">
        <v>1</v>
      </c>
      <c r="D34" s="34">
        <v>1</v>
      </c>
      <c r="E34" s="34">
        <v>1</v>
      </c>
      <c r="F34" s="34">
        <v>1</v>
      </c>
      <c r="G34" s="59">
        <v>1</v>
      </c>
    </row>
    <row r="36" spans="1:7" x14ac:dyDescent="0.35">
      <c r="A36" s="64" t="s">
        <v>80</v>
      </c>
      <c r="B36" s="8">
        <v>10000</v>
      </c>
      <c r="C36" s="8">
        <v>11000</v>
      </c>
      <c r="D36" s="8">
        <v>12000</v>
      </c>
      <c r="E36" s="8">
        <v>13000</v>
      </c>
      <c r="F36" s="8">
        <v>14000</v>
      </c>
      <c r="G36" s="8">
        <v>15000</v>
      </c>
    </row>
    <row r="37" spans="1:7" x14ac:dyDescent="0.35">
      <c r="A37" s="8">
        <v>4000</v>
      </c>
      <c r="B37" s="25">
        <v>1</v>
      </c>
      <c r="C37" s="26">
        <v>1</v>
      </c>
      <c r="D37" s="26">
        <v>1</v>
      </c>
      <c r="E37" s="26">
        <v>1</v>
      </c>
      <c r="F37" s="26">
        <v>1</v>
      </c>
      <c r="G37" s="57">
        <v>1</v>
      </c>
    </row>
    <row r="38" spans="1:7" x14ac:dyDescent="0.35">
      <c r="A38" s="8">
        <v>5000</v>
      </c>
      <c r="B38" s="29">
        <v>1</v>
      </c>
      <c r="C38" s="30">
        <v>1</v>
      </c>
      <c r="D38" s="30">
        <v>1</v>
      </c>
      <c r="E38" s="30">
        <v>1</v>
      </c>
      <c r="F38" s="30">
        <v>1</v>
      </c>
      <c r="G38" s="58">
        <v>1</v>
      </c>
    </row>
    <row r="39" spans="1:7" x14ac:dyDescent="0.35">
      <c r="A39" s="8">
        <v>6000</v>
      </c>
      <c r="B39" s="29">
        <v>1</v>
      </c>
      <c r="C39" s="30">
        <v>1</v>
      </c>
      <c r="D39" s="30">
        <v>1</v>
      </c>
      <c r="E39" s="30">
        <v>1</v>
      </c>
      <c r="F39" s="30">
        <v>1</v>
      </c>
      <c r="G39" s="58">
        <v>1</v>
      </c>
    </row>
    <row r="40" spans="1:7" x14ac:dyDescent="0.35">
      <c r="A40" s="8">
        <v>7000</v>
      </c>
      <c r="B40" s="29">
        <v>1</v>
      </c>
      <c r="C40" s="30">
        <v>1</v>
      </c>
      <c r="D40" s="30">
        <v>1</v>
      </c>
      <c r="E40" s="30">
        <v>1</v>
      </c>
      <c r="F40" s="30">
        <v>1</v>
      </c>
      <c r="G40" s="58">
        <v>1</v>
      </c>
    </row>
    <row r="41" spans="1:7" x14ac:dyDescent="0.35">
      <c r="A41" s="8">
        <v>8000</v>
      </c>
      <c r="B41" s="29">
        <v>1</v>
      </c>
      <c r="C41" s="30">
        <v>1</v>
      </c>
      <c r="D41" s="30">
        <v>1</v>
      </c>
      <c r="E41" s="30">
        <v>1</v>
      </c>
      <c r="F41" s="30">
        <v>1</v>
      </c>
      <c r="G41" s="58">
        <v>1</v>
      </c>
    </row>
    <row r="42" spans="1:7" x14ac:dyDescent="0.35">
      <c r="A42" s="8">
        <v>9000</v>
      </c>
      <c r="B42" s="33">
        <v>1</v>
      </c>
      <c r="C42" s="34">
        <v>1</v>
      </c>
      <c r="D42" s="34">
        <v>1</v>
      </c>
      <c r="E42" s="34">
        <v>1</v>
      </c>
      <c r="F42" s="34">
        <v>1</v>
      </c>
      <c r="G42" s="59">
        <v>1</v>
      </c>
    </row>
    <row r="44" spans="1:7" x14ac:dyDescent="0.35">
      <c r="A44" s="64" t="s">
        <v>81</v>
      </c>
      <c r="B44" s="8">
        <v>10000</v>
      </c>
      <c r="C44" s="8">
        <v>11000</v>
      </c>
      <c r="D44" s="8">
        <v>12000</v>
      </c>
      <c r="E44" s="8">
        <v>13000</v>
      </c>
      <c r="F44" s="8">
        <v>14000</v>
      </c>
      <c r="G44" s="8">
        <v>15000</v>
      </c>
    </row>
    <row r="45" spans="1:7" x14ac:dyDescent="0.35">
      <c r="A45" s="8">
        <v>4000</v>
      </c>
      <c r="B45" s="25">
        <v>0</v>
      </c>
      <c r="C45" s="26">
        <v>1</v>
      </c>
      <c r="D45" s="26">
        <v>1</v>
      </c>
      <c r="E45" s="26">
        <v>1</v>
      </c>
      <c r="F45" s="26">
        <v>1</v>
      </c>
      <c r="G45" s="57">
        <v>1</v>
      </c>
    </row>
    <row r="46" spans="1:7" x14ac:dyDescent="0.35">
      <c r="A46" s="8">
        <v>5000</v>
      </c>
      <c r="B46" s="29">
        <v>0</v>
      </c>
      <c r="C46" s="30">
        <v>1</v>
      </c>
      <c r="D46" s="30">
        <v>0</v>
      </c>
      <c r="E46" s="30">
        <v>0</v>
      </c>
      <c r="F46" s="30">
        <v>0</v>
      </c>
      <c r="G46" s="58">
        <v>0</v>
      </c>
    </row>
    <row r="47" spans="1:7" x14ac:dyDescent="0.35">
      <c r="A47" s="8">
        <v>6000</v>
      </c>
      <c r="B47" s="29">
        <v>0</v>
      </c>
      <c r="C47" s="30">
        <v>1</v>
      </c>
      <c r="D47" s="30">
        <v>0</v>
      </c>
      <c r="E47" s="30">
        <v>1</v>
      </c>
      <c r="F47" s="30">
        <v>1</v>
      </c>
      <c r="G47" s="58">
        <v>1</v>
      </c>
    </row>
    <row r="48" spans="1:7" x14ac:dyDescent="0.35">
      <c r="A48" s="8">
        <v>7000</v>
      </c>
      <c r="B48" s="29">
        <v>0</v>
      </c>
      <c r="C48" s="30">
        <v>1</v>
      </c>
      <c r="D48" s="30">
        <v>0</v>
      </c>
      <c r="E48" s="30">
        <v>1</v>
      </c>
      <c r="F48" s="30">
        <v>1</v>
      </c>
      <c r="G48" s="58">
        <v>1</v>
      </c>
    </row>
    <row r="49" spans="1:7" x14ac:dyDescent="0.35">
      <c r="A49" s="8">
        <v>8000</v>
      </c>
      <c r="B49" s="29">
        <v>0</v>
      </c>
      <c r="C49" s="30">
        <v>1</v>
      </c>
      <c r="D49" s="30">
        <v>0</v>
      </c>
      <c r="E49" s="30">
        <v>1</v>
      </c>
      <c r="F49" s="30">
        <v>1</v>
      </c>
      <c r="G49" s="58">
        <v>1</v>
      </c>
    </row>
    <row r="50" spans="1:7" x14ac:dyDescent="0.35">
      <c r="A50" s="8">
        <v>9000</v>
      </c>
      <c r="B50" s="33">
        <v>0</v>
      </c>
      <c r="C50" s="34">
        <v>1</v>
      </c>
      <c r="D50" s="34">
        <v>0</v>
      </c>
      <c r="E50" s="34">
        <v>1</v>
      </c>
      <c r="F50" s="34">
        <v>1</v>
      </c>
      <c r="G50" s="59">
        <v>1</v>
      </c>
    </row>
    <row r="52" spans="1:7" x14ac:dyDescent="0.35">
      <c r="A52" s="64" t="s">
        <v>82</v>
      </c>
      <c r="B52" s="8">
        <v>10000</v>
      </c>
      <c r="C52" s="8">
        <v>11000</v>
      </c>
      <c r="D52" s="8">
        <v>12000</v>
      </c>
      <c r="E52" s="8">
        <v>13000</v>
      </c>
      <c r="F52" s="8">
        <v>14000</v>
      </c>
      <c r="G52" s="8">
        <v>15000</v>
      </c>
    </row>
    <row r="53" spans="1:7" x14ac:dyDescent="0.35">
      <c r="A53" s="8">
        <v>4000</v>
      </c>
      <c r="B53" s="25">
        <v>1</v>
      </c>
      <c r="C53" s="26">
        <v>1</v>
      </c>
      <c r="D53" s="26">
        <v>1</v>
      </c>
      <c r="E53" s="26">
        <v>1</v>
      </c>
      <c r="F53" s="26">
        <v>1</v>
      </c>
      <c r="G53" s="57">
        <v>1</v>
      </c>
    </row>
    <row r="54" spans="1:7" x14ac:dyDescent="0.35">
      <c r="A54" s="8">
        <v>5000</v>
      </c>
      <c r="B54" s="29">
        <v>1</v>
      </c>
      <c r="C54" s="30">
        <v>1</v>
      </c>
      <c r="D54" s="30">
        <v>1</v>
      </c>
      <c r="E54" s="30">
        <v>1</v>
      </c>
      <c r="F54" s="30">
        <v>1</v>
      </c>
      <c r="G54" s="58">
        <v>1</v>
      </c>
    </row>
    <row r="55" spans="1:7" x14ac:dyDescent="0.35">
      <c r="A55" s="8">
        <v>6000</v>
      </c>
      <c r="B55" s="29">
        <v>1</v>
      </c>
      <c r="C55" s="30">
        <v>1</v>
      </c>
      <c r="D55" s="30">
        <v>1</v>
      </c>
      <c r="E55" s="30">
        <v>1</v>
      </c>
      <c r="F55" s="30">
        <v>1</v>
      </c>
      <c r="G55" s="58">
        <v>1</v>
      </c>
    </row>
    <row r="56" spans="1:7" x14ac:dyDescent="0.35">
      <c r="A56" s="8">
        <v>7000</v>
      </c>
      <c r="B56" s="29">
        <v>1</v>
      </c>
      <c r="C56" s="30">
        <v>1</v>
      </c>
      <c r="D56" s="30">
        <v>1</v>
      </c>
      <c r="E56" s="30">
        <v>1</v>
      </c>
      <c r="F56" s="30">
        <v>1</v>
      </c>
      <c r="G56" s="58">
        <v>1</v>
      </c>
    </row>
    <row r="57" spans="1:7" x14ac:dyDescent="0.35">
      <c r="A57" s="8">
        <v>8000</v>
      </c>
      <c r="B57" s="29">
        <v>1</v>
      </c>
      <c r="C57" s="30">
        <v>1</v>
      </c>
      <c r="D57" s="30">
        <v>1</v>
      </c>
      <c r="E57" s="30">
        <v>1</v>
      </c>
      <c r="F57" s="30">
        <v>1</v>
      </c>
      <c r="G57" s="58">
        <v>1</v>
      </c>
    </row>
    <row r="58" spans="1:7" x14ac:dyDescent="0.35">
      <c r="A58" s="8">
        <v>9000</v>
      </c>
      <c r="B58" s="33">
        <v>1</v>
      </c>
      <c r="C58" s="34">
        <v>1</v>
      </c>
      <c r="D58" s="34">
        <v>1</v>
      </c>
      <c r="E58" s="34">
        <v>1</v>
      </c>
      <c r="F58" s="34">
        <v>1</v>
      </c>
      <c r="G58" s="59">
        <v>1</v>
      </c>
    </row>
    <row r="60" spans="1:7" x14ac:dyDescent="0.35">
      <c r="A60" s="64" t="s">
        <v>83</v>
      </c>
      <c r="B60" s="8">
        <v>10000</v>
      </c>
      <c r="C60" s="8">
        <v>11000</v>
      </c>
      <c r="D60" s="8">
        <v>12000</v>
      </c>
      <c r="E60" s="8">
        <v>13000</v>
      </c>
      <c r="F60" s="8">
        <v>14000</v>
      </c>
      <c r="G60" s="8">
        <v>15000</v>
      </c>
    </row>
    <row r="61" spans="1:7" x14ac:dyDescent="0.35">
      <c r="A61" s="8">
        <v>4000</v>
      </c>
      <c r="B61" s="25">
        <v>1</v>
      </c>
      <c r="C61" s="26">
        <v>1</v>
      </c>
      <c r="D61" s="26">
        <v>1</v>
      </c>
      <c r="E61" s="26">
        <v>1</v>
      </c>
      <c r="F61" s="26">
        <v>1</v>
      </c>
      <c r="G61" s="57">
        <v>1</v>
      </c>
    </row>
    <row r="62" spans="1:7" x14ac:dyDescent="0.35">
      <c r="A62" s="8">
        <v>5000</v>
      </c>
      <c r="B62" s="29">
        <v>0</v>
      </c>
      <c r="C62" s="30">
        <v>0</v>
      </c>
      <c r="D62" s="30">
        <v>1</v>
      </c>
      <c r="E62" s="30">
        <v>1</v>
      </c>
      <c r="F62" s="30">
        <v>1</v>
      </c>
      <c r="G62" s="58">
        <v>1</v>
      </c>
    </row>
    <row r="63" spans="1:7" x14ac:dyDescent="0.35">
      <c r="A63" s="8">
        <v>6000</v>
      </c>
      <c r="B63" s="29">
        <v>0</v>
      </c>
      <c r="C63" s="30">
        <v>0</v>
      </c>
      <c r="D63" s="30">
        <v>1</v>
      </c>
      <c r="E63" s="30">
        <v>1</v>
      </c>
      <c r="F63" s="30">
        <v>1</v>
      </c>
      <c r="G63" s="58">
        <v>1</v>
      </c>
    </row>
    <row r="64" spans="1:7" x14ac:dyDescent="0.35">
      <c r="A64" s="8">
        <v>7000</v>
      </c>
      <c r="B64" s="29">
        <v>0</v>
      </c>
      <c r="C64" s="30">
        <v>0</v>
      </c>
      <c r="D64" s="30">
        <v>1</v>
      </c>
      <c r="E64" s="30">
        <v>1</v>
      </c>
      <c r="F64" s="30">
        <v>1</v>
      </c>
      <c r="G64" s="58">
        <v>1</v>
      </c>
    </row>
    <row r="65" spans="1:7" x14ac:dyDescent="0.35">
      <c r="A65" s="8">
        <v>8000</v>
      </c>
      <c r="B65" s="29">
        <v>0</v>
      </c>
      <c r="C65" s="30">
        <v>0</v>
      </c>
      <c r="D65" s="30">
        <v>1</v>
      </c>
      <c r="E65" s="30">
        <v>1</v>
      </c>
      <c r="F65" s="30">
        <v>1</v>
      </c>
      <c r="G65" s="58">
        <v>1</v>
      </c>
    </row>
    <row r="66" spans="1:7" x14ac:dyDescent="0.35">
      <c r="A66" s="8">
        <v>9000</v>
      </c>
      <c r="B66" s="33">
        <v>0</v>
      </c>
      <c r="C66" s="34">
        <v>0</v>
      </c>
      <c r="D66" s="34">
        <v>1</v>
      </c>
      <c r="E66" s="34">
        <v>1</v>
      </c>
      <c r="F66" s="34">
        <v>1</v>
      </c>
      <c r="G66" s="59">
        <v>1</v>
      </c>
    </row>
    <row r="68" spans="1:7" x14ac:dyDescent="0.35">
      <c r="A68" s="64" t="s">
        <v>84</v>
      </c>
      <c r="B68" s="8">
        <v>10000</v>
      </c>
      <c r="C68" s="8">
        <v>11000</v>
      </c>
      <c r="D68" s="8">
        <v>12000</v>
      </c>
      <c r="E68" s="8">
        <v>13000</v>
      </c>
      <c r="F68" s="8">
        <v>14000</v>
      </c>
      <c r="G68" s="8">
        <v>15000</v>
      </c>
    </row>
    <row r="69" spans="1:7" x14ac:dyDescent="0.35">
      <c r="A69" s="8">
        <v>4000</v>
      </c>
      <c r="B69" s="25">
        <v>1</v>
      </c>
      <c r="C69" s="26">
        <v>1</v>
      </c>
      <c r="D69" s="26">
        <v>1</v>
      </c>
      <c r="E69" s="26">
        <v>1</v>
      </c>
      <c r="F69" s="26">
        <v>1</v>
      </c>
      <c r="G69" s="57">
        <v>1</v>
      </c>
    </row>
    <row r="70" spans="1:7" x14ac:dyDescent="0.35">
      <c r="A70" s="8">
        <v>5000</v>
      </c>
      <c r="B70" s="29">
        <v>1</v>
      </c>
      <c r="C70" s="30">
        <v>1</v>
      </c>
      <c r="D70" s="30">
        <v>1</v>
      </c>
      <c r="E70" s="30">
        <v>1</v>
      </c>
      <c r="F70" s="30">
        <v>1</v>
      </c>
      <c r="G70" s="58">
        <v>1</v>
      </c>
    </row>
    <row r="71" spans="1:7" x14ac:dyDescent="0.35">
      <c r="A71" s="8">
        <v>6000</v>
      </c>
      <c r="B71" s="29">
        <v>1</v>
      </c>
      <c r="C71" s="30">
        <v>1</v>
      </c>
      <c r="D71" s="30">
        <v>1</v>
      </c>
      <c r="E71" s="30">
        <v>1</v>
      </c>
      <c r="F71" s="30">
        <v>1</v>
      </c>
      <c r="G71" s="58">
        <v>1</v>
      </c>
    </row>
    <row r="72" spans="1:7" x14ac:dyDescent="0.35">
      <c r="A72" s="8">
        <v>7000</v>
      </c>
      <c r="B72" s="29">
        <v>1</v>
      </c>
      <c r="C72" s="30">
        <v>1</v>
      </c>
      <c r="D72" s="30">
        <v>1</v>
      </c>
      <c r="E72" s="30">
        <v>1</v>
      </c>
      <c r="F72" s="30">
        <v>1</v>
      </c>
      <c r="G72" s="58">
        <v>1</v>
      </c>
    </row>
    <row r="73" spans="1:7" x14ac:dyDescent="0.35">
      <c r="A73" s="8">
        <v>8000</v>
      </c>
      <c r="B73" s="29">
        <v>1</v>
      </c>
      <c r="C73" s="30">
        <v>1</v>
      </c>
      <c r="D73" s="30">
        <v>1</v>
      </c>
      <c r="E73" s="30">
        <v>1</v>
      </c>
      <c r="F73" s="30">
        <v>1</v>
      </c>
      <c r="G73" s="58">
        <v>1</v>
      </c>
    </row>
    <row r="74" spans="1:7" x14ac:dyDescent="0.35">
      <c r="A74" s="8">
        <v>9000</v>
      </c>
      <c r="B74" s="33">
        <v>1</v>
      </c>
      <c r="C74" s="34">
        <v>1</v>
      </c>
      <c r="D74" s="34">
        <v>1</v>
      </c>
      <c r="E74" s="34">
        <v>1</v>
      </c>
      <c r="F74" s="34">
        <v>1</v>
      </c>
      <c r="G74" s="59">
        <v>1</v>
      </c>
    </row>
    <row r="76" spans="1:7" x14ac:dyDescent="0.35">
      <c r="A76" s="64" t="s">
        <v>85</v>
      </c>
      <c r="B76" s="8">
        <v>10000</v>
      </c>
      <c r="C76" s="8">
        <v>11000</v>
      </c>
      <c r="D76" s="8">
        <v>12000</v>
      </c>
      <c r="E76" s="8">
        <v>13000</v>
      </c>
      <c r="F76" s="8">
        <v>14000</v>
      </c>
      <c r="G76" s="8">
        <v>15000</v>
      </c>
    </row>
    <row r="77" spans="1:7" x14ac:dyDescent="0.35">
      <c r="A77" s="8">
        <v>4000</v>
      </c>
      <c r="B77" s="25">
        <v>1</v>
      </c>
      <c r="C77" s="26">
        <v>1</v>
      </c>
      <c r="D77" s="26">
        <v>1</v>
      </c>
      <c r="E77" s="26">
        <v>1</v>
      </c>
      <c r="F77" s="26">
        <v>1</v>
      </c>
      <c r="G77" s="57">
        <v>1</v>
      </c>
    </row>
    <row r="78" spans="1:7" x14ac:dyDescent="0.35">
      <c r="A78" s="8">
        <v>5000</v>
      </c>
      <c r="B78" s="29">
        <v>1</v>
      </c>
      <c r="C78" s="30">
        <v>1</v>
      </c>
      <c r="D78" s="30">
        <v>1</v>
      </c>
      <c r="E78" s="30">
        <v>1</v>
      </c>
      <c r="F78" s="30">
        <v>1</v>
      </c>
      <c r="G78" s="58">
        <v>1</v>
      </c>
    </row>
    <row r="79" spans="1:7" x14ac:dyDescent="0.35">
      <c r="A79" s="8">
        <v>6000</v>
      </c>
      <c r="B79" s="29">
        <v>1</v>
      </c>
      <c r="C79" s="30">
        <v>1</v>
      </c>
      <c r="D79" s="30">
        <v>1</v>
      </c>
      <c r="E79" s="30">
        <v>1</v>
      </c>
      <c r="F79" s="30">
        <v>1</v>
      </c>
      <c r="G79" s="58">
        <v>1</v>
      </c>
    </row>
    <row r="80" spans="1:7" x14ac:dyDescent="0.35">
      <c r="A80" s="8">
        <v>7000</v>
      </c>
      <c r="B80" s="29">
        <v>1</v>
      </c>
      <c r="C80" s="30">
        <v>1</v>
      </c>
      <c r="D80" s="30">
        <v>1</v>
      </c>
      <c r="E80" s="30">
        <v>1</v>
      </c>
      <c r="F80" s="30">
        <v>1</v>
      </c>
      <c r="G80" s="58">
        <v>1</v>
      </c>
    </row>
    <row r="81" spans="1:7" x14ac:dyDescent="0.35">
      <c r="A81" s="8">
        <v>8000</v>
      </c>
      <c r="B81" s="29">
        <v>1</v>
      </c>
      <c r="C81" s="30">
        <v>1</v>
      </c>
      <c r="D81" s="30">
        <v>1</v>
      </c>
      <c r="E81" s="30">
        <v>1</v>
      </c>
      <c r="F81" s="30">
        <v>1</v>
      </c>
      <c r="G81" s="58">
        <v>1</v>
      </c>
    </row>
    <row r="82" spans="1:7" x14ac:dyDescent="0.35">
      <c r="A82" s="8">
        <v>9000</v>
      </c>
      <c r="B82" s="33">
        <v>1</v>
      </c>
      <c r="C82" s="34">
        <v>1</v>
      </c>
      <c r="D82" s="34">
        <v>1</v>
      </c>
      <c r="E82" s="34">
        <v>1</v>
      </c>
      <c r="F82" s="34">
        <v>1</v>
      </c>
      <c r="G82" s="59">
        <v>1</v>
      </c>
    </row>
    <row r="84" spans="1:7" x14ac:dyDescent="0.35">
      <c r="A84" s="64" t="s">
        <v>86</v>
      </c>
      <c r="B84" s="8">
        <v>10000</v>
      </c>
      <c r="C84" s="8">
        <v>11000</v>
      </c>
      <c r="D84" s="8">
        <v>12000</v>
      </c>
      <c r="E84" s="8">
        <v>13000</v>
      </c>
      <c r="F84" s="8">
        <v>14000</v>
      </c>
      <c r="G84" s="8">
        <v>15000</v>
      </c>
    </row>
    <row r="85" spans="1:7" x14ac:dyDescent="0.35">
      <c r="A85" s="8">
        <v>4000</v>
      </c>
      <c r="B85" s="25">
        <v>1</v>
      </c>
      <c r="C85" s="26">
        <v>1</v>
      </c>
      <c r="D85" s="26">
        <v>1</v>
      </c>
      <c r="E85" s="26">
        <v>1</v>
      </c>
      <c r="F85" s="26">
        <v>1</v>
      </c>
      <c r="G85" s="57">
        <v>1</v>
      </c>
    </row>
    <row r="86" spans="1:7" x14ac:dyDescent="0.35">
      <c r="A86" s="8">
        <v>5000</v>
      </c>
      <c r="B86" s="29">
        <v>1</v>
      </c>
      <c r="C86" s="30">
        <v>1</v>
      </c>
      <c r="D86" s="30">
        <v>1</v>
      </c>
      <c r="E86" s="30">
        <v>1</v>
      </c>
      <c r="F86" s="30">
        <v>1</v>
      </c>
      <c r="G86" s="58">
        <v>1</v>
      </c>
    </row>
    <row r="87" spans="1:7" x14ac:dyDescent="0.35">
      <c r="A87" s="8">
        <v>6000</v>
      </c>
      <c r="B87" s="29">
        <v>1</v>
      </c>
      <c r="C87" s="30">
        <v>1</v>
      </c>
      <c r="D87" s="30">
        <v>1</v>
      </c>
      <c r="E87" s="30">
        <v>1</v>
      </c>
      <c r="F87" s="30">
        <v>1</v>
      </c>
      <c r="G87" s="58">
        <v>1</v>
      </c>
    </row>
    <row r="88" spans="1:7" x14ac:dyDescent="0.35">
      <c r="A88" s="8">
        <v>7000</v>
      </c>
      <c r="B88" s="29">
        <v>1</v>
      </c>
      <c r="C88" s="30">
        <v>1</v>
      </c>
      <c r="D88" s="30">
        <v>1</v>
      </c>
      <c r="E88" s="30">
        <v>1</v>
      </c>
      <c r="F88" s="30">
        <v>1</v>
      </c>
      <c r="G88" s="58">
        <v>1</v>
      </c>
    </row>
    <row r="89" spans="1:7" x14ac:dyDescent="0.35">
      <c r="A89" s="8">
        <v>8000</v>
      </c>
      <c r="B89" s="29">
        <v>1</v>
      </c>
      <c r="C89" s="30">
        <v>1</v>
      </c>
      <c r="D89" s="30">
        <v>1</v>
      </c>
      <c r="E89" s="30">
        <v>1</v>
      </c>
      <c r="F89" s="30">
        <v>1</v>
      </c>
      <c r="G89" s="58">
        <v>1</v>
      </c>
    </row>
    <row r="90" spans="1:7" x14ac:dyDescent="0.35">
      <c r="A90" s="8">
        <v>9000</v>
      </c>
      <c r="B90" s="33">
        <v>1</v>
      </c>
      <c r="C90" s="34">
        <v>1</v>
      </c>
      <c r="D90" s="34">
        <v>1</v>
      </c>
      <c r="E90" s="34">
        <v>1</v>
      </c>
      <c r="F90" s="34">
        <v>1</v>
      </c>
      <c r="G90" s="59">
        <v>1</v>
      </c>
    </row>
    <row r="92" spans="1:7" x14ac:dyDescent="0.35">
      <c r="A92" s="64" t="s">
        <v>87</v>
      </c>
      <c r="B92" s="8">
        <v>10000</v>
      </c>
      <c r="C92" s="8">
        <v>11000</v>
      </c>
      <c r="D92" s="8">
        <v>12000</v>
      </c>
      <c r="E92" s="8">
        <v>13000</v>
      </c>
      <c r="F92" s="8">
        <v>14000</v>
      </c>
      <c r="G92" s="8">
        <v>15000</v>
      </c>
    </row>
    <row r="93" spans="1:7" x14ac:dyDescent="0.35">
      <c r="A93" s="8">
        <v>4000</v>
      </c>
      <c r="B93" s="25">
        <v>0</v>
      </c>
      <c r="C93" s="26">
        <v>0</v>
      </c>
      <c r="D93" s="26">
        <v>0</v>
      </c>
      <c r="E93" s="26">
        <v>0</v>
      </c>
      <c r="F93" s="26">
        <v>0</v>
      </c>
      <c r="G93" s="57">
        <v>0</v>
      </c>
    </row>
    <row r="94" spans="1:7" x14ac:dyDescent="0.35">
      <c r="A94" s="8">
        <v>5000</v>
      </c>
      <c r="B94" s="29">
        <v>1</v>
      </c>
      <c r="C94" s="30">
        <v>1</v>
      </c>
      <c r="D94" s="30">
        <v>1</v>
      </c>
      <c r="E94" s="30">
        <v>1</v>
      </c>
      <c r="F94" s="30">
        <v>1</v>
      </c>
      <c r="G94" s="58">
        <v>1</v>
      </c>
    </row>
    <row r="95" spans="1:7" x14ac:dyDescent="0.35">
      <c r="A95" s="8">
        <v>6000</v>
      </c>
      <c r="B95" s="29">
        <v>1</v>
      </c>
      <c r="C95" s="30">
        <v>1</v>
      </c>
      <c r="D95" s="30">
        <v>1</v>
      </c>
      <c r="E95" s="30">
        <v>1</v>
      </c>
      <c r="F95" s="30">
        <v>1</v>
      </c>
      <c r="G95" s="58">
        <v>1</v>
      </c>
    </row>
    <row r="96" spans="1:7" x14ac:dyDescent="0.35">
      <c r="A96" s="8">
        <v>7000</v>
      </c>
      <c r="B96" s="29">
        <v>1</v>
      </c>
      <c r="C96" s="30">
        <v>1</v>
      </c>
      <c r="D96" s="30">
        <v>1</v>
      </c>
      <c r="E96" s="30">
        <v>1</v>
      </c>
      <c r="F96" s="30">
        <v>1</v>
      </c>
      <c r="G96" s="58">
        <v>1</v>
      </c>
    </row>
    <row r="97" spans="1:7" x14ac:dyDescent="0.35">
      <c r="A97" s="8">
        <v>8000</v>
      </c>
      <c r="B97" s="29">
        <v>1</v>
      </c>
      <c r="C97" s="30">
        <v>1</v>
      </c>
      <c r="D97" s="30">
        <v>1</v>
      </c>
      <c r="E97" s="30">
        <v>1</v>
      </c>
      <c r="F97" s="30">
        <v>1</v>
      </c>
      <c r="G97" s="58">
        <v>1</v>
      </c>
    </row>
    <row r="98" spans="1:7" x14ac:dyDescent="0.35">
      <c r="A98" s="8">
        <v>9000</v>
      </c>
      <c r="B98" s="33">
        <v>1</v>
      </c>
      <c r="C98" s="34">
        <v>1</v>
      </c>
      <c r="D98" s="34">
        <v>1</v>
      </c>
      <c r="E98" s="34">
        <v>1</v>
      </c>
      <c r="F98" s="34">
        <v>1</v>
      </c>
      <c r="G98" s="59">
        <v>1</v>
      </c>
    </row>
    <row r="100" spans="1:7" x14ac:dyDescent="0.35">
      <c r="A100" s="64" t="s">
        <v>6</v>
      </c>
      <c r="B100" s="8">
        <v>10000</v>
      </c>
      <c r="C100" s="8">
        <v>11000</v>
      </c>
      <c r="D100" s="8">
        <v>12000</v>
      </c>
      <c r="E100" s="8">
        <v>13000</v>
      </c>
      <c r="F100" s="8">
        <v>14000</v>
      </c>
      <c r="G100" s="8">
        <v>15000</v>
      </c>
    </row>
    <row r="101" spans="1:7" x14ac:dyDescent="0.35">
      <c r="A101" s="8">
        <v>4000</v>
      </c>
      <c r="B101" s="25">
        <v>1769</v>
      </c>
      <c r="C101" s="26">
        <v>1839</v>
      </c>
      <c r="D101" s="26">
        <v>1839</v>
      </c>
      <c r="E101" s="26">
        <v>1839</v>
      </c>
      <c r="F101" s="26">
        <v>1839</v>
      </c>
      <c r="G101" s="57">
        <v>1839</v>
      </c>
    </row>
    <row r="102" spans="1:7" x14ac:dyDescent="0.35">
      <c r="A102" s="8">
        <v>5000</v>
      </c>
      <c r="B102" s="29">
        <v>1769.6</v>
      </c>
      <c r="C102" s="30">
        <v>1919</v>
      </c>
      <c r="D102" s="30">
        <v>2049</v>
      </c>
      <c r="E102" s="30">
        <v>2089</v>
      </c>
      <c r="F102" s="30">
        <v>2089</v>
      </c>
      <c r="G102" s="58">
        <v>2089</v>
      </c>
    </row>
    <row r="103" spans="1:7" x14ac:dyDescent="0.35">
      <c r="A103" s="8">
        <v>6000</v>
      </c>
      <c r="B103" s="29">
        <v>1769.6</v>
      </c>
      <c r="C103" s="30">
        <v>1919</v>
      </c>
      <c r="D103" s="30">
        <v>2049</v>
      </c>
      <c r="E103" s="30">
        <v>2179</v>
      </c>
      <c r="F103" s="30">
        <v>2239</v>
      </c>
      <c r="G103" s="58">
        <v>2239</v>
      </c>
    </row>
    <row r="104" spans="1:7" x14ac:dyDescent="0.35">
      <c r="A104" s="8">
        <v>7000</v>
      </c>
      <c r="B104" s="29">
        <v>1769.6</v>
      </c>
      <c r="C104" s="30">
        <v>1919</v>
      </c>
      <c r="D104" s="30">
        <v>2049</v>
      </c>
      <c r="E104" s="30">
        <v>2179</v>
      </c>
      <c r="F104" s="30">
        <v>2239</v>
      </c>
      <c r="G104" s="58">
        <v>2239</v>
      </c>
    </row>
    <row r="105" spans="1:7" x14ac:dyDescent="0.35">
      <c r="A105" s="8">
        <v>8000</v>
      </c>
      <c r="B105" s="29">
        <v>1769.6</v>
      </c>
      <c r="C105" s="30">
        <v>1919</v>
      </c>
      <c r="D105" s="30">
        <v>2049</v>
      </c>
      <c r="E105" s="30">
        <v>2179</v>
      </c>
      <c r="F105" s="30">
        <v>2239</v>
      </c>
      <c r="G105" s="58">
        <v>2239</v>
      </c>
    </row>
    <row r="106" spans="1:7" x14ac:dyDescent="0.35">
      <c r="A106" s="8">
        <v>9000</v>
      </c>
      <c r="B106" s="33">
        <v>1769.6</v>
      </c>
      <c r="C106" s="34">
        <v>1919</v>
      </c>
      <c r="D106" s="34">
        <v>2049</v>
      </c>
      <c r="E106" s="34">
        <v>2179</v>
      </c>
      <c r="F106" s="34">
        <v>2239</v>
      </c>
      <c r="G106" s="59">
        <v>2239</v>
      </c>
    </row>
  </sheetData>
  <conditionalFormatting sqref="B101:G10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3">
    <dataValidation type="list" allowBlank="1" showInputMessage="1" showErrorMessage="1" sqref="K4 O4" xr:uid="{D9381108-1298-44BD-A945-EF55E7F16457}">
      <formula1>OutputAddresses</formula1>
    </dataValidation>
    <dataValidation type="list" allowBlank="1" showInputMessage="1" showErrorMessage="1" sqref="L4" xr:uid="{99AC007A-50B8-4A5D-9AAE-86791D360427}">
      <formula1>InputValues1</formula1>
    </dataValidation>
    <dataValidation type="list" allowBlank="1" showInputMessage="1" showErrorMessage="1" sqref="P4" xr:uid="{A74AB45A-CEC4-474F-89D7-6F54A3E3BD87}">
      <formula1>InputValues2</formula1>
    </dataValidation>
  </dataValidations>
  <pageMargins left="0.7" right="0.7" top="0.75" bottom="0.75" header="0.3" footer="0.3"/>
  <drawing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B30B3-72F2-44E4-ACC9-A56256C3DD91}">
  <dimension ref="A1:AZ366"/>
  <sheetViews>
    <sheetView topLeftCell="A331" zoomScale="82" zoomScaleNormal="82" workbookViewId="0">
      <selection activeCell="F370" sqref="F370"/>
    </sheetView>
  </sheetViews>
  <sheetFormatPr defaultRowHeight="14.5" x14ac:dyDescent="0.35"/>
  <cols>
    <col min="1" max="1" width="6.81640625" customWidth="1"/>
  </cols>
  <sheetData>
    <row r="1" spans="1:52" x14ac:dyDescent="0.35">
      <c r="A1" s="18" t="s">
        <v>115</v>
      </c>
      <c r="AC1" s="21" t="str">
        <f>CONCATENATE("Sensitivity of ",$AC$4," to ","Maximum Capital Expenditure over three years")</f>
        <v>Sensitivity of $C$17 to Maximum Capital Expenditure over three years</v>
      </c>
      <c r="AG1" s="21" t="str">
        <f>CONCATENATE("Sensitivity of ",$AG$4," to ","Maximum Capital Expenditure in Year 1")</f>
        <v>Sensitivity of $C$17 to Maximum Capital Expenditure in Year 1</v>
      </c>
    </row>
    <row r="2" spans="1:52" x14ac:dyDescent="0.35">
      <c r="AC2" t="s">
        <v>117</v>
      </c>
      <c r="AG2" t="s">
        <v>119</v>
      </c>
      <c r="AZ2" t="s">
        <v>76</v>
      </c>
    </row>
    <row r="3" spans="1:52" x14ac:dyDescent="0.35">
      <c r="A3" t="s">
        <v>116</v>
      </c>
      <c r="AC3" t="s">
        <v>100</v>
      </c>
      <c r="AD3" t="s">
        <v>118</v>
      </c>
      <c r="AG3" t="s">
        <v>100</v>
      </c>
      <c r="AH3" t="s">
        <v>120</v>
      </c>
      <c r="AZ3" t="s">
        <v>77</v>
      </c>
    </row>
    <row r="4" spans="1:52" ht="32.5" x14ac:dyDescent="0.35">
      <c r="A4" s="64" t="s">
        <v>76</v>
      </c>
      <c r="B4" s="8">
        <v>10000</v>
      </c>
      <c r="C4" s="8">
        <v>10200</v>
      </c>
      <c r="D4" s="8">
        <v>10400</v>
      </c>
      <c r="E4" s="8">
        <v>10600</v>
      </c>
      <c r="F4" s="8">
        <v>10800</v>
      </c>
      <c r="G4" s="8">
        <v>11000</v>
      </c>
      <c r="H4" s="8">
        <v>11200</v>
      </c>
      <c r="I4" s="8">
        <v>11400</v>
      </c>
      <c r="J4" s="8">
        <v>11600</v>
      </c>
      <c r="K4" s="8">
        <v>11800</v>
      </c>
      <c r="L4" s="8">
        <v>12000</v>
      </c>
      <c r="M4" s="8">
        <v>12200</v>
      </c>
      <c r="N4" s="8">
        <v>12400</v>
      </c>
      <c r="O4" s="8">
        <v>12600</v>
      </c>
      <c r="P4" s="8">
        <v>12800</v>
      </c>
      <c r="Q4" s="8">
        <v>13000</v>
      </c>
      <c r="R4" s="8">
        <v>13200</v>
      </c>
      <c r="S4" s="8">
        <v>13400</v>
      </c>
      <c r="T4" s="8">
        <v>13600</v>
      </c>
      <c r="U4" s="8">
        <v>13800</v>
      </c>
      <c r="V4" s="8">
        <v>14000</v>
      </c>
      <c r="W4" s="8">
        <v>14200</v>
      </c>
      <c r="X4" s="8">
        <v>14400</v>
      </c>
      <c r="Y4" s="8">
        <v>14600</v>
      </c>
      <c r="Z4" s="8">
        <v>14800</v>
      </c>
      <c r="AA4" s="8">
        <v>15000</v>
      </c>
      <c r="AB4" s="21">
        <f>MATCH($AC$4,OutputAddresses,0)</f>
        <v>1</v>
      </c>
      <c r="AC4" s="20" t="s">
        <v>76</v>
      </c>
      <c r="AD4" s="65">
        <v>4000</v>
      </c>
      <c r="AE4" s="21">
        <f>MATCH($AD$4,InputValues1,0)</f>
        <v>1</v>
      </c>
      <c r="AF4" s="21">
        <f>MATCH($AG$4,OutputAddresses,0)</f>
        <v>1</v>
      </c>
      <c r="AG4" s="20" t="s">
        <v>76</v>
      </c>
      <c r="AH4" s="65">
        <v>10000</v>
      </c>
      <c r="AI4" s="21">
        <f>MATCH($AH$4,InputValues2,0)</f>
        <v>1</v>
      </c>
      <c r="AZ4" t="s">
        <v>78</v>
      </c>
    </row>
    <row r="5" spans="1:52" x14ac:dyDescent="0.35">
      <c r="A5" s="8">
        <v>4000</v>
      </c>
      <c r="B5" s="25">
        <v>1</v>
      </c>
      <c r="C5" s="26">
        <v>1</v>
      </c>
      <c r="D5" s="26">
        <v>1</v>
      </c>
      <c r="E5" s="26">
        <v>1</v>
      </c>
      <c r="F5" s="26">
        <v>0</v>
      </c>
      <c r="G5" s="26">
        <v>0</v>
      </c>
      <c r="H5" s="26">
        <v>0</v>
      </c>
      <c r="I5" s="26">
        <v>0</v>
      </c>
      <c r="J5" s="26">
        <v>0</v>
      </c>
      <c r="K5" s="26">
        <v>0</v>
      </c>
      <c r="L5" s="26">
        <v>0</v>
      </c>
      <c r="M5" s="26">
        <v>0</v>
      </c>
      <c r="N5" s="26">
        <v>0</v>
      </c>
      <c r="O5" s="26">
        <v>0</v>
      </c>
      <c r="P5" s="26">
        <v>0</v>
      </c>
      <c r="Q5" s="26">
        <v>0</v>
      </c>
      <c r="R5" s="26">
        <v>0</v>
      </c>
      <c r="S5" s="26">
        <v>0</v>
      </c>
      <c r="T5" s="26">
        <v>0</v>
      </c>
      <c r="U5" s="26">
        <v>0</v>
      </c>
      <c r="V5" s="26">
        <v>0</v>
      </c>
      <c r="W5" s="26">
        <v>0</v>
      </c>
      <c r="X5" s="26">
        <v>0</v>
      </c>
      <c r="Y5" s="26">
        <v>0</v>
      </c>
      <c r="Z5" s="26">
        <v>0</v>
      </c>
      <c r="AA5" s="57">
        <v>0</v>
      </c>
      <c r="AB5" s="21" t="str">
        <f>"OutputValues_"&amp;$AB$4</f>
        <v>OutputValues_1</v>
      </c>
      <c r="AC5">
        <f ca="1">INDEX(INDIRECT($AB$5),$AE$4,1)</f>
        <v>1</v>
      </c>
      <c r="AF5" s="21" t="str">
        <f>"OutputValues_"&amp;$AF$4</f>
        <v>OutputValues_1</v>
      </c>
      <c r="AG5">
        <f ca="1">INDEX(INDIRECT($AF$5),1,$AI$4)</f>
        <v>1</v>
      </c>
      <c r="AZ5" t="s">
        <v>79</v>
      </c>
    </row>
    <row r="6" spans="1:52" x14ac:dyDescent="0.35">
      <c r="A6" s="8">
        <v>4200</v>
      </c>
      <c r="B6" s="29">
        <v>0</v>
      </c>
      <c r="C6" s="30">
        <v>0</v>
      </c>
      <c r="D6" s="30">
        <v>1</v>
      </c>
      <c r="E6" s="30">
        <v>0</v>
      </c>
      <c r="F6" s="30">
        <v>1</v>
      </c>
      <c r="G6" s="30">
        <v>1</v>
      </c>
      <c r="H6" s="30">
        <v>1</v>
      </c>
      <c r="I6" s="30">
        <v>1</v>
      </c>
      <c r="J6" s="30">
        <v>1</v>
      </c>
      <c r="K6" s="30">
        <v>1</v>
      </c>
      <c r="L6" s="30">
        <v>1</v>
      </c>
      <c r="M6" s="30">
        <v>1</v>
      </c>
      <c r="N6" s="30">
        <v>1</v>
      </c>
      <c r="O6" s="30">
        <v>1</v>
      </c>
      <c r="P6" s="30">
        <v>1</v>
      </c>
      <c r="Q6" s="30">
        <v>1</v>
      </c>
      <c r="R6" s="30">
        <v>1</v>
      </c>
      <c r="S6" s="30">
        <v>1</v>
      </c>
      <c r="T6" s="30">
        <v>1</v>
      </c>
      <c r="U6" s="30">
        <v>1</v>
      </c>
      <c r="V6" s="30">
        <v>1</v>
      </c>
      <c r="W6" s="30">
        <v>1</v>
      </c>
      <c r="X6" s="30">
        <v>1</v>
      </c>
      <c r="Y6" s="30">
        <v>1</v>
      </c>
      <c r="Z6" s="30">
        <v>1</v>
      </c>
      <c r="AA6" s="58">
        <v>1</v>
      </c>
      <c r="AC6">
        <f ca="1">INDEX(INDIRECT($AB$5),$AE$4,2)</f>
        <v>1</v>
      </c>
      <c r="AG6">
        <f ca="1">INDEX(INDIRECT($AF$5),2,$AI$4)</f>
        <v>0</v>
      </c>
      <c r="AZ6" t="s">
        <v>80</v>
      </c>
    </row>
    <row r="7" spans="1:52" x14ac:dyDescent="0.35">
      <c r="A7" s="8">
        <v>4400</v>
      </c>
      <c r="B7" s="29">
        <v>1</v>
      </c>
      <c r="C7" s="30">
        <v>1</v>
      </c>
      <c r="D7" s="30">
        <v>1</v>
      </c>
      <c r="E7" s="30">
        <v>1</v>
      </c>
      <c r="F7" s="30">
        <v>1</v>
      </c>
      <c r="G7" s="30">
        <v>1</v>
      </c>
      <c r="H7" s="30">
        <v>1</v>
      </c>
      <c r="I7" s="30">
        <v>1</v>
      </c>
      <c r="J7" s="30">
        <v>1</v>
      </c>
      <c r="K7" s="30">
        <v>1</v>
      </c>
      <c r="L7" s="30">
        <v>1</v>
      </c>
      <c r="M7" s="30">
        <v>1</v>
      </c>
      <c r="N7" s="30">
        <v>1</v>
      </c>
      <c r="O7" s="30">
        <v>1</v>
      </c>
      <c r="P7" s="30">
        <v>1</v>
      </c>
      <c r="Q7" s="30">
        <v>1</v>
      </c>
      <c r="R7" s="30">
        <v>1</v>
      </c>
      <c r="S7" s="30">
        <v>1</v>
      </c>
      <c r="T7" s="30">
        <v>1</v>
      </c>
      <c r="U7" s="30">
        <v>1</v>
      </c>
      <c r="V7" s="30">
        <v>1</v>
      </c>
      <c r="W7" s="30">
        <v>1</v>
      </c>
      <c r="X7" s="30">
        <v>1</v>
      </c>
      <c r="Y7" s="30">
        <v>1</v>
      </c>
      <c r="Z7" s="30">
        <v>1</v>
      </c>
      <c r="AA7" s="58">
        <v>1</v>
      </c>
      <c r="AC7">
        <f ca="1">INDEX(INDIRECT($AB$5),$AE$4,3)</f>
        <v>1</v>
      </c>
      <c r="AG7">
        <f ca="1">INDEX(INDIRECT($AF$5),3,$AI$4)</f>
        <v>1</v>
      </c>
      <c r="AZ7" t="s">
        <v>81</v>
      </c>
    </row>
    <row r="8" spans="1:52" x14ac:dyDescent="0.35">
      <c r="A8" s="8">
        <v>4600</v>
      </c>
      <c r="B8" s="29">
        <v>1</v>
      </c>
      <c r="C8" s="30">
        <v>1</v>
      </c>
      <c r="D8" s="30">
        <v>1</v>
      </c>
      <c r="E8" s="30">
        <v>1</v>
      </c>
      <c r="F8" s="30">
        <v>0</v>
      </c>
      <c r="G8" s="30">
        <v>0</v>
      </c>
      <c r="H8" s="30">
        <v>0</v>
      </c>
      <c r="I8" s="30">
        <v>0</v>
      </c>
      <c r="J8" s="30">
        <v>0</v>
      </c>
      <c r="K8" s="30">
        <v>0</v>
      </c>
      <c r="L8" s="30">
        <v>0</v>
      </c>
      <c r="M8" s="30">
        <v>0</v>
      </c>
      <c r="N8" s="30">
        <v>0</v>
      </c>
      <c r="O8" s="30">
        <v>0</v>
      </c>
      <c r="P8" s="30">
        <v>0</v>
      </c>
      <c r="Q8" s="30">
        <v>0</v>
      </c>
      <c r="R8" s="30">
        <v>0</v>
      </c>
      <c r="S8" s="30">
        <v>0</v>
      </c>
      <c r="T8" s="30">
        <v>0</v>
      </c>
      <c r="U8" s="30">
        <v>0</v>
      </c>
      <c r="V8" s="30">
        <v>0</v>
      </c>
      <c r="W8" s="30">
        <v>0</v>
      </c>
      <c r="X8" s="30">
        <v>0</v>
      </c>
      <c r="Y8" s="30">
        <v>0</v>
      </c>
      <c r="Z8" s="30">
        <v>0</v>
      </c>
      <c r="AA8" s="58">
        <v>0</v>
      </c>
      <c r="AC8">
        <f ca="1">INDEX(INDIRECT($AB$5),$AE$4,4)</f>
        <v>1</v>
      </c>
      <c r="AG8">
        <f ca="1">INDEX(INDIRECT($AF$5),4,$AI$4)</f>
        <v>1</v>
      </c>
      <c r="AZ8" t="s">
        <v>82</v>
      </c>
    </row>
    <row r="9" spans="1:52" x14ac:dyDescent="0.35">
      <c r="A9" s="8">
        <v>4800</v>
      </c>
      <c r="B9" s="29">
        <v>1</v>
      </c>
      <c r="C9" s="30">
        <v>1</v>
      </c>
      <c r="D9" s="30">
        <v>1</v>
      </c>
      <c r="E9" s="30">
        <v>1</v>
      </c>
      <c r="F9" s="30">
        <v>0</v>
      </c>
      <c r="G9" s="30">
        <v>1</v>
      </c>
      <c r="H9" s="30">
        <v>0</v>
      </c>
      <c r="I9" s="30">
        <v>0</v>
      </c>
      <c r="J9" s="30">
        <v>0</v>
      </c>
      <c r="K9" s="30">
        <v>0</v>
      </c>
      <c r="L9" s="30">
        <v>0</v>
      </c>
      <c r="M9" s="30">
        <v>0</v>
      </c>
      <c r="N9" s="30">
        <v>0</v>
      </c>
      <c r="O9" s="30">
        <v>0</v>
      </c>
      <c r="P9" s="30">
        <v>0</v>
      </c>
      <c r="Q9" s="30">
        <v>0</v>
      </c>
      <c r="R9" s="30">
        <v>0</v>
      </c>
      <c r="S9" s="30">
        <v>0</v>
      </c>
      <c r="T9" s="30">
        <v>0</v>
      </c>
      <c r="U9" s="30">
        <v>0</v>
      </c>
      <c r="V9" s="30">
        <v>0</v>
      </c>
      <c r="W9" s="30">
        <v>0</v>
      </c>
      <c r="X9" s="30">
        <v>0</v>
      </c>
      <c r="Y9" s="30">
        <v>0</v>
      </c>
      <c r="Z9" s="30">
        <v>0</v>
      </c>
      <c r="AA9" s="58">
        <v>0</v>
      </c>
      <c r="AC9">
        <f ca="1">INDEX(INDIRECT($AB$5),$AE$4,5)</f>
        <v>0</v>
      </c>
      <c r="AG9">
        <f ca="1">INDEX(INDIRECT($AF$5),5,$AI$4)</f>
        <v>1</v>
      </c>
      <c r="AZ9" t="s">
        <v>83</v>
      </c>
    </row>
    <row r="10" spans="1:52" x14ac:dyDescent="0.35">
      <c r="A10" s="8">
        <v>5000</v>
      </c>
      <c r="B10" s="29">
        <v>1</v>
      </c>
      <c r="C10" s="30">
        <v>1</v>
      </c>
      <c r="D10" s="30">
        <v>1</v>
      </c>
      <c r="E10" s="30">
        <v>1</v>
      </c>
      <c r="F10" s="30">
        <v>0</v>
      </c>
      <c r="G10" s="30">
        <v>1</v>
      </c>
      <c r="H10" s="30">
        <v>0</v>
      </c>
      <c r="I10" s="30">
        <v>1</v>
      </c>
      <c r="J10" s="30">
        <v>1</v>
      </c>
      <c r="K10" s="30">
        <v>1</v>
      </c>
      <c r="L10" s="30">
        <v>0</v>
      </c>
      <c r="M10" s="30">
        <v>0</v>
      </c>
      <c r="N10" s="30">
        <v>0</v>
      </c>
      <c r="O10" s="30">
        <v>0</v>
      </c>
      <c r="P10" s="30">
        <v>0</v>
      </c>
      <c r="Q10" s="30">
        <v>0</v>
      </c>
      <c r="R10" s="30">
        <v>0</v>
      </c>
      <c r="S10" s="30">
        <v>0</v>
      </c>
      <c r="T10" s="30">
        <v>0</v>
      </c>
      <c r="U10" s="30">
        <v>0</v>
      </c>
      <c r="V10" s="30">
        <v>0</v>
      </c>
      <c r="W10" s="30">
        <v>0</v>
      </c>
      <c r="X10" s="30">
        <v>0</v>
      </c>
      <c r="Y10" s="30">
        <v>0</v>
      </c>
      <c r="Z10" s="30">
        <v>0</v>
      </c>
      <c r="AA10" s="58">
        <v>0</v>
      </c>
      <c r="AC10">
        <f ca="1">INDEX(INDIRECT($AB$5),$AE$4,6)</f>
        <v>0</v>
      </c>
      <c r="AG10">
        <f ca="1">INDEX(INDIRECT($AF$5),6,$AI$4)</f>
        <v>1</v>
      </c>
      <c r="AZ10" t="s">
        <v>84</v>
      </c>
    </row>
    <row r="11" spans="1:52" x14ac:dyDescent="0.35">
      <c r="A11" s="8">
        <v>5200</v>
      </c>
      <c r="B11" s="29">
        <v>1</v>
      </c>
      <c r="C11" s="30">
        <v>1</v>
      </c>
      <c r="D11" s="30">
        <v>1</v>
      </c>
      <c r="E11" s="30">
        <v>1</v>
      </c>
      <c r="F11" s="30">
        <v>0</v>
      </c>
      <c r="G11" s="30">
        <v>1</v>
      </c>
      <c r="H11" s="30">
        <v>0</v>
      </c>
      <c r="I11" s="30">
        <v>1</v>
      </c>
      <c r="J11" s="30">
        <v>1</v>
      </c>
      <c r="K11" s="30">
        <v>1</v>
      </c>
      <c r="L11" s="30">
        <v>0</v>
      </c>
      <c r="M11" s="30">
        <v>0</v>
      </c>
      <c r="N11" s="30">
        <v>1</v>
      </c>
      <c r="O11" s="30">
        <v>1</v>
      </c>
      <c r="P11" s="30">
        <v>1</v>
      </c>
      <c r="Q11" s="30">
        <v>1</v>
      </c>
      <c r="R11" s="30">
        <v>1</v>
      </c>
      <c r="S11" s="30">
        <v>1</v>
      </c>
      <c r="T11" s="30">
        <v>1</v>
      </c>
      <c r="U11" s="30">
        <v>1</v>
      </c>
      <c r="V11" s="30">
        <v>1</v>
      </c>
      <c r="W11" s="30">
        <v>1</v>
      </c>
      <c r="X11" s="30">
        <v>1</v>
      </c>
      <c r="Y11" s="30">
        <v>1</v>
      </c>
      <c r="Z11" s="30">
        <v>1</v>
      </c>
      <c r="AA11" s="58">
        <v>1</v>
      </c>
      <c r="AC11">
        <f ca="1">INDEX(INDIRECT($AB$5),$AE$4,7)</f>
        <v>0</v>
      </c>
      <c r="AG11">
        <f ca="1">INDEX(INDIRECT($AF$5),7,$AI$4)</f>
        <v>1</v>
      </c>
      <c r="AZ11" t="s">
        <v>85</v>
      </c>
    </row>
    <row r="12" spans="1:52" x14ac:dyDescent="0.35">
      <c r="A12" s="8">
        <v>5400</v>
      </c>
      <c r="B12" s="29">
        <v>1</v>
      </c>
      <c r="C12" s="30">
        <v>1</v>
      </c>
      <c r="D12" s="30">
        <v>1</v>
      </c>
      <c r="E12" s="30">
        <v>1</v>
      </c>
      <c r="F12" s="30">
        <v>0</v>
      </c>
      <c r="G12" s="30">
        <v>1</v>
      </c>
      <c r="H12" s="30">
        <v>0</v>
      </c>
      <c r="I12" s="30">
        <v>1</v>
      </c>
      <c r="J12" s="30">
        <v>1</v>
      </c>
      <c r="K12" s="30">
        <v>1</v>
      </c>
      <c r="L12" s="30">
        <v>0</v>
      </c>
      <c r="M12" s="30">
        <v>0</v>
      </c>
      <c r="N12" s="30">
        <v>1</v>
      </c>
      <c r="O12" s="30">
        <v>1</v>
      </c>
      <c r="P12" s="30">
        <v>1</v>
      </c>
      <c r="Q12" s="30">
        <v>0</v>
      </c>
      <c r="R12" s="30">
        <v>0</v>
      </c>
      <c r="S12" s="30">
        <v>0</v>
      </c>
      <c r="T12" s="30">
        <v>0</v>
      </c>
      <c r="U12" s="30">
        <v>0</v>
      </c>
      <c r="V12" s="30">
        <v>0</v>
      </c>
      <c r="W12" s="30">
        <v>0</v>
      </c>
      <c r="X12" s="30">
        <v>0</v>
      </c>
      <c r="Y12" s="30">
        <v>0</v>
      </c>
      <c r="Z12" s="30">
        <v>0</v>
      </c>
      <c r="AA12" s="58">
        <v>0</v>
      </c>
      <c r="AC12">
        <f ca="1">INDEX(INDIRECT($AB$5),$AE$4,8)</f>
        <v>0</v>
      </c>
      <c r="AG12">
        <f ca="1">INDEX(INDIRECT($AF$5),8,$AI$4)</f>
        <v>1</v>
      </c>
      <c r="AZ12" t="s">
        <v>86</v>
      </c>
    </row>
    <row r="13" spans="1:52" x14ac:dyDescent="0.35">
      <c r="A13" s="8">
        <v>5600</v>
      </c>
      <c r="B13" s="29">
        <v>1</v>
      </c>
      <c r="C13" s="30">
        <v>1</v>
      </c>
      <c r="D13" s="30">
        <v>1</v>
      </c>
      <c r="E13" s="30">
        <v>1</v>
      </c>
      <c r="F13" s="30">
        <v>0</v>
      </c>
      <c r="G13" s="30">
        <v>1</v>
      </c>
      <c r="H13" s="30">
        <v>0</v>
      </c>
      <c r="I13" s="30">
        <v>1</v>
      </c>
      <c r="J13" s="30">
        <v>1</v>
      </c>
      <c r="K13" s="30">
        <v>1</v>
      </c>
      <c r="L13" s="30">
        <v>0</v>
      </c>
      <c r="M13" s="30">
        <v>0</v>
      </c>
      <c r="N13" s="30">
        <v>1</v>
      </c>
      <c r="O13" s="30">
        <v>1</v>
      </c>
      <c r="P13" s="30">
        <v>1</v>
      </c>
      <c r="Q13" s="30">
        <v>0</v>
      </c>
      <c r="R13" s="30">
        <v>1</v>
      </c>
      <c r="S13" s="30">
        <v>1</v>
      </c>
      <c r="T13" s="30">
        <v>1</v>
      </c>
      <c r="U13" s="30">
        <v>1</v>
      </c>
      <c r="V13" s="30">
        <v>1</v>
      </c>
      <c r="W13" s="30">
        <v>1</v>
      </c>
      <c r="X13" s="30">
        <v>1</v>
      </c>
      <c r="Y13" s="30">
        <v>1</v>
      </c>
      <c r="Z13" s="30">
        <v>1</v>
      </c>
      <c r="AA13" s="58">
        <v>1</v>
      </c>
      <c r="AC13">
        <f ca="1">INDEX(INDIRECT($AB$5),$AE$4,9)</f>
        <v>0</v>
      </c>
      <c r="AG13">
        <f ca="1">INDEX(INDIRECT($AF$5),9,$AI$4)</f>
        <v>1</v>
      </c>
      <c r="AZ13" t="s">
        <v>87</v>
      </c>
    </row>
    <row r="14" spans="1:52" x14ac:dyDescent="0.35">
      <c r="A14" s="8">
        <v>5800</v>
      </c>
      <c r="B14" s="29">
        <v>1</v>
      </c>
      <c r="C14" s="30">
        <v>1</v>
      </c>
      <c r="D14" s="30">
        <v>1</v>
      </c>
      <c r="E14" s="30">
        <v>1</v>
      </c>
      <c r="F14" s="30">
        <v>0</v>
      </c>
      <c r="G14" s="30">
        <v>1</v>
      </c>
      <c r="H14" s="30">
        <v>0</v>
      </c>
      <c r="I14" s="30">
        <v>1</v>
      </c>
      <c r="J14" s="30">
        <v>1</v>
      </c>
      <c r="K14" s="30">
        <v>1</v>
      </c>
      <c r="L14" s="30">
        <v>0</v>
      </c>
      <c r="M14" s="30">
        <v>0</v>
      </c>
      <c r="N14" s="30">
        <v>1</v>
      </c>
      <c r="O14" s="30">
        <v>1</v>
      </c>
      <c r="P14" s="30">
        <v>1</v>
      </c>
      <c r="Q14" s="30">
        <v>0</v>
      </c>
      <c r="R14" s="30">
        <v>1</v>
      </c>
      <c r="S14" s="30">
        <v>1</v>
      </c>
      <c r="T14" s="30">
        <v>1</v>
      </c>
      <c r="U14" s="30">
        <v>1</v>
      </c>
      <c r="V14" s="30">
        <v>1</v>
      </c>
      <c r="W14" s="30">
        <v>1</v>
      </c>
      <c r="X14" s="30">
        <v>1</v>
      </c>
      <c r="Y14" s="30">
        <v>1</v>
      </c>
      <c r="Z14" s="30">
        <v>1</v>
      </c>
      <c r="AA14" s="58">
        <v>1</v>
      </c>
      <c r="AC14">
        <f ca="1">INDEX(INDIRECT($AB$5),$AE$4,10)</f>
        <v>0</v>
      </c>
      <c r="AG14">
        <f ca="1">INDEX(INDIRECT($AF$5),10,$AI$4)</f>
        <v>1</v>
      </c>
      <c r="AZ14" t="s">
        <v>75</v>
      </c>
    </row>
    <row r="15" spans="1:52" x14ac:dyDescent="0.35">
      <c r="A15" s="8">
        <v>6000</v>
      </c>
      <c r="B15" s="29">
        <v>1</v>
      </c>
      <c r="C15" s="30">
        <v>1</v>
      </c>
      <c r="D15" s="30">
        <v>1</v>
      </c>
      <c r="E15" s="30">
        <v>1</v>
      </c>
      <c r="F15" s="30">
        <v>0</v>
      </c>
      <c r="G15" s="30">
        <v>1</v>
      </c>
      <c r="H15" s="30">
        <v>0</v>
      </c>
      <c r="I15" s="30">
        <v>1</v>
      </c>
      <c r="J15" s="30">
        <v>1</v>
      </c>
      <c r="K15" s="30">
        <v>1</v>
      </c>
      <c r="L15" s="30">
        <v>0</v>
      </c>
      <c r="M15" s="30">
        <v>0</v>
      </c>
      <c r="N15" s="30">
        <v>1</v>
      </c>
      <c r="O15" s="30">
        <v>1</v>
      </c>
      <c r="P15" s="30">
        <v>1</v>
      </c>
      <c r="Q15" s="30">
        <v>0</v>
      </c>
      <c r="R15" s="30">
        <v>1</v>
      </c>
      <c r="S15" s="30">
        <v>1</v>
      </c>
      <c r="T15" s="30">
        <v>1</v>
      </c>
      <c r="U15" s="30">
        <v>1</v>
      </c>
      <c r="V15" s="30">
        <v>1</v>
      </c>
      <c r="W15" s="30">
        <v>1</v>
      </c>
      <c r="X15" s="30">
        <v>1</v>
      </c>
      <c r="Y15" s="30">
        <v>1</v>
      </c>
      <c r="Z15" s="30">
        <v>1</v>
      </c>
      <c r="AA15" s="58">
        <v>1</v>
      </c>
      <c r="AC15">
        <f ca="1">INDEX(INDIRECT($AB$5),$AE$4,11)</f>
        <v>0</v>
      </c>
      <c r="AG15">
        <f ca="1">INDEX(INDIRECT($AF$5),11,$AI$4)</f>
        <v>1</v>
      </c>
    </row>
    <row r="16" spans="1:52" x14ac:dyDescent="0.35">
      <c r="A16" s="8">
        <v>6200</v>
      </c>
      <c r="B16" s="29">
        <v>1</v>
      </c>
      <c r="C16" s="30">
        <v>1</v>
      </c>
      <c r="D16" s="30">
        <v>1</v>
      </c>
      <c r="E16" s="30">
        <v>1</v>
      </c>
      <c r="F16" s="30">
        <v>0</v>
      </c>
      <c r="G16" s="30">
        <v>1</v>
      </c>
      <c r="H16" s="30">
        <v>0</v>
      </c>
      <c r="I16" s="30">
        <v>1</v>
      </c>
      <c r="J16" s="30">
        <v>1</v>
      </c>
      <c r="K16" s="30">
        <v>1</v>
      </c>
      <c r="L16" s="30">
        <v>0</v>
      </c>
      <c r="M16" s="30">
        <v>0</v>
      </c>
      <c r="N16" s="30">
        <v>1</v>
      </c>
      <c r="O16" s="30">
        <v>1</v>
      </c>
      <c r="P16" s="30">
        <v>1</v>
      </c>
      <c r="Q16" s="30">
        <v>0</v>
      </c>
      <c r="R16" s="30">
        <v>1</v>
      </c>
      <c r="S16" s="30">
        <v>1</v>
      </c>
      <c r="T16" s="30">
        <v>1</v>
      </c>
      <c r="U16" s="30">
        <v>1</v>
      </c>
      <c r="V16" s="30">
        <v>1</v>
      </c>
      <c r="W16" s="30">
        <v>1</v>
      </c>
      <c r="X16" s="30">
        <v>1</v>
      </c>
      <c r="Y16" s="30">
        <v>1</v>
      </c>
      <c r="Z16" s="30">
        <v>1</v>
      </c>
      <c r="AA16" s="58">
        <v>1</v>
      </c>
      <c r="AC16">
        <f ca="1">INDEX(INDIRECT($AB$5),$AE$4,12)</f>
        <v>0</v>
      </c>
      <c r="AG16">
        <f ca="1">INDEX(INDIRECT($AF$5),12,$AI$4)</f>
        <v>1</v>
      </c>
    </row>
    <row r="17" spans="1:33" x14ac:dyDescent="0.35">
      <c r="A17" s="8">
        <v>6400</v>
      </c>
      <c r="B17" s="29">
        <v>1</v>
      </c>
      <c r="C17" s="30">
        <v>1</v>
      </c>
      <c r="D17" s="30">
        <v>1</v>
      </c>
      <c r="E17" s="30">
        <v>1</v>
      </c>
      <c r="F17" s="30">
        <v>0</v>
      </c>
      <c r="G17" s="30">
        <v>1</v>
      </c>
      <c r="H17" s="30">
        <v>0</v>
      </c>
      <c r="I17" s="30">
        <v>1</v>
      </c>
      <c r="J17" s="30">
        <v>1</v>
      </c>
      <c r="K17" s="30">
        <v>1</v>
      </c>
      <c r="L17" s="30">
        <v>0</v>
      </c>
      <c r="M17" s="30">
        <v>0</v>
      </c>
      <c r="N17" s="30">
        <v>1</v>
      </c>
      <c r="O17" s="30">
        <v>1</v>
      </c>
      <c r="P17" s="30">
        <v>1</v>
      </c>
      <c r="Q17" s="30">
        <v>0</v>
      </c>
      <c r="R17" s="30">
        <v>1</v>
      </c>
      <c r="S17" s="30">
        <v>1</v>
      </c>
      <c r="T17" s="30">
        <v>1</v>
      </c>
      <c r="U17" s="30">
        <v>1</v>
      </c>
      <c r="V17" s="30">
        <v>1</v>
      </c>
      <c r="W17" s="30">
        <v>1</v>
      </c>
      <c r="X17" s="30">
        <v>1</v>
      </c>
      <c r="Y17" s="30">
        <v>1</v>
      </c>
      <c r="Z17" s="30">
        <v>1</v>
      </c>
      <c r="AA17" s="58">
        <v>1</v>
      </c>
      <c r="AC17">
        <f ca="1">INDEX(INDIRECT($AB$5),$AE$4,13)</f>
        <v>0</v>
      </c>
      <c r="AG17">
        <f ca="1">INDEX(INDIRECT($AF$5),13,$AI$4)</f>
        <v>1</v>
      </c>
    </row>
    <row r="18" spans="1:33" x14ac:dyDescent="0.35">
      <c r="A18" s="8">
        <v>6600</v>
      </c>
      <c r="B18" s="29">
        <v>1</v>
      </c>
      <c r="C18" s="30">
        <v>1</v>
      </c>
      <c r="D18" s="30">
        <v>1</v>
      </c>
      <c r="E18" s="30">
        <v>1</v>
      </c>
      <c r="F18" s="30">
        <v>0</v>
      </c>
      <c r="G18" s="30">
        <v>1</v>
      </c>
      <c r="H18" s="30">
        <v>0</v>
      </c>
      <c r="I18" s="30">
        <v>1</v>
      </c>
      <c r="J18" s="30">
        <v>1</v>
      </c>
      <c r="K18" s="30">
        <v>1</v>
      </c>
      <c r="L18" s="30">
        <v>0</v>
      </c>
      <c r="M18" s="30">
        <v>0</v>
      </c>
      <c r="N18" s="30">
        <v>1</v>
      </c>
      <c r="O18" s="30">
        <v>1</v>
      </c>
      <c r="P18" s="30">
        <v>1</v>
      </c>
      <c r="Q18" s="30">
        <v>0</v>
      </c>
      <c r="R18" s="30">
        <v>1</v>
      </c>
      <c r="S18" s="30">
        <v>1</v>
      </c>
      <c r="T18" s="30">
        <v>1</v>
      </c>
      <c r="U18" s="30">
        <v>1</v>
      </c>
      <c r="V18" s="30">
        <v>1</v>
      </c>
      <c r="W18" s="30">
        <v>1</v>
      </c>
      <c r="X18" s="30">
        <v>1</v>
      </c>
      <c r="Y18" s="30">
        <v>1</v>
      </c>
      <c r="Z18" s="30">
        <v>1</v>
      </c>
      <c r="AA18" s="58">
        <v>1</v>
      </c>
      <c r="AC18">
        <f ca="1">INDEX(INDIRECT($AB$5),$AE$4,14)</f>
        <v>0</v>
      </c>
      <c r="AG18">
        <f ca="1">INDEX(INDIRECT($AF$5),14,$AI$4)</f>
        <v>1</v>
      </c>
    </row>
    <row r="19" spans="1:33" x14ac:dyDescent="0.35">
      <c r="A19" s="8">
        <v>6800</v>
      </c>
      <c r="B19" s="29">
        <v>1</v>
      </c>
      <c r="C19" s="30">
        <v>1</v>
      </c>
      <c r="D19" s="30">
        <v>1</v>
      </c>
      <c r="E19" s="30">
        <v>1</v>
      </c>
      <c r="F19" s="30">
        <v>0</v>
      </c>
      <c r="G19" s="30">
        <v>1</v>
      </c>
      <c r="H19" s="30">
        <v>0</v>
      </c>
      <c r="I19" s="30">
        <v>1</v>
      </c>
      <c r="J19" s="30">
        <v>1</v>
      </c>
      <c r="K19" s="30">
        <v>1</v>
      </c>
      <c r="L19" s="30">
        <v>0</v>
      </c>
      <c r="M19" s="30">
        <v>0</v>
      </c>
      <c r="N19" s="30">
        <v>1</v>
      </c>
      <c r="O19" s="30">
        <v>1</v>
      </c>
      <c r="P19" s="30">
        <v>1</v>
      </c>
      <c r="Q19" s="30">
        <v>0</v>
      </c>
      <c r="R19" s="30">
        <v>1</v>
      </c>
      <c r="S19" s="30">
        <v>1</v>
      </c>
      <c r="T19" s="30">
        <v>1</v>
      </c>
      <c r="U19" s="30">
        <v>1</v>
      </c>
      <c r="V19" s="30">
        <v>1</v>
      </c>
      <c r="W19" s="30">
        <v>1</v>
      </c>
      <c r="X19" s="30">
        <v>1</v>
      </c>
      <c r="Y19" s="30">
        <v>1</v>
      </c>
      <c r="Z19" s="30">
        <v>1</v>
      </c>
      <c r="AA19" s="58">
        <v>1</v>
      </c>
      <c r="AC19">
        <f ca="1">INDEX(INDIRECT($AB$5),$AE$4,15)</f>
        <v>0</v>
      </c>
      <c r="AG19">
        <f ca="1">INDEX(INDIRECT($AF$5),15,$AI$4)</f>
        <v>1</v>
      </c>
    </row>
    <row r="20" spans="1:33" x14ac:dyDescent="0.35">
      <c r="A20" s="8">
        <v>7000</v>
      </c>
      <c r="B20" s="29">
        <v>1</v>
      </c>
      <c r="C20" s="30">
        <v>1</v>
      </c>
      <c r="D20" s="30">
        <v>1</v>
      </c>
      <c r="E20" s="30">
        <v>1</v>
      </c>
      <c r="F20" s="30">
        <v>0</v>
      </c>
      <c r="G20" s="30">
        <v>1</v>
      </c>
      <c r="H20" s="30">
        <v>0</v>
      </c>
      <c r="I20" s="30">
        <v>1</v>
      </c>
      <c r="J20" s="30">
        <v>1</v>
      </c>
      <c r="K20" s="30">
        <v>1</v>
      </c>
      <c r="L20" s="30">
        <v>0</v>
      </c>
      <c r="M20" s="30">
        <v>0</v>
      </c>
      <c r="N20" s="30">
        <v>1</v>
      </c>
      <c r="O20" s="30">
        <v>1</v>
      </c>
      <c r="P20" s="30">
        <v>1</v>
      </c>
      <c r="Q20" s="30">
        <v>0</v>
      </c>
      <c r="R20" s="30">
        <v>1</v>
      </c>
      <c r="S20" s="30">
        <v>1</v>
      </c>
      <c r="T20" s="30">
        <v>1</v>
      </c>
      <c r="U20" s="30">
        <v>1</v>
      </c>
      <c r="V20" s="30">
        <v>1</v>
      </c>
      <c r="W20" s="30">
        <v>1</v>
      </c>
      <c r="X20" s="30">
        <v>1</v>
      </c>
      <c r="Y20" s="30">
        <v>1</v>
      </c>
      <c r="Z20" s="30">
        <v>1</v>
      </c>
      <c r="AA20" s="58">
        <v>1</v>
      </c>
      <c r="AC20">
        <f ca="1">INDEX(INDIRECT($AB$5),$AE$4,16)</f>
        <v>0</v>
      </c>
      <c r="AG20">
        <f ca="1">INDEX(INDIRECT($AF$5),16,$AI$4)</f>
        <v>1</v>
      </c>
    </row>
    <row r="21" spans="1:33" x14ac:dyDescent="0.35">
      <c r="A21" s="8">
        <v>7200</v>
      </c>
      <c r="B21" s="29">
        <v>1</v>
      </c>
      <c r="C21" s="30">
        <v>1</v>
      </c>
      <c r="D21" s="30">
        <v>1</v>
      </c>
      <c r="E21" s="30">
        <v>1</v>
      </c>
      <c r="F21" s="30">
        <v>0</v>
      </c>
      <c r="G21" s="30">
        <v>1</v>
      </c>
      <c r="H21" s="30">
        <v>0</v>
      </c>
      <c r="I21" s="30">
        <v>1</v>
      </c>
      <c r="J21" s="30">
        <v>1</v>
      </c>
      <c r="K21" s="30">
        <v>1</v>
      </c>
      <c r="L21" s="30">
        <v>0</v>
      </c>
      <c r="M21" s="30">
        <v>0</v>
      </c>
      <c r="N21" s="30">
        <v>1</v>
      </c>
      <c r="O21" s="30">
        <v>1</v>
      </c>
      <c r="P21" s="30">
        <v>1</v>
      </c>
      <c r="Q21" s="30">
        <v>0</v>
      </c>
      <c r="R21" s="30">
        <v>1</v>
      </c>
      <c r="S21" s="30">
        <v>1</v>
      </c>
      <c r="T21" s="30">
        <v>1</v>
      </c>
      <c r="U21" s="30">
        <v>1</v>
      </c>
      <c r="V21" s="30">
        <v>1</v>
      </c>
      <c r="W21" s="30">
        <v>1</v>
      </c>
      <c r="X21" s="30">
        <v>1</v>
      </c>
      <c r="Y21" s="30">
        <v>1</v>
      </c>
      <c r="Z21" s="30">
        <v>1</v>
      </c>
      <c r="AA21" s="58">
        <v>1</v>
      </c>
      <c r="AC21">
        <f ca="1">INDEX(INDIRECT($AB$5),$AE$4,17)</f>
        <v>0</v>
      </c>
      <c r="AG21">
        <f ca="1">INDEX(INDIRECT($AF$5),17,$AI$4)</f>
        <v>1</v>
      </c>
    </row>
    <row r="22" spans="1:33" x14ac:dyDescent="0.35">
      <c r="A22" s="8">
        <v>7400</v>
      </c>
      <c r="B22" s="29">
        <v>1</v>
      </c>
      <c r="C22" s="30">
        <v>1</v>
      </c>
      <c r="D22" s="30">
        <v>1</v>
      </c>
      <c r="E22" s="30">
        <v>1</v>
      </c>
      <c r="F22" s="30">
        <v>0</v>
      </c>
      <c r="G22" s="30">
        <v>1</v>
      </c>
      <c r="H22" s="30">
        <v>0</v>
      </c>
      <c r="I22" s="30">
        <v>1</v>
      </c>
      <c r="J22" s="30">
        <v>1</v>
      </c>
      <c r="K22" s="30">
        <v>1</v>
      </c>
      <c r="L22" s="30">
        <v>0</v>
      </c>
      <c r="M22" s="30">
        <v>0</v>
      </c>
      <c r="N22" s="30">
        <v>1</v>
      </c>
      <c r="O22" s="30">
        <v>1</v>
      </c>
      <c r="P22" s="30">
        <v>1</v>
      </c>
      <c r="Q22" s="30">
        <v>0</v>
      </c>
      <c r="R22" s="30">
        <v>1</v>
      </c>
      <c r="S22" s="30">
        <v>1</v>
      </c>
      <c r="T22" s="30">
        <v>1</v>
      </c>
      <c r="U22" s="30">
        <v>1</v>
      </c>
      <c r="V22" s="30">
        <v>1</v>
      </c>
      <c r="W22" s="30">
        <v>1</v>
      </c>
      <c r="X22" s="30">
        <v>1</v>
      </c>
      <c r="Y22" s="30">
        <v>1</v>
      </c>
      <c r="Z22" s="30">
        <v>1</v>
      </c>
      <c r="AA22" s="58">
        <v>1</v>
      </c>
      <c r="AC22">
        <f ca="1">INDEX(INDIRECT($AB$5),$AE$4,18)</f>
        <v>0</v>
      </c>
      <c r="AG22">
        <f ca="1">INDEX(INDIRECT($AF$5),18,$AI$4)</f>
        <v>1</v>
      </c>
    </row>
    <row r="23" spans="1:33" x14ac:dyDescent="0.35">
      <c r="A23" s="8">
        <v>7600</v>
      </c>
      <c r="B23" s="29">
        <v>1</v>
      </c>
      <c r="C23" s="30">
        <v>1</v>
      </c>
      <c r="D23" s="30">
        <v>1</v>
      </c>
      <c r="E23" s="30">
        <v>1</v>
      </c>
      <c r="F23" s="30">
        <v>0</v>
      </c>
      <c r="G23" s="30">
        <v>1</v>
      </c>
      <c r="H23" s="30">
        <v>0</v>
      </c>
      <c r="I23" s="30">
        <v>1</v>
      </c>
      <c r="J23" s="30">
        <v>1</v>
      </c>
      <c r="K23" s="30">
        <v>1</v>
      </c>
      <c r="L23" s="30">
        <v>0</v>
      </c>
      <c r="M23" s="30">
        <v>0</v>
      </c>
      <c r="N23" s="30">
        <v>1</v>
      </c>
      <c r="O23" s="30">
        <v>1</v>
      </c>
      <c r="P23" s="30">
        <v>1</v>
      </c>
      <c r="Q23" s="30">
        <v>0</v>
      </c>
      <c r="R23" s="30">
        <v>1</v>
      </c>
      <c r="S23" s="30">
        <v>1</v>
      </c>
      <c r="T23" s="30">
        <v>1</v>
      </c>
      <c r="U23" s="30">
        <v>1</v>
      </c>
      <c r="V23" s="30">
        <v>1</v>
      </c>
      <c r="W23" s="30">
        <v>1</v>
      </c>
      <c r="X23" s="30">
        <v>1</v>
      </c>
      <c r="Y23" s="30">
        <v>1</v>
      </c>
      <c r="Z23" s="30">
        <v>1</v>
      </c>
      <c r="AA23" s="58">
        <v>1</v>
      </c>
      <c r="AC23">
        <f ca="1">INDEX(INDIRECT($AB$5),$AE$4,19)</f>
        <v>0</v>
      </c>
      <c r="AG23">
        <f ca="1">INDEX(INDIRECT($AF$5),19,$AI$4)</f>
        <v>1</v>
      </c>
    </row>
    <row r="24" spans="1:33" x14ac:dyDescent="0.35">
      <c r="A24" s="8">
        <v>7800</v>
      </c>
      <c r="B24" s="29">
        <v>1</v>
      </c>
      <c r="C24" s="30">
        <v>1</v>
      </c>
      <c r="D24" s="30">
        <v>1</v>
      </c>
      <c r="E24" s="30">
        <v>1</v>
      </c>
      <c r="F24" s="30">
        <v>0</v>
      </c>
      <c r="G24" s="30">
        <v>1</v>
      </c>
      <c r="H24" s="30">
        <v>0</v>
      </c>
      <c r="I24" s="30">
        <v>1</v>
      </c>
      <c r="J24" s="30">
        <v>1</v>
      </c>
      <c r="K24" s="30">
        <v>1</v>
      </c>
      <c r="L24" s="30">
        <v>0</v>
      </c>
      <c r="M24" s="30">
        <v>0</v>
      </c>
      <c r="N24" s="30">
        <v>1</v>
      </c>
      <c r="O24" s="30">
        <v>1</v>
      </c>
      <c r="P24" s="30">
        <v>1</v>
      </c>
      <c r="Q24" s="30">
        <v>0</v>
      </c>
      <c r="R24" s="30">
        <v>1</v>
      </c>
      <c r="S24" s="30">
        <v>1</v>
      </c>
      <c r="T24" s="30">
        <v>1</v>
      </c>
      <c r="U24" s="30">
        <v>1</v>
      </c>
      <c r="V24" s="30">
        <v>1</v>
      </c>
      <c r="W24" s="30">
        <v>1</v>
      </c>
      <c r="X24" s="30">
        <v>1</v>
      </c>
      <c r="Y24" s="30">
        <v>1</v>
      </c>
      <c r="Z24" s="30">
        <v>1</v>
      </c>
      <c r="AA24" s="58">
        <v>1</v>
      </c>
      <c r="AC24">
        <f ca="1">INDEX(INDIRECT($AB$5),$AE$4,20)</f>
        <v>0</v>
      </c>
      <c r="AG24">
        <f ca="1">INDEX(INDIRECT($AF$5),20,$AI$4)</f>
        <v>1</v>
      </c>
    </row>
    <row r="25" spans="1:33" x14ac:dyDescent="0.35">
      <c r="A25" s="8">
        <v>8000</v>
      </c>
      <c r="B25" s="29">
        <v>1</v>
      </c>
      <c r="C25" s="30">
        <v>1</v>
      </c>
      <c r="D25" s="30">
        <v>1</v>
      </c>
      <c r="E25" s="30">
        <v>1</v>
      </c>
      <c r="F25" s="30">
        <v>0</v>
      </c>
      <c r="G25" s="30">
        <v>1</v>
      </c>
      <c r="H25" s="30">
        <v>0</v>
      </c>
      <c r="I25" s="30">
        <v>1</v>
      </c>
      <c r="J25" s="30">
        <v>1</v>
      </c>
      <c r="K25" s="30">
        <v>1</v>
      </c>
      <c r="L25" s="30">
        <v>0</v>
      </c>
      <c r="M25" s="30">
        <v>0</v>
      </c>
      <c r="N25" s="30">
        <v>1</v>
      </c>
      <c r="O25" s="30">
        <v>1</v>
      </c>
      <c r="P25" s="30">
        <v>1</v>
      </c>
      <c r="Q25" s="30">
        <v>0</v>
      </c>
      <c r="R25" s="30">
        <v>1</v>
      </c>
      <c r="S25" s="30">
        <v>1</v>
      </c>
      <c r="T25" s="30">
        <v>1</v>
      </c>
      <c r="U25" s="30">
        <v>1</v>
      </c>
      <c r="V25" s="30">
        <v>1</v>
      </c>
      <c r="W25" s="30">
        <v>1</v>
      </c>
      <c r="X25" s="30">
        <v>1</v>
      </c>
      <c r="Y25" s="30">
        <v>1</v>
      </c>
      <c r="Z25" s="30">
        <v>1</v>
      </c>
      <c r="AA25" s="58">
        <v>1</v>
      </c>
      <c r="AC25">
        <f ca="1">INDEX(INDIRECT($AB$5),$AE$4,21)</f>
        <v>0</v>
      </c>
      <c r="AG25">
        <f ca="1">INDEX(INDIRECT($AF$5),21,$AI$4)</f>
        <v>1</v>
      </c>
    </row>
    <row r="26" spans="1:33" x14ac:dyDescent="0.35">
      <c r="A26" s="8">
        <v>8200</v>
      </c>
      <c r="B26" s="29">
        <v>1</v>
      </c>
      <c r="C26" s="30">
        <v>1</v>
      </c>
      <c r="D26" s="30">
        <v>1</v>
      </c>
      <c r="E26" s="30">
        <v>1</v>
      </c>
      <c r="F26" s="30">
        <v>0</v>
      </c>
      <c r="G26" s="30">
        <v>1</v>
      </c>
      <c r="H26" s="30">
        <v>0</v>
      </c>
      <c r="I26" s="30">
        <v>1</v>
      </c>
      <c r="J26" s="30">
        <v>1</v>
      </c>
      <c r="K26" s="30">
        <v>1</v>
      </c>
      <c r="L26" s="30">
        <v>0</v>
      </c>
      <c r="M26" s="30">
        <v>0</v>
      </c>
      <c r="N26" s="30">
        <v>1</v>
      </c>
      <c r="O26" s="30">
        <v>1</v>
      </c>
      <c r="P26" s="30">
        <v>1</v>
      </c>
      <c r="Q26" s="30">
        <v>0</v>
      </c>
      <c r="R26" s="30">
        <v>1</v>
      </c>
      <c r="S26" s="30">
        <v>1</v>
      </c>
      <c r="T26" s="30">
        <v>1</v>
      </c>
      <c r="U26" s="30">
        <v>1</v>
      </c>
      <c r="V26" s="30">
        <v>1</v>
      </c>
      <c r="W26" s="30">
        <v>1</v>
      </c>
      <c r="X26" s="30">
        <v>1</v>
      </c>
      <c r="Y26" s="30">
        <v>1</v>
      </c>
      <c r="Z26" s="30">
        <v>1</v>
      </c>
      <c r="AA26" s="58">
        <v>1</v>
      </c>
      <c r="AC26">
        <f ca="1">INDEX(INDIRECT($AB$5),$AE$4,22)</f>
        <v>0</v>
      </c>
      <c r="AG26">
        <f ca="1">INDEX(INDIRECT($AF$5),22,$AI$4)</f>
        <v>1</v>
      </c>
    </row>
    <row r="27" spans="1:33" x14ac:dyDescent="0.35">
      <c r="A27" s="8">
        <v>8400</v>
      </c>
      <c r="B27" s="29">
        <v>1</v>
      </c>
      <c r="C27" s="30">
        <v>1</v>
      </c>
      <c r="D27" s="30">
        <v>1</v>
      </c>
      <c r="E27" s="30">
        <v>1</v>
      </c>
      <c r="F27" s="30">
        <v>0</v>
      </c>
      <c r="G27" s="30">
        <v>1</v>
      </c>
      <c r="H27" s="30">
        <v>0</v>
      </c>
      <c r="I27" s="30">
        <v>1</v>
      </c>
      <c r="J27" s="30">
        <v>1</v>
      </c>
      <c r="K27" s="30">
        <v>1</v>
      </c>
      <c r="L27" s="30">
        <v>0</v>
      </c>
      <c r="M27" s="30">
        <v>0</v>
      </c>
      <c r="N27" s="30">
        <v>1</v>
      </c>
      <c r="O27" s="30">
        <v>1</v>
      </c>
      <c r="P27" s="30">
        <v>1</v>
      </c>
      <c r="Q27" s="30">
        <v>0</v>
      </c>
      <c r="R27" s="30">
        <v>1</v>
      </c>
      <c r="S27" s="30">
        <v>1</v>
      </c>
      <c r="T27" s="30">
        <v>1</v>
      </c>
      <c r="U27" s="30">
        <v>1</v>
      </c>
      <c r="V27" s="30">
        <v>1</v>
      </c>
      <c r="W27" s="30">
        <v>1</v>
      </c>
      <c r="X27" s="30">
        <v>1</v>
      </c>
      <c r="Y27" s="30">
        <v>1</v>
      </c>
      <c r="Z27" s="30">
        <v>1</v>
      </c>
      <c r="AA27" s="58">
        <v>1</v>
      </c>
      <c r="AC27">
        <f ca="1">INDEX(INDIRECT($AB$5),$AE$4,23)</f>
        <v>0</v>
      </c>
      <c r="AG27">
        <f ca="1">INDEX(INDIRECT($AF$5),23,$AI$4)</f>
        <v>1</v>
      </c>
    </row>
    <row r="28" spans="1:33" x14ac:dyDescent="0.35">
      <c r="A28" s="8">
        <v>8600</v>
      </c>
      <c r="B28" s="29">
        <v>1</v>
      </c>
      <c r="C28" s="30">
        <v>1</v>
      </c>
      <c r="D28" s="30">
        <v>1</v>
      </c>
      <c r="E28" s="30">
        <v>1</v>
      </c>
      <c r="F28" s="30">
        <v>0</v>
      </c>
      <c r="G28" s="30">
        <v>1</v>
      </c>
      <c r="H28" s="30">
        <v>0</v>
      </c>
      <c r="I28" s="30">
        <v>1</v>
      </c>
      <c r="J28" s="30">
        <v>1</v>
      </c>
      <c r="K28" s="30">
        <v>1</v>
      </c>
      <c r="L28" s="30">
        <v>0</v>
      </c>
      <c r="M28" s="30">
        <v>0</v>
      </c>
      <c r="N28" s="30">
        <v>1</v>
      </c>
      <c r="O28" s="30">
        <v>1</v>
      </c>
      <c r="P28" s="30">
        <v>1</v>
      </c>
      <c r="Q28" s="30">
        <v>0</v>
      </c>
      <c r="R28" s="30">
        <v>1</v>
      </c>
      <c r="S28" s="30">
        <v>1</v>
      </c>
      <c r="T28" s="30">
        <v>1</v>
      </c>
      <c r="U28" s="30">
        <v>1</v>
      </c>
      <c r="V28" s="30">
        <v>1</v>
      </c>
      <c r="W28" s="30">
        <v>1</v>
      </c>
      <c r="X28" s="30">
        <v>1</v>
      </c>
      <c r="Y28" s="30">
        <v>1</v>
      </c>
      <c r="Z28" s="30">
        <v>1</v>
      </c>
      <c r="AA28" s="58">
        <v>1</v>
      </c>
      <c r="AC28">
        <f ca="1">INDEX(INDIRECT($AB$5),$AE$4,24)</f>
        <v>0</v>
      </c>
      <c r="AG28">
        <f ca="1">INDEX(INDIRECT($AF$5),24,$AI$4)</f>
        <v>1</v>
      </c>
    </row>
    <row r="29" spans="1:33" x14ac:dyDescent="0.35">
      <c r="A29" s="8">
        <v>8800</v>
      </c>
      <c r="B29" s="29">
        <v>1</v>
      </c>
      <c r="C29" s="30">
        <v>1</v>
      </c>
      <c r="D29" s="30">
        <v>1</v>
      </c>
      <c r="E29" s="30">
        <v>1</v>
      </c>
      <c r="F29" s="30">
        <v>0</v>
      </c>
      <c r="G29" s="30">
        <v>1</v>
      </c>
      <c r="H29" s="30">
        <v>0</v>
      </c>
      <c r="I29" s="30">
        <v>1</v>
      </c>
      <c r="J29" s="30">
        <v>1</v>
      </c>
      <c r="K29" s="30">
        <v>1</v>
      </c>
      <c r="L29" s="30">
        <v>0</v>
      </c>
      <c r="M29" s="30">
        <v>0</v>
      </c>
      <c r="N29" s="30">
        <v>1</v>
      </c>
      <c r="O29" s="30">
        <v>1</v>
      </c>
      <c r="P29" s="30">
        <v>1</v>
      </c>
      <c r="Q29" s="30">
        <v>0</v>
      </c>
      <c r="R29" s="30">
        <v>1</v>
      </c>
      <c r="S29" s="30">
        <v>1</v>
      </c>
      <c r="T29" s="30">
        <v>1</v>
      </c>
      <c r="U29" s="30">
        <v>1</v>
      </c>
      <c r="V29" s="30">
        <v>1</v>
      </c>
      <c r="W29" s="30">
        <v>1</v>
      </c>
      <c r="X29" s="30">
        <v>1</v>
      </c>
      <c r="Y29" s="30">
        <v>1</v>
      </c>
      <c r="Z29" s="30">
        <v>1</v>
      </c>
      <c r="AA29" s="58">
        <v>1</v>
      </c>
      <c r="AC29">
        <f ca="1">INDEX(INDIRECT($AB$5),$AE$4,25)</f>
        <v>0</v>
      </c>
      <c r="AG29">
        <f ca="1">INDEX(INDIRECT($AF$5),25,$AI$4)</f>
        <v>1</v>
      </c>
    </row>
    <row r="30" spans="1:33" x14ac:dyDescent="0.35">
      <c r="A30" s="8">
        <v>9000</v>
      </c>
      <c r="B30" s="33">
        <v>1</v>
      </c>
      <c r="C30" s="34">
        <v>1</v>
      </c>
      <c r="D30" s="34">
        <v>1</v>
      </c>
      <c r="E30" s="34">
        <v>1</v>
      </c>
      <c r="F30" s="34">
        <v>0</v>
      </c>
      <c r="G30" s="34">
        <v>1</v>
      </c>
      <c r="H30" s="34">
        <v>0</v>
      </c>
      <c r="I30" s="34">
        <v>1</v>
      </c>
      <c r="J30" s="34">
        <v>1</v>
      </c>
      <c r="K30" s="34">
        <v>1</v>
      </c>
      <c r="L30" s="34">
        <v>0</v>
      </c>
      <c r="M30" s="34">
        <v>0</v>
      </c>
      <c r="N30" s="34">
        <v>1</v>
      </c>
      <c r="O30" s="34">
        <v>1</v>
      </c>
      <c r="P30" s="34">
        <v>1</v>
      </c>
      <c r="Q30" s="34">
        <v>0</v>
      </c>
      <c r="R30" s="34">
        <v>1</v>
      </c>
      <c r="S30" s="34">
        <v>1</v>
      </c>
      <c r="T30" s="34">
        <v>1</v>
      </c>
      <c r="U30" s="34">
        <v>1</v>
      </c>
      <c r="V30" s="34">
        <v>1</v>
      </c>
      <c r="W30" s="34">
        <v>1</v>
      </c>
      <c r="X30" s="34">
        <v>1</v>
      </c>
      <c r="Y30" s="34">
        <v>1</v>
      </c>
      <c r="Z30" s="34">
        <v>1</v>
      </c>
      <c r="AA30" s="59">
        <v>1</v>
      </c>
      <c r="AC30">
        <f ca="1">INDEX(INDIRECT($AB$5),$AE$4,26)</f>
        <v>0</v>
      </c>
      <c r="AG30">
        <f ca="1">INDEX(INDIRECT($AF$5),26,$AI$4)</f>
        <v>1</v>
      </c>
    </row>
    <row r="32" spans="1:33" x14ac:dyDescent="0.35">
      <c r="A32" s="64" t="s">
        <v>77</v>
      </c>
      <c r="B32" s="8">
        <v>10000</v>
      </c>
      <c r="C32" s="8">
        <v>10200</v>
      </c>
      <c r="D32" s="8">
        <v>10400</v>
      </c>
      <c r="E32" s="8">
        <v>10600</v>
      </c>
      <c r="F32" s="8">
        <v>10800</v>
      </c>
      <c r="G32" s="8">
        <v>11000</v>
      </c>
      <c r="H32" s="8">
        <v>11200</v>
      </c>
      <c r="I32" s="8">
        <v>11400</v>
      </c>
      <c r="J32" s="8">
        <v>11600</v>
      </c>
      <c r="K32" s="8">
        <v>11800</v>
      </c>
      <c r="L32" s="8">
        <v>12000</v>
      </c>
      <c r="M32" s="8">
        <v>12200</v>
      </c>
      <c r="N32" s="8">
        <v>12400</v>
      </c>
      <c r="O32" s="8">
        <v>12600</v>
      </c>
      <c r="P32" s="8">
        <v>12800</v>
      </c>
      <c r="Q32" s="8">
        <v>13000</v>
      </c>
      <c r="R32" s="8">
        <v>13200</v>
      </c>
      <c r="S32" s="8">
        <v>13400</v>
      </c>
      <c r="T32" s="8">
        <v>13600</v>
      </c>
      <c r="U32" s="8">
        <v>13800</v>
      </c>
      <c r="V32" s="8">
        <v>14000</v>
      </c>
      <c r="W32" s="8">
        <v>14200</v>
      </c>
      <c r="X32" s="8">
        <v>14400</v>
      </c>
      <c r="Y32" s="8">
        <v>14600</v>
      </c>
      <c r="Z32" s="8">
        <v>14800</v>
      </c>
      <c r="AA32" s="8">
        <v>15000</v>
      </c>
    </row>
    <row r="33" spans="1:27" x14ac:dyDescent="0.35">
      <c r="A33" s="8">
        <v>4000</v>
      </c>
      <c r="B33" s="25">
        <v>1</v>
      </c>
      <c r="C33" s="26">
        <v>1</v>
      </c>
      <c r="D33" s="26">
        <v>1</v>
      </c>
      <c r="E33" s="26">
        <v>1</v>
      </c>
      <c r="F33" s="26">
        <v>1</v>
      </c>
      <c r="G33" s="26">
        <v>1</v>
      </c>
      <c r="H33" s="26">
        <v>1</v>
      </c>
      <c r="I33" s="26">
        <v>1</v>
      </c>
      <c r="J33" s="26">
        <v>1</v>
      </c>
      <c r="K33" s="26">
        <v>1</v>
      </c>
      <c r="L33" s="26">
        <v>1</v>
      </c>
      <c r="M33" s="26">
        <v>1</v>
      </c>
      <c r="N33" s="26">
        <v>1</v>
      </c>
      <c r="O33" s="26">
        <v>1</v>
      </c>
      <c r="P33" s="26">
        <v>1</v>
      </c>
      <c r="Q33" s="26">
        <v>1</v>
      </c>
      <c r="R33" s="26">
        <v>1</v>
      </c>
      <c r="S33" s="26">
        <v>1</v>
      </c>
      <c r="T33" s="26">
        <v>1</v>
      </c>
      <c r="U33" s="26">
        <v>1</v>
      </c>
      <c r="V33" s="26">
        <v>1</v>
      </c>
      <c r="W33" s="26">
        <v>1</v>
      </c>
      <c r="X33" s="26">
        <v>1</v>
      </c>
      <c r="Y33" s="26">
        <v>1</v>
      </c>
      <c r="Z33" s="26">
        <v>1</v>
      </c>
      <c r="AA33" s="57">
        <v>1</v>
      </c>
    </row>
    <row r="34" spans="1:27" x14ac:dyDescent="0.35">
      <c r="A34" s="8">
        <v>4200</v>
      </c>
      <c r="B34" s="29">
        <v>1</v>
      </c>
      <c r="C34" s="30">
        <v>1</v>
      </c>
      <c r="D34" s="30">
        <v>1</v>
      </c>
      <c r="E34" s="30">
        <v>1</v>
      </c>
      <c r="F34" s="30">
        <v>1</v>
      </c>
      <c r="G34" s="30">
        <v>1</v>
      </c>
      <c r="H34" s="30">
        <v>1</v>
      </c>
      <c r="I34" s="30">
        <v>1</v>
      </c>
      <c r="J34" s="30">
        <v>1</v>
      </c>
      <c r="K34" s="30">
        <v>1</v>
      </c>
      <c r="L34" s="30">
        <v>1</v>
      </c>
      <c r="M34" s="30">
        <v>1</v>
      </c>
      <c r="N34" s="30">
        <v>1</v>
      </c>
      <c r="O34" s="30">
        <v>1</v>
      </c>
      <c r="P34" s="30">
        <v>1</v>
      </c>
      <c r="Q34" s="30">
        <v>1</v>
      </c>
      <c r="R34" s="30">
        <v>1</v>
      </c>
      <c r="S34" s="30">
        <v>1</v>
      </c>
      <c r="T34" s="30">
        <v>1</v>
      </c>
      <c r="U34" s="30">
        <v>1</v>
      </c>
      <c r="V34" s="30">
        <v>1</v>
      </c>
      <c r="W34" s="30">
        <v>1</v>
      </c>
      <c r="X34" s="30">
        <v>1</v>
      </c>
      <c r="Y34" s="30">
        <v>1</v>
      </c>
      <c r="Z34" s="30">
        <v>1</v>
      </c>
      <c r="AA34" s="58">
        <v>1</v>
      </c>
    </row>
    <row r="35" spans="1:27" x14ac:dyDescent="0.35">
      <c r="A35" s="8">
        <v>4400</v>
      </c>
      <c r="B35" s="29">
        <v>0</v>
      </c>
      <c r="C35" s="30">
        <v>1</v>
      </c>
      <c r="D35" s="30">
        <v>1</v>
      </c>
      <c r="E35" s="30">
        <v>1</v>
      </c>
      <c r="F35" s="30">
        <v>1</v>
      </c>
      <c r="G35" s="30">
        <v>1</v>
      </c>
      <c r="H35" s="30">
        <v>1</v>
      </c>
      <c r="I35" s="30">
        <v>1</v>
      </c>
      <c r="J35" s="30">
        <v>1</v>
      </c>
      <c r="K35" s="30">
        <v>1</v>
      </c>
      <c r="L35" s="30">
        <v>1</v>
      </c>
      <c r="M35" s="30">
        <v>1</v>
      </c>
      <c r="N35" s="30">
        <v>1</v>
      </c>
      <c r="O35" s="30">
        <v>1</v>
      </c>
      <c r="P35" s="30">
        <v>1</v>
      </c>
      <c r="Q35" s="30">
        <v>1</v>
      </c>
      <c r="R35" s="30">
        <v>1</v>
      </c>
      <c r="S35" s="30">
        <v>1</v>
      </c>
      <c r="T35" s="30">
        <v>1</v>
      </c>
      <c r="U35" s="30">
        <v>1</v>
      </c>
      <c r="V35" s="30">
        <v>1</v>
      </c>
      <c r="W35" s="30">
        <v>1</v>
      </c>
      <c r="X35" s="30">
        <v>1</v>
      </c>
      <c r="Y35" s="30">
        <v>1</v>
      </c>
      <c r="Z35" s="30">
        <v>1</v>
      </c>
      <c r="AA35" s="58">
        <v>1</v>
      </c>
    </row>
    <row r="36" spans="1:27" x14ac:dyDescent="0.35">
      <c r="A36" s="8">
        <v>4600</v>
      </c>
      <c r="B36" s="29">
        <v>0</v>
      </c>
      <c r="C36" s="30">
        <v>1</v>
      </c>
      <c r="D36" s="30">
        <v>1</v>
      </c>
      <c r="E36" s="30">
        <v>1</v>
      </c>
      <c r="F36" s="30">
        <v>0</v>
      </c>
      <c r="G36" s="30">
        <v>1</v>
      </c>
      <c r="H36" s="30">
        <v>1</v>
      </c>
      <c r="I36" s="30">
        <v>1</v>
      </c>
      <c r="J36" s="30">
        <v>1</v>
      </c>
      <c r="K36" s="30">
        <v>1</v>
      </c>
      <c r="L36" s="30">
        <v>1</v>
      </c>
      <c r="M36" s="30">
        <v>1</v>
      </c>
      <c r="N36" s="30">
        <v>1</v>
      </c>
      <c r="O36" s="30">
        <v>1</v>
      </c>
      <c r="P36" s="30">
        <v>1</v>
      </c>
      <c r="Q36" s="30">
        <v>1</v>
      </c>
      <c r="R36" s="30">
        <v>1</v>
      </c>
      <c r="S36" s="30">
        <v>1</v>
      </c>
      <c r="T36" s="30">
        <v>1</v>
      </c>
      <c r="U36" s="30">
        <v>1</v>
      </c>
      <c r="V36" s="30">
        <v>1</v>
      </c>
      <c r="W36" s="30">
        <v>1</v>
      </c>
      <c r="X36" s="30">
        <v>1</v>
      </c>
      <c r="Y36" s="30">
        <v>1</v>
      </c>
      <c r="Z36" s="30">
        <v>1</v>
      </c>
      <c r="AA36" s="58">
        <v>1</v>
      </c>
    </row>
    <row r="37" spans="1:27" x14ac:dyDescent="0.35">
      <c r="A37" s="8">
        <v>4800</v>
      </c>
      <c r="B37" s="29">
        <v>0</v>
      </c>
      <c r="C37" s="30">
        <v>1</v>
      </c>
      <c r="D37" s="30">
        <v>1</v>
      </c>
      <c r="E37" s="30">
        <v>1</v>
      </c>
      <c r="F37" s="30">
        <v>0</v>
      </c>
      <c r="G37" s="30">
        <v>1</v>
      </c>
      <c r="H37" s="30">
        <v>1</v>
      </c>
      <c r="I37" s="30">
        <v>1</v>
      </c>
      <c r="J37" s="30">
        <v>0</v>
      </c>
      <c r="K37" s="30">
        <v>0</v>
      </c>
      <c r="L37" s="30">
        <v>0</v>
      </c>
      <c r="M37" s="30">
        <v>0</v>
      </c>
      <c r="N37" s="30">
        <v>0</v>
      </c>
      <c r="O37" s="30">
        <v>0</v>
      </c>
      <c r="P37" s="30">
        <v>0</v>
      </c>
      <c r="Q37" s="30">
        <v>0</v>
      </c>
      <c r="R37" s="30">
        <v>0</v>
      </c>
      <c r="S37" s="30">
        <v>0</v>
      </c>
      <c r="T37" s="30">
        <v>0</v>
      </c>
      <c r="U37" s="30">
        <v>0</v>
      </c>
      <c r="V37" s="30">
        <v>0</v>
      </c>
      <c r="W37" s="30">
        <v>0</v>
      </c>
      <c r="X37" s="30">
        <v>0</v>
      </c>
      <c r="Y37" s="30">
        <v>0</v>
      </c>
      <c r="Z37" s="30">
        <v>0</v>
      </c>
      <c r="AA37" s="58">
        <v>0</v>
      </c>
    </row>
    <row r="38" spans="1:27" x14ac:dyDescent="0.35">
      <c r="A38" s="8">
        <v>5000</v>
      </c>
      <c r="B38" s="29">
        <v>0</v>
      </c>
      <c r="C38" s="30">
        <v>1</v>
      </c>
      <c r="D38" s="30">
        <v>1</v>
      </c>
      <c r="E38" s="30">
        <v>1</v>
      </c>
      <c r="F38" s="30">
        <v>0</v>
      </c>
      <c r="G38" s="30">
        <v>1</v>
      </c>
      <c r="H38" s="30">
        <v>1</v>
      </c>
      <c r="I38" s="30">
        <v>1</v>
      </c>
      <c r="J38" s="30">
        <v>1</v>
      </c>
      <c r="K38" s="30">
        <v>1</v>
      </c>
      <c r="L38" s="30">
        <v>1</v>
      </c>
      <c r="M38" s="30">
        <v>1</v>
      </c>
      <c r="N38" s="30">
        <v>1</v>
      </c>
      <c r="O38" s="30">
        <v>1</v>
      </c>
      <c r="P38" s="30">
        <v>1</v>
      </c>
      <c r="Q38" s="30">
        <v>1</v>
      </c>
      <c r="R38" s="30">
        <v>1</v>
      </c>
      <c r="S38" s="30">
        <v>1</v>
      </c>
      <c r="T38" s="30">
        <v>1</v>
      </c>
      <c r="U38" s="30">
        <v>1</v>
      </c>
      <c r="V38" s="30">
        <v>1</v>
      </c>
      <c r="W38" s="30">
        <v>1</v>
      </c>
      <c r="X38" s="30">
        <v>1</v>
      </c>
      <c r="Y38" s="30">
        <v>1</v>
      </c>
      <c r="Z38" s="30">
        <v>1</v>
      </c>
      <c r="AA38" s="58">
        <v>1</v>
      </c>
    </row>
    <row r="39" spans="1:27" x14ac:dyDescent="0.35">
      <c r="A39" s="8">
        <v>5200</v>
      </c>
      <c r="B39" s="29">
        <v>0</v>
      </c>
      <c r="C39" s="30">
        <v>1</v>
      </c>
      <c r="D39" s="30">
        <v>1</v>
      </c>
      <c r="E39" s="30">
        <v>1</v>
      </c>
      <c r="F39" s="30">
        <v>0</v>
      </c>
      <c r="G39" s="30">
        <v>1</v>
      </c>
      <c r="H39" s="30">
        <v>1</v>
      </c>
      <c r="I39" s="30">
        <v>1</v>
      </c>
      <c r="J39" s="30">
        <v>1</v>
      </c>
      <c r="K39" s="30">
        <v>1</v>
      </c>
      <c r="L39" s="30">
        <v>1</v>
      </c>
      <c r="M39" s="30">
        <v>1</v>
      </c>
      <c r="N39" s="30">
        <v>1</v>
      </c>
      <c r="O39" s="30">
        <v>1</v>
      </c>
      <c r="P39" s="30">
        <v>1</v>
      </c>
      <c r="Q39" s="30">
        <v>1</v>
      </c>
      <c r="R39" s="30">
        <v>1</v>
      </c>
      <c r="S39" s="30">
        <v>1</v>
      </c>
      <c r="T39" s="30">
        <v>1</v>
      </c>
      <c r="U39" s="30">
        <v>1</v>
      </c>
      <c r="V39" s="30">
        <v>1</v>
      </c>
      <c r="W39" s="30">
        <v>1</v>
      </c>
      <c r="X39" s="30">
        <v>1</v>
      </c>
      <c r="Y39" s="30">
        <v>1</v>
      </c>
      <c r="Z39" s="30">
        <v>1</v>
      </c>
      <c r="AA39" s="58">
        <v>1</v>
      </c>
    </row>
    <row r="40" spans="1:27" x14ac:dyDescent="0.35">
      <c r="A40" s="8">
        <v>5400</v>
      </c>
      <c r="B40" s="29">
        <v>0</v>
      </c>
      <c r="C40" s="30">
        <v>1</v>
      </c>
      <c r="D40" s="30">
        <v>1</v>
      </c>
      <c r="E40" s="30">
        <v>1</v>
      </c>
      <c r="F40" s="30">
        <v>0</v>
      </c>
      <c r="G40" s="30">
        <v>1</v>
      </c>
      <c r="H40" s="30">
        <v>1</v>
      </c>
      <c r="I40" s="30">
        <v>1</v>
      </c>
      <c r="J40" s="30">
        <v>1</v>
      </c>
      <c r="K40" s="30">
        <v>1</v>
      </c>
      <c r="L40" s="30">
        <v>1</v>
      </c>
      <c r="M40" s="30">
        <v>1</v>
      </c>
      <c r="N40" s="30">
        <v>1</v>
      </c>
      <c r="O40" s="30">
        <v>1</v>
      </c>
      <c r="P40" s="30">
        <v>1</v>
      </c>
      <c r="Q40" s="30">
        <v>1</v>
      </c>
      <c r="R40" s="30">
        <v>1</v>
      </c>
      <c r="S40" s="30">
        <v>1</v>
      </c>
      <c r="T40" s="30">
        <v>1</v>
      </c>
      <c r="U40" s="30">
        <v>1</v>
      </c>
      <c r="V40" s="30">
        <v>1</v>
      </c>
      <c r="W40" s="30">
        <v>1</v>
      </c>
      <c r="X40" s="30">
        <v>1</v>
      </c>
      <c r="Y40" s="30">
        <v>1</v>
      </c>
      <c r="Z40" s="30">
        <v>1</v>
      </c>
      <c r="AA40" s="58">
        <v>1</v>
      </c>
    </row>
    <row r="41" spans="1:27" x14ac:dyDescent="0.35">
      <c r="A41" s="8">
        <v>5600</v>
      </c>
      <c r="B41" s="29">
        <v>0</v>
      </c>
      <c r="C41" s="30">
        <v>1</v>
      </c>
      <c r="D41" s="30">
        <v>1</v>
      </c>
      <c r="E41" s="30">
        <v>1</v>
      </c>
      <c r="F41" s="30">
        <v>0</v>
      </c>
      <c r="G41" s="30">
        <v>1</v>
      </c>
      <c r="H41" s="30">
        <v>1</v>
      </c>
      <c r="I41" s="30">
        <v>1</v>
      </c>
      <c r="J41" s="30">
        <v>1</v>
      </c>
      <c r="K41" s="30">
        <v>1</v>
      </c>
      <c r="L41" s="30">
        <v>1</v>
      </c>
      <c r="M41" s="30">
        <v>1</v>
      </c>
      <c r="N41" s="30">
        <v>1</v>
      </c>
      <c r="O41" s="30">
        <v>1</v>
      </c>
      <c r="P41" s="30">
        <v>1</v>
      </c>
      <c r="Q41" s="30">
        <v>1</v>
      </c>
      <c r="R41" s="30">
        <v>1</v>
      </c>
      <c r="S41" s="30">
        <v>1</v>
      </c>
      <c r="T41" s="30">
        <v>1</v>
      </c>
      <c r="U41" s="30">
        <v>1</v>
      </c>
      <c r="V41" s="30">
        <v>1</v>
      </c>
      <c r="W41" s="30">
        <v>1</v>
      </c>
      <c r="X41" s="30">
        <v>1</v>
      </c>
      <c r="Y41" s="30">
        <v>1</v>
      </c>
      <c r="Z41" s="30">
        <v>1</v>
      </c>
      <c r="AA41" s="58">
        <v>1</v>
      </c>
    </row>
    <row r="42" spans="1:27" x14ac:dyDescent="0.35">
      <c r="A42" s="8">
        <v>5800</v>
      </c>
      <c r="B42" s="29">
        <v>0</v>
      </c>
      <c r="C42" s="30">
        <v>1</v>
      </c>
      <c r="D42" s="30">
        <v>1</v>
      </c>
      <c r="E42" s="30">
        <v>1</v>
      </c>
      <c r="F42" s="30">
        <v>0</v>
      </c>
      <c r="G42" s="30">
        <v>1</v>
      </c>
      <c r="H42" s="30">
        <v>1</v>
      </c>
      <c r="I42" s="30">
        <v>1</v>
      </c>
      <c r="J42" s="30">
        <v>1</v>
      </c>
      <c r="K42" s="30">
        <v>1</v>
      </c>
      <c r="L42" s="30">
        <v>1</v>
      </c>
      <c r="M42" s="30">
        <v>1</v>
      </c>
      <c r="N42" s="30">
        <v>1</v>
      </c>
      <c r="O42" s="30">
        <v>1</v>
      </c>
      <c r="P42" s="30">
        <v>1</v>
      </c>
      <c r="Q42" s="30">
        <v>1</v>
      </c>
      <c r="R42" s="30">
        <v>1</v>
      </c>
      <c r="S42" s="30">
        <v>1</v>
      </c>
      <c r="T42" s="30">
        <v>1</v>
      </c>
      <c r="U42" s="30">
        <v>1</v>
      </c>
      <c r="V42" s="30">
        <v>1</v>
      </c>
      <c r="W42" s="30">
        <v>1</v>
      </c>
      <c r="X42" s="30">
        <v>1</v>
      </c>
      <c r="Y42" s="30">
        <v>1</v>
      </c>
      <c r="Z42" s="30">
        <v>1</v>
      </c>
      <c r="AA42" s="58">
        <v>1</v>
      </c>
    </row>
    <row r="43" spans="1:27" x14ac:dyDescent="0.35">
      <c r="A43" s="8">
        <v>6000</v>
      </c>
      <c r="B43" s="29">
        <v>0</v>
      </c>
      <c r="C43" s="30">
        <v>1</v>
      </c>
      <c r="D43" s="30">
        <v>1</v>
      </c>
      <c r="E43" s="30">
        <v>1</v>
      </c>
      <c r="F43" s="30">
        <v>0</v>
      </c>
      <c r="G43" s="30">
        <v>1</v>
      </c>
      <c r="H43" s="30">
        <v>1</v>
      </c>
      <c r="I43" s="30">
        <v>1</v>
      </c>
      <c r="J43" s="30">
        <v>1</v>
      </c>
      <c r="K43" s="30">
        <v>1</v>
      </c>
      <c r="L43" s="30">
        <v>1</v>
      </c>
      <c r="M43" s="30">
        <v>1</v>
      </c>
      <c r="N43" s="30">
        <v>1</v>
      </c>
      <c r="O43" s="30">
        <v>1</v>
      </c>
      <c r="P43" s="30">
        <v>1</v>
      </c>
      <c r="Q43" s="30">
        <v>1</v>
      </c>
      <c r="R43" s="30">
        <v>1</v>
      </c>
      <c r="S43" s="30">
        <v>1</v>
      </c>
      <c r="T43" s="30">
        <v>1</v>
      </c>
      <c r="U43" s="30">
        <v>1</v>
      </c>
      <c r="V43" s="30">
        <v>1</v>
      </c>
      <c r="W43" s="30">
        <v>1</v>
      </c>
      <c r="X43" s="30">
        <v>1</v>
      </c>
      <c r="Y43" s="30">
        <v>1</v>
      </c>
      <c r="Z43" s="30">
        <v>1</v>
      </c>
      <c r="AA43" s="58">
        <v>1</v>
      </c>
    </row>
    <row r="44" spans="1:27" x14ac:dyDescent="0.35">
      <c r="A44" s="8">
        <v>6200</v>
      </c>
      <c r="B44" s="29">
        <v>0</v>
      </c>
      <c r="C44" s="30">
        <v>1</v>
      </c>
      <c r="D44" s="30">
        <v>1</v>
      </c>
      <c r="E44" s="30">
        <v>1</v>
      </c>
      <c r="F44" s="30">
        <v>0</v>
      </c>
      <c r="G44" s="30">
        <v>1</v>
      </c>
      <c r="H44" s="30">
        <v>1</v>
      </c>
      <c r="I44" s="30">
        <v>1</v>
      </c>
      <c r="J44" s="30">
        <v>1</v>
      </c>
      <c r="K44" s="30">
        <v>1</v>
      </c>
      <c r="L44" s="30">
        <v>1</v>
      </c>
      <c r="M44" s="30">
        <v>1</v>
      </c>
      <c r="N44" s="30">
        <v>1</v>
      </c>
      <c r="O44" s="30">
        <v>1</v>
      </c>
      <c r="P44" s="30">
        <v>1</v>
      </c>
      <c r="Q44" s="30">
        <v>1</v>
      </c>
      <c r="R44" s="30">
        <v>1</v>
      </c>
      <c r="S44" s="30">
        <v>1</v>
      </c>
      <c r="T44" s="30">
        <v>1</v>
      </c>
      <c r="U44" s="30">
        <v>1</v>
      </c>
      <c r="V44" s="30">
        <v>1</v>
      </c>
      <c r="W44" s="30">
        <v>1</v>
      </c>
      <c r="X44" s="30">
        <v>1</v>
      </c>
      <c r="Y44" s="30">
        <v>1</v>
      </c>
      <c r="Z44" s="30">
        <v>1</v>
      </c>
      <c r="AA44" s="58">
        <v>1</v>
      </c>
    </row>
    <row r="45" spans="1:27" x14ac:dyDescent="0.35">
      <c r="A45" s="8">
        <v>6400</v>
      </c>
      <c r="B45" s="29">
        <v>0</v>
      </c>
      <c r="C45" s="30">
        <v>1</v>
      </c>
      <c r="D45" s="30">
        <v>1</v>
      </c>
      <c r="E45" s="30">
        <v>1</v>
      </c>
      <c r="F45" s="30">
        <v>0</v>
      </c>
      <c r="G45" s="30">
        <v>1</v>
      </c>
      <c r="H45" s="30">
        <v>1</v>
      </c>
      <c r="I45" s="30">
        <v>1</v>
      </c>
      <c r="J45" s="30">
        <v>1</v>
      </c>
      <c r="K45" s="30">
        <v>1</v>
      </c>
      <c r="L45" s="30">
        <v>1</v>
      </c>
      <c r="M45" s="30">
        <v>1</v>
      </c>
      <c r="N45" s="30">
        <v>1</v>
      </c>
      <c r="O45" s="30">
        <v>1</v>
      </c>
      <c r="P45" s="30">
        <v>1</v>
      </c>
      <c r="Q45" s="30">
        <v>1</v>
      </c>
      <c r="R45" s="30">
        <v>1</v>
      </c>
      <c r="S45" s="30">
        <v>1</v>
      </c>
      <c r="T45" s="30">
        <v>1</v>
      </c>
      <c r="U45" s="30">
        <v>1</v>
      </c>
      <c r="V45" s="30">
        <v>1</v>
      </c>
      <c r="W45" s="30">
        <v>1</v>
      </c>
      <c r="X45" s="30">
        <v>1</v>
      </c>
      <c r="Y45" s="30">
        <v>1</v>
      </c>
      <c r="Z45" s="30">
        <v>1</v>
      </c>
      <c r="AA45" s="58">
        <v>1</v>
      </c>
    </row>
    <row r="46" spans="1:27" x14ac:dyDescent="0.35">
      <c r="A46" s="8">
        <v>6600</v>
      </c>
      <c r="B46" s="29">
        <v>0</v>
      </c>
      <c r="C46" s="30">
        <v>1</v>
      </c>
      <c r="D46" s="30">
        <v>1</v>
      </c>
      <c r="E46" s="30">
        <v>1</v>
      </c>
      <c r="F46" s="30">
        <v>0</v>
      </c>
      <c r="G46" s="30">
        <v>1</v>
      </c>
      <c r="H46" s="30">
        <v>1</v>
      </c>
      <c r="I46" s="30">
        <v>1</v>
      </c>
      <c r="J46" s="30">
        <v>1</v>
      </c>
      <c r="K46" s="30">
        <v>1</v>
      </c>
      <c r="L46" s="30">
        <v>1</v>
      </c>
      <c r="M46" s="30">
        <v>1</v>
      </c>
      <c r="N46" s="30">
        <v>1</v>
      </c>
      <c r="O46" s="30">
        <v>1</v>
      </c>
      <c r="P46" s="30">
        <v>1</v>
      </c>
      <c r="Q46" s="30">
        <v>1</v>
      </c>
      <c r="R46" s="30">
        <v>1</v>
      </c>
      <c r="S46" s="30">
        <v>1</v>
      </c>
      <c r="T46" s="30">
        <v>1</v>
      </c>
      <c r="U46" s="30">
        <v>1</v>
      </c>
      <c r="V46" s="30">
        <v>1</v>
      </c>
      <c r="W46" s="30">
        <v>1</v>
      </c>
      <c r="X46" s="30">
        <v>1</v>
      </c>
      <c r="Y46" s="30">
        <v>1</v>
      </c>
      <c r="Z46" s="30">
        <v>1</v>
      </c>
      <c r="AA46" s="58">
        <v>1</v>
      </c>
    </row>
    <row r="47" spans="1:27" x14ac:dyDescent="0.35">
      <c r="A47" s="8">
        <v>6800</v>
      </c>
      <c r="B47" s="29">
        <v>0</v>
      </c>
      <c r="C47" s="30">
        <v>1</v>
      </c>
      <c r="D47" s="30">
        <v>1</v>
      </c>
      <c r="E47" s="30">
        <v>1</v>
      </c>
      <c r="F47" s="30">
        <v>0</v>
      </c>
      <c r="G47" s="30">
        <v>1</v>
      </c>
      <c r="H47" s="30">
        <v>1</v>
      </c>
      <c r="I47" s="30">
        <v>1</v>
      </c>
      <c r="J47" s="30">
        <v>1</v>
      </c>
      <c r="K47" s="30">
        <v>1</v>
      </c>
      <c r="L47" s="30">
        <v>1</v>
      </c>
      <c r="M47" s="30">
        <v>1</v>
      </c>
      <c r="N47" s="30">
        <v>1</v>
      </c>
      <c r="O47" s="30">
        <v>1</v>
      </c>
      <c r="P47" s="30">
        <v>1</v>
      </c>
      <c r="Q47" s="30">
        <v>1</v>
      </c>
      <c r="R47" s="30">
        <v>1</v>
      </c>
      <c r="S47" s="30">
        <v>1</v>
      </c>
      <c r="T47" s="30">
        <v>1</v>
      </c>
      <c r="U47" s="30">
        <v>1</v>
      </c>
      <c r="V47" s="30">
        <v>1</v>
      </c>
      <c r="W47" s="30">
        <v>1</v>
      </c>
      <c r="X47" s="30">
        <v>1</v>
      </c>
      <c r="Y47" s="30">
        <v>1</v>
      </c>
      <c r="Z47" s="30">
        <v>1</v>
      </c>
      <c r="AA47" s="58">
        <v>1</v>
      </c>
    </row>
    <row r="48" spans="1:27" x14ac:dyDescent="0.35">
      <c r="A48" s="8">
        <v>7000</v>
      </c>
      <c r="B48" s="29">
        <v>0</v>
      </c>
      <c r="C48" s="30">
        <v>1</v>
      </c>
      <c r="D48" s="30">
        <v>1</v>
      </c>
      <c r="E48" s="30">
        <v>1</v>
      </c>
      <c r="F48" s="30">
        <v>0</v>
      </c>
      <c r="G48" s="30">
        <v>1</v>
      </c>
      <c r="H48" s="30">
        <v>1</v>
      </c>
      <c r="I48" s="30">
        <v>1</v>
      </c>
      <c r="J48" s="30">
        <v>1</v>
      </c>
      <c r="K48" s="30">
        <v>1</v>
      </c>
      <c r="L48" s="30">
        <v>1</v>
      </c>
      <c r="M48" s="30">
        <v>1</v>
      </c>
      <c r="N48" s="30">
        <v>1</v>
      </c>
      <c r="O48" s="30">
        <v>1</v>
      </c>
      <c r="P48" s="30">
        <v>1</v>
      </c>
      <c r="Q48" s="30">
        <v>1</v>
      </c>
      <c r="R48" s="30">
        <v>1</v>
      </c>
      <c r="S48" s="30">
        <v>1</v>
      </c>
      <c r="T48" s="30">
        <v>1</v>
      </c>
      <c r="U48" s="30">
        <v>1</v>
      </c>
      <c r="V48" s="30">
        <v>1</v>
      </c>
      <c r="W48" s="30">
        <v>1</v>
      </c>
      <c r="X48" s="30">
        <v>1</v>
      </c>
      <c r="Y48" s="30">
        <v>1</v>
      </c>
      <c r="Z48" s="30">
        <v>1</v>
      </c>
      <c r="AA48" s="58">
        <v>1</v>
      </c>
    </row>
    <row r="49" spans="1:27" x14ac:dyDescent="0.35">
      <c r="A49" s="8">
        <v>7200</v>
      </c>
      <c r="B49" s="29">
        <v>0</v>
      </c>
      <c r="C49" s="30">
        <v>1</v>
      </c>
      <c r="D49" s="30">
        <v>1</v>
      </c>
      <c r="E49" s="30">
        <v>1</v>
      </c>
      <c r="F49" s="30">
        <v>0</v>
      </c>
      <c r="G49" s="30">
        <v>1</v>
      </c>
      <c r="H49" s="30">
        <v>1</v>
      </c>
      <c r="I49" s="30">
        <v>1</v>
      </c>
      <c r="J49" s="30">
        <v>1</v>
      </c>
      <c r="K49" s="30">
        <v>1</v>
      </c>
      <c r="L49" s="30">
        <v>1</v>
      </c>
      <c r="M49" s="30">
        <v>1</v>
      </c>
      <c r="N49" s="30">
        <v>1</v>
      </c>
      <c r="O49" s="30">
        <v>1</v>
      </c>
      <c r="P49" s="30">
        <v>1</v>
      </c>
      <c r="Q49" s="30">
        <v>1</v>
      </c>
      <c r="R49" s="30">
        <v>1</v>
      </c>
      <c r="S49" s="30">
        <v>1</v>
      </c>
      <c r="T49" s="30">
        <v>1</v>
      </c>
      <c r="U49" s="30">
        <v>1</v>
      </c>
      <c r="V49" s="30">
        <v>1</v>
      </c>
      <c r="W49" s="30">
        <v>1</v>
      </c>
      <c r="X49" s="30">
        <v>1</v>
      </c>
      <c r="Y49" s="30">
        <v>1</v>
      </c>
      <c r="Z49" s="30">
        <v>1</v>
      </c>
      <c r="AA49" s="58">
        <v>1</v>
      </c>
    </row>
    <row r="50" spans="1:27" x14ac:dyDescent="0.35">
      <c r="A50" s="8">
        <v>7400</v>
      </c>
      <c r="B50" s="29">
        <v>0</v>
      </c>
      <c r="C50" s="30">
        <v>1</v>
      </c>
      <c r="D50" s="30">
        <v>1</v>
      </c>
      <c r="E50" s="30">
        <v>1</v>
      </c>
      <c r="F50" s="30">
        <v>0</v>
      </c>
      <c r="G50" s="30">
        <v>1</v>
      </c>
      <c r="H50" s="30">
        <v>1</v>
      </c>
      <c r="I50" s="30">
        <v>1</v>
      </c>
      <c r="J50" s="30">
        <v>1</v>
      </c>
      <c r="K50" s="30">
        <v>1</v>
      </c>
      <c r="L50" s="30">
        <v>1</v>
      </c>
      <c r="M50" s="30">
        <v>1</v>
      </c>
      <c r="N50" s="30">
        <v>1</v>
      </c>
      <c r="O50" s="30">
        <v>1</v>
      </c>
      <c r="P50" s="30">
        <v>1</v>
      </c>
      <c r="Q50" s="30">
        <v>1</v>
      </c>
      <c r="R50" s="30">
        <v>1</v>
      </c>
      <c r="S50" s="30">
        <v>1</v>
      </c>
      <c r="T50" s="30">
        <v>1</v>
      </c>
      <c r="U50" s="30">
        <v>1</v>
      </c>
      <c r="V50" s="30">
        <v>1</v>
      </c>
      <c r="W50" s="30">
        <v>1</v>
      </c>
      <c r="X50" s="30">
        <v>1</v>
      </c>
      <c r="Y50" s="30">
        <v>1</v>
      </c>
      <c r="Z50" s="30">
        <v>1</v>
      </c>
      <c r="AA50" s="58">
        <v>1</v>
      </c>
    </row>
    <row r="51" spans="1:27" x14ac:dyDescent="0.35">
      <c r="A51" s="8">
        <v>7600</v>
      </c>
      <c r="B51" s="29">
        <v>0</v>
      </c>
      <c r="C51" s="30">
        <v>1</v>
      </c>
      <c r="D51" s="30">
        <v>1</v>
      </c>
      <c r="E51" s="30">
        <v>1</v>
      </c>
      <c r="F51" s="30">
        <v>0</v>
      </c>
      <c r="G51" s="30">
        <v>1</v>
      </c>
      <c r="H51" s="30">
        <v>1</v>
      </c>
      <c r="I51" s="30">
        <v>1</v>
      </c>
      <c r="J51" s="30">
        <v>1</v>
      </c>
      <c r="K51" s="30">
        <v>1</v>
      </c>
      <c r="L51" s="30">
        <v>1</v>
      </c>
      <c r="M51" s="30">
        <v>1</v>
      </c>
      <c r="N51" s="30">
        <v>1</v>
      </c>
      <c r="O51" s="30">
        <v>1</v>
      </c>
      <c r="P51" s="30">
        <v>1</v>
      </c>
      <c r="Q51" s="30">
        <v>1</v>
      </c>
      <c r="R51" s="30">
        <v>1</v>
      </c>
      <c r="S51" s="30">
        <v>1</v>
      </c>
      <c r="T51" s="30">
        <v>1</v>
      </c>
      <c r="U51" s="30">
        <v>1</v>
      </c>
      <c r="V51" s="30">
        <v>1</v>
      </c>
      <c r="W51" s="30">
        <v>1</v>
      </c>
      <c r="X51" s="30">
        <v>1</v>
      </c>
      <c r="Y51" s="30">
        <v>1</v>
      </c>
      <c r="Z51" s="30">
        <v>1</v>
      </c>
      <c r="AA51" s="58">
        <v>1</v>
      </c>
    </row>
    <row r="52" spans="1:27" x14ac:dyDescent="0.35">
      <c r="A52" s="8">
        <v>7800</v>
      </c>
      <c r="B52" s="29">
        <v>0</v>
      </c>
      <c r="C52" s="30">
        <v>1</v>
      </c>
      <c r="D52" s="30">
        <v>1</v>
      </c>
      <c r="E52" s="30">
        <v>1</v>
      </c>
      <c r="F52" s="30">
        <v>0</v>
      </c>
      <c r="G52" s="30">
        <v>1</v>
      </c>
      <c r="H52" s="30">
        <v>1</v>
      </c>
      <c r="I52" s="30">
        <v>1</v>
      </c>
      <c r="J52" s="30">
        <v>1</v>
      </c>
      <c r="K52" s="30">
        <v>1</v>
      </c>
      <c r="L52" s="30">
        <v>1</v>
      </c>
      <c r="M52" s="30">
        <v>1</v>
      </c>
      <c r="N52" s="30">
        <v>1</v>
      </c>
      <c r="O52" s="30">
        <v>1</v>
      </c>
      <c r="P52" s="30">
        <v>1</v>
      </c>
      <c r="Q52" s="30">
        <v>1</v>
      </c>
      <c r="R52" s="30">
        <v>1</v>
      </c>
      <c r="S52" s="30">
        <v>1</v>
      </c>
      <c r="T52" s="30">
        <v>1</v>
      </c>
      <c r="U52" s="30">
        <v>1</v>
      </c>
      <c r="V52" s="30">
        <v>1</v>
      </c>
      <c r="W52" s="30">
        <v>1</v>
      </c>
      <c r="X52" s="30">
        <v>1</v>
      </c>
      <c r="Y52" s="30">
        <v>1</v>
      </c>
      <c r="Z52" s="30">
        <v>1</v>
      </c>
      <c r="AA52" s="58">
        <v>1</v>
      </c>
    </row>
    <row r="53" spans="1:27" x14ac:dyDescent="0.35">
      <c r="A53" s="8">
        <v>8000</v>
      </c>
      <c r="B53" s="29">
        <v>0</v>
      </c>
      <c r="C53" s="30">
        <v>1</v>
      </c>
      <c r="D53" s="30">
        <v>1</v>
      </c>
      <c r="E53" s="30">
        <v>1</v>
      </c>
      <c r="F53" s="30">
        <v>0</v>
      </c>
      <c r="G53" s="30">
        <v>1</v>
      </c>
      <c r="H53" s="30">
        <v>1</v>
      </c>
      <c r="I53" s="30">
        <v>1</v>
      </c>
      <c r="J53" s="30">
        <v>1</v>
      </c>
      <c r="K53" s="30">
        <v>1</v>
      </c>
      <c r="L53" s="30">
        <v>1</v>
      </c>
      <c r="M53" s="30">
        <v>1</v>
      </c>
      <c r="N53" s="30">
        <v>1</v>
      </c>
      <c r="O53" s="30">
        <v>1</v>
      </c>
      <c r="P53" s="30">
        <v>1</v>
      </c>
      <c r="Q53" s="30">
        <v>1</v>
      </c>
      <c r="R53" s="30">
        <v>1</v>
      </c>
      <c r="S53" s="30">
        <v>1</v>
      </c>
      <c r="T53" s="30">
        <v>1</v>
      </c>
      <c r="U53" s="30">
        <v>1</v>
      </c>
      <c r="V53" s="30">
        <v>1</v>
      </c>
      <c r="W53" s="30">
        <v>1</v>
      </c>
      <c r="X53" s="30">
        <v>1</v>
      </c>
      <c r="Y53" s="30">
        <v>1</v>
      </c>
      <c r="Z53" s="30">
        <v>1</v>
      </c>
      <c r="AA53" s="58">
        <v>1</v>
      </c>
    </row>
    <row r="54" spans="1:27" x14ac:dyDescent="0.35">
      <c r="A54" s="8">
        <v>8200</v>
      </c>
      <c r="B54" s="29">
        <v>0</v>
      </c>
      <c r="C54" s="30">
        <v>1</v>
      </c>
      <c r="D54" s="30">
        <v>1</v>
      </c>
      <c r="E54" s="30">
        <v>1</v>
      </c>
      <c r="F54" s="30">
        <v>0</v>
      </c>
      <c r="G54" s="30">
        <v>1</v>
      </c>
      <c r="H54" s="30">
        <v>1</v>
      </c>
      <c r="I54" s="30">
        <v>1</v>
      </c>
      <c r="J54" s="30">
        <v>1</v>
      </c>
      <c r="K54" s="30">
        <v>1</v>
      </c>
      <c r="L54" s="30">
        <v>1</v>
      </c>
      <c r="M54" s="30">
        <v>1</v>
      </c>
      <c r="N54" s="30">
        <v>1</v>
      </c>
      <c r="O54" s="30">
        <v>1</v>
      </c>
      <c r="P54" s="30">
        <v>1</v>
      </c>
      <c r="Q54" s="30">
        <v>1</v>
      </c>
      <c r="R54" s="30">
        <v>1</v>
      </c>
      <c r="S54" s="30">
        <v>1</v>
      </c>
      <c r="T54" s="30">
        <v>1</v>
      </c>
      <c r="U54" s="30">
        <v>1</v>
      </c>
      <c r="V54" s="30">
        <v>1</v>
      </c>
      <c r="W54" s="30">
        <v>1</v>
      </c>
      <c r="X54" s="30">
        <v>1</v>
      </c>
      <c r="Y54" s="30">
        <v>1</v>
      </c>
      <c r="Z54" s="30">
        <v>1</v>
      </c>
      <c r="AA54" s="58">
        <v>1</v>
      </c>
    </row>
    <row r="55" spans="1:27" x14ac:dyDescent="0.35">
      <c r="A55" s="8">
        <v>8400</v>
      </c>
      <c r="B55" s="29">
        <v>0</v>
      </c>
      <c r="C55" s="30">
        <v>1</v>
      </c>
      <c r="D55" s="30">
        <v>1</v>
      </c>
      <c r="E55" s="30">
        <v>1</v>
      </c>
      <c r="F55" s="30">
        <v>0</v>
      </c>
      <c r="G55" s="30">
        <v>1</v>
      </c>
      <c r="H55" s="30">
        <v>1</v>
      </c>
      <c r="I55" s="30">
        <v>1</v>
      </c>
      <c r="J55" s="30">
        <v>1</v>
      </c>
      <c r="K55" s="30">
        <v>1</v>
      </c>
      <c r="L55" s="30">
        <v>1</v>
      </c>
      <c r="M55" s="30">
        <v>1</v>
      </c>
      <c r="N55" s="30">
        <v>1</v>
      </c>
      <c r="O55" s="30">
        <v>1</v>
      </c>
      <c r="P55" s="30">
        <v>1</v>
      </c>
      <c r="Q55" s="30">
        <v>1</v>
      </c>
      <c r="R55" s="30">
        <v>1</v>
      </c>
      <c r="S55" s="30">
        <v>1</v>
      </c>
      <c r="T55" s="30">
        <v>1</v>
      </c>
      <c r="U55" s="30">
        <v>1</v>
      </c>
      <c r="V55" s="30">
        <v>1</v>
      </c>
      <c r="W55" s="30">
        <v>1</v>
      </c>
      <c r="X55" s="30">
        <v>1</v>
      </c>
      <c r="Y55" s="30">
        <v>1</v>
      </c>
      <c r="Z55" s="30">
        <v>1</v>
      </c>
      <c r="AA55" s="58">
        <v>1</v>
      </c>
    </row>
    <row r="56" spans="1:27" x14ac:dyDescent="0.35">
      <c r="A56" s="8">
        <v>8600</v>
      </c>
      <c r="B56" s="29">
        <v>0</v>
      </c>
      <c r="C56" s="30">
        <v>1</v>
      </c>
      <c r="D56" s="30">
        <v>1</v>
      </c>
      <c r="E56" s="30">
        <v>1</v>
      </c>
      <c r="F56" s="30">
        <v>0</v>
      </c>
      <c r="G56" s="30">
        <v>1</v>
      </c>
      <c r="H56" s="30">
        <v>1</v>
      </c>
      <c r="I56" s="30">
        <v>1</v>
      </c>
      <c r="J56" s="30">
        <v>1</v>
      </c>
      <c r="K56" s="30">
        <v>1</v>
      </c>
      <c r="L56" s="30">
        <v>1</v>
      </c>
      <c r="M56" s="30">
        <v>1</v>
      </c>
      <c r="N56" s="30">
        <v>1</v>
      </c>
      <c r="O56" s="30">
        <v>1</v>
      </c>
      <c r="P56" s="30">
        <v>1</v>
      </c>
      <c r="Q56" s="30">
        <v>1</v>
      </c>
      <c r="R56" s="30">
        <v>1</v>
      </c>
      <c r="S56" s="30">
        <v>1</v>
      </c>
      <c r="T56" s="30">
        <v>1</v>
      </c>
      <c r="U56" s="30">
        <v>1</v>
      </c>
      <c r="V56" s="30">
        <v>1</v>
      </c>
      <c r="W56" s="30">
        <v>1</v>
      </c>
      <c r="X56" s="30">
        <v>1</v>
      </c>
      <c r="Y56" s="30">
        <v>1</v>
      </c>
      <c r="Z56" s="30">
        <v>1</v>
      </c>
      <c r="AA56" s="58">
        <v>1</v>
      </c>
    </row>
    <row r="57" spans="1:27" x14ac:dyDescent="0.35">
      <c r="A57" s="8">
        <v>8800</v>
      </c>
      <c r="B57" s="29">
        <v>0</v>
      </c>
      <c r="C57" s="30">
        <v>1</v>
      </c>
      <c r="D57" s="30">
        <v>1</v>
      </c>
      <c r="E57" s="30">
        <v>1</v>
      </c>
      <c r="F57" s="30">
        <v>0</v>
      </c>
      <c r="G57" s="30">
        <v>1</v>
      </c>
      <c r="H57" s="30">
        <v>1</v>
      </c>
      <c r="I57" s="30">
        <v>1</v>
      </c>
      <c r="J57" s="30">
        <v>1</v>
      </c>
      <c r="K57" s="30">
        <v>1</v>
      </c>
      <c r="L57" s="30">
        <v>1</v>
      </c>
      <c r="M57" s="30">
        <v>1</v>
      </c>
      <c r="N57" s="30">
        <v>1</v>
      </c>
      <c r="O57" s="30">
        <v>1</v>
      </c>
      <c r="P57" s="30">
        <v>1</v>
      </c>
      <c r="Q57" s="30">
        <v>1</v>
      </c>
      <c r="R57" s="30">
        <v>1</v>
      </c>
      <c r="S57" s="30">
        <v>1</v>
      </c>
      <c r="T57" s="30">
        <v>1</v>
      </c>
      <c r="U57" s="30">
        <v>1</v>
      </c>
      <c r="V57" s="30">
        <v>1</v>
      </c>
      <c r="W57" s="30">
        <v>1</v>
      </c>
      <c r="X57" s="30">
        <v>1</v>
      </c>
      <c r="Y57" s="30">
        <v>1</v>
      </c>
      <c r="Z57" s="30">
        <v>1</v>
      </c>
      <c r="AA57" s="58">
        <v>1</v>
      </c>
    </row>
    <row r="58" spans="1:27" x14ac:dyDescent="0.35">
      <c r="A58" s="8">
        <v>9000</v>
      </c>
      <c r="B58" s="33">
        <v>0</v>
      </c>
      <c r="C58" s="34">
        <v>1</v>
      </c>
      <c r="D58" s="34">
        <v>1</v>
      </c>
      <c r="E58" s="34">
        <v>1</v>
      </c>
      <c r="F58" s="34">
        <v>0</v>
      </c>
      <c r="G58" s="34">
        <v>1</v>
      </c>
      <c r="H58" s="34">
        <v>1</v>
      </c>
      <c r="I58" s="34">
        <v>1</v>
      </c>
      <c r="J58" s="34">
        <v>1</v>
      </c>
      <c r="K58" s="34">
        <v>1</v>
      </c>
      <c r="L58" s="34">
        <v>1</v>
      </c>
      <c r="M58" s="34">
        <v>1</v>
      </c>
      <c r="N58" s="34">
        <v>1</v>
      </c>
      <c r="O58" s="34">
        <v>1</v>
      </c>
      <c r="P58" s="34">
        <v>1</v>
      </c>
      <c r="Q58" s="34">
        <v>1</v>
      </c>
      <c r="R58" s="34">
        <v>1</v>
      </c>
      <c r="S58" s="34">
        <v>1</v>
      </c>
      <c r="T58" s="34">
        <v>1</v>
      </c>
      <c r="U58" s="34">
        <v>1</v>
      </c>
      <c r="V58" s="34">
        <v>1</v>
      </c>
      <c r="W58" s="34">
        <v>1</v>
      </c>
      <c r="X58" s="34">
        <v>1</v>
      </c>
      <c r="Y58" s="34">
        <v>1</v>
      </c>
      <c r="Z58" s="34">
        <v>1</v>
      </c>
      <c r="AA58" s="59">
        <v>1</v>
      </c>
    </row>
    <row r="60" spans="1:27" x14ac:dyDescent="0.35">
      <c r="A60" s="64" t="s">
        <v>78</v>
      </c>
      <c r="B60" s="8">
        <v>10000</v>
      </c>
      <c r="C60" s="8">
        <v>10200</v>
      </c>
      <c r="D60" s="8">
        <v>10400</v>
      </c>
      <c r="E60" s="8">
        <v>10600</v>
      </c>
      <c r="F60" s="8">
        <v>10800</v>
      </c>
      <c r="G60" s="8">
        <v>11000</v>
      </c>
      <c r="H60" s="8">
        <v>11200</v>
      </c>
      <c r="I60" s="8">
        <v>11400</v>
      </c>
      <c r="J60" s="8">
        <v>11600</v>
      </c>
      <c r="K60" s="8">
        <v>11800</v>
      </c>
      <c r="L60" s="8">
        <v>12000</v>
      </c>
      <c r="M60" s="8">
        <v>12200</v>
      </c>
      <c r="N60" s="8">
        <v>12400</v>
      </c>
      <c r="O60" s="8">
        <v>12600</v>
      </c>
      <c r="P60" s="8">
        <v>12800</v>
      </c>
      <c r="Q60" s="8">
        <v>13000</v>
      </c>
      <c r="R60" s="8">
        <v>13200</v>
      </c>
      <c r="S60" s="8">
        <v>13400</v>
      </c>
      <c r="T60" s="8">
        <v>13600</v>
      </c>
      <c r="U60" s="8">
        <v>13800</v>
      </c>
      <c r="V60" s="8">
        <v>14000</v>
      </c>
      <c r="W60" s="8">
        <v>14200</v>
      </c>
      <c r="X60" s="8">
        <v>14400</v>
      </c>
      <c r="Y60" s="8">
        <v>14600</v>
      </c>
      <c r="Z60" s="8">
        <v>14800</v>
      </c>
      <c r="AA60" s="8">
        <v>15000</v>
      </c>
    </row>
    <row r="61" spans="1:27" x14ac:dyDescent="0.35">
      <c r="A61" s="8">
        <v>4000</v>
      </c>
      <c r="B61" s="25">
        <v>0</v>
      </c>
      <c r="C61" s="26">
        <v>0</v>
      </c>
      <c r="D61" s="26">
        <v>1</v>
      </c>
      <c r="E61" s="26">
        <v>1</v>
      </c>
      <c r="F61" s="26">
        <v>1</v>
      </c>
      <c r="G61" s="26">
        <v>1</v>
      </c>
      <c r="H61" s="26">
        <v>1</v>
      </c>
      <c r="I61" s="26">
        <v>1</v>
      </c>
      <c r="J61" s="26">
        <v>1</v>
      </c>
      <c r="K61" s="26">
        <v>1</v>
      </c>
      <c r="L61" s="26">
        <v>1</v>
      </c>
      <c r="M61" s="26">
        <v>1</v>
      </c>
      <c r="N61" s="26">
        <v>1</v>
      </c>
      <c r="O61" s="26">
        <v>1</v>
      </c>
      <c r="P61" s="26">
        <v>1</v>
      </c>
      <c r="Q61" s="26">
        <v>1</v>
      </c>
      <c r="R61" s="26">
        <v>1</v>
      </c>
      <c r="S61" s="26">
        <v>1</v>
      </c>
      <c r="T61" s="26">
        <v>1</v>
      </c>
      <c r="U61" s="26">
        <v>1</v>
      </c>
      <c r="V61" s="26">
        <v>1</v>
      </c>
      <c r="W61" s="26">
        <v>1</v>
      </c>
      <c r="X61" s="26">
        <v>1</v>
      </c>
      <c r="Y61" s="26">
        <v>1</v>
      </c>
      <c r="Z61" s="26">
        <v>1</v>
      </c>
      <c r="AA61" s="57">
        <v>1</v>
      </c>
    </row>
    <row r="62" spans="1:27" x14ac:dyDescent="0.35">
      <c r="A62" s="8">
        <v>4200</v>
      </c>
      <c r="B62" s="29">
        <v>0</v>
      </c>
      <c r="C62" s="30">
        <v>1</v>
      </c>
      <c r="D62" s="30">
        <v>1</v>
      </c>
      <c r="E62" s="30">
        <v>1</v>
      </c>
      <c r="F62" s="30">
        <v>0</v>
      </c>
      <c r="G62" s="30">
        <v>0</v>
      </c>
      <c r="H62" s="30">
        <v>1</v>
      </c>
      <c r="I62" s="30">
        <v>1</v>
      </c>
      <c r="J62" s="30">
        <v>1</v>
      </c>
      <c r="K62" s="30">
        <v>1</v>
      </c>
      <c r="L62" s="30">
        <v>1</v>
      </c>
      <c r="M62" s="30">
        <v>1</v>
      </c>
      <c r="N62" s="30">
        <v>1</v>
      </c>
      <c r="O62" s="30">
        <v>1</v>
      </c>
      <c r="P62" s="30">
        <v>1</v>
      </c>
      <c r="Q62" s="30">
        <v>1</v>
      </c>
      <c r="R62" s="30">
        <v>1</v>
      </c>
      <c r="S62" s="30">
        <v>1</v>
      </c>
      <c r="T62" s="30">
        <v>1</v>
      </c>
      <c r="U62" s="30">
        <v>1</v>
      </c>
      <c r="V62" s="30">
        <v>1</v>
      </c>
      <c r="W62" s="30">
        <v>1</v>
      </c>
      <c r="X62" s="30">
        <v>1</v>
      </c>
      <c r="Y62" s="30">
        <v>1</v>
      </c>
      <c r="Z62" s="30">
        <v>1</v>
      </c>
      <c r="AA62" s="58">
        <v>1</v>
      </c>
    </row>
    <row r="63" spans="1:27" x14ac:dyDescent="0.35">
      <c r="A63" s="8">
        <v>4400</v>
      </c>
      <c r="B63" s="29">
        <v>0</v>
      </c>
      <c r="C63" s="30">
        <v>0</v>
      </c>
      <c r="D63" s="30">
        <v>0</v>
      </c>
      <c r="E63" s="30">
        <v>1</v>
      </c>
      <c r="F63" s="30">
        <v>1</v>
      </c>
      <c r="G63" s="30">
        <v>1</v>
      </c>
      <c r="H63" s="30">
        <v>1</v>
      </c>
      <c r="I63" s="30">
        <v>1</v>
      </c>
      <c r="J63" s="30">
        <v>1</v>
      </c>
      <c r="K63" s="30">
        <v>1</v>
      </c>
      <c r="L63" s="30">
        <v>1</v>
      </c>
      <c r="M63" s="30">
        <v>1</v>
      </c>
      <c r="N63" s="30">
        <v>1</v>
      </c>
      <c r="O63" s="30">
        <v>1</v>
      </c>
      <c r="P63" s="30">
        <v>1</v>
      </c>
      <c r="Q63" s="30">
        <v>1</v>
      </c>
      <c r="R63" s="30">
        <v>1</v>
      </c>
      <c r="S63" s="30">
        <v>1</v>
      </c>
      <c r="T63" s="30">
        <v>1</v>
      </c>
      <c r="U63" s="30">
        <v>1</v>
      </c>
      <c r="V63" s="30">
        <v>1</v>
      </c>
      <c r="W63" s="30">
        <v>1</v>
      </c>
      <c r="X63" s="30">
        <v>1</v>
      </c>
      <c r="Y63" s="30">
        <v>1</v>
      </c>
      <c r="Z63" s="30">
        <v>1</v>
      </c>
      <c r="AA63" s="58">
        <v>1</v>
      </c>
    </row>
    <row r="64" spans="1:27" x14ac:dyDescent="0.35">
      <c r="A64" s="8">
        <v>4600</v>
      </c>
      <c r="B64" s="29">
        <v>0</v>
      </c>
      <c r="C64" s="30">
        <v>0</v>
      </c>
      <c r="D64" s="30">
        <v>0</v>
      </c>
      <c r="E64" s="30">
        <v>1</v>
      </c>
      <c r="F64" s="30">
        <v>0</v>
      </c>
      <c r="G64" s="30">
        <v>1</v>
      </c>
      <c r="H64" s="30">
        <v>0</v>
      </c>
      <c r="I64" s="30">
        <v>0</v>
      </c>
      <c r="J64" s="30">
        <v>1</v>
      </c>
      <c r="K64" s="30">
        <v>1</v>
      </c>
      <c r="L64" s="30">
        <v>1</v>
      </c>
      <c r="M64" s="30">
        <v>1</v>
      </c>
      <c r="N64" s="30">
        <v>1</v>
      </c>
      <c r="O64" s="30">
        <v>1</v>
      </c>
      <c r="P64" s="30">
        <v>1</v>
      </c>
      <c r="Q64" s="30">
        <v>1</v>
      </c>
      <c r="R64" s="30">
        <v>1</v>
      </c>
      <c r="S64" s="30">
        <v>1</v>
      </c>
      <c r="T64" s="30">
        <v>1</v>
      </c>
      <c r="U64" s="30">
        <v>1</v>
      </c>
      <c r="V64" s="30">
        <v>1</v>
      </c>
      <c r="W64" s="30">
        <v>1</v>
      </c>
      <c r="X64" s="30">
        <v>1</v>
      </c>
      <c r="Y64" s="30">
        <v>1</v>
      </c>
      <c r="Z64" s="30">
        <v>1</v>
      </c>
      <c r="AA64" s="58">
        <v>1</v>
      </c>
    </row>
    <row r="65" spans="1:27" x14ac:dyDescent="0.35">
      <c r="A65" s="8">
        <v>4800</v>
      </c>
      <c r="B65" s="29">
        <v>0</v>
      </c>
      <c r="C65" s="30">
        <v>0</v>
      </c>
      <c r="D65" s="30">
        <v>0</v>
      </c>
      <c r="E65" s="30">
        <v>1</v>
      </c>
      <c r="F65" s="30">
        <v>0</v>
      </c>
      <c r="G65" s="30">
        <v>0</v>
      </c>
      <c r="H65" s="30">
        <v>0</v>
      </c>
      <c r="I65" s="30">
        <v>0</v>
      </c>
      <c r="J65" s="30">
        <v>0</v>
      </c>
      <c r="K65" s="30">
        <v>0</v>
      </c>
      <c r="L65" s="30">
        <v>1</v>
      </c>
      <c r="M65" s="30">
        <v>1</v>
      </c>
      <c r="N65" s="30">
        <v>1</v>
      </c>
      <c r="O65" s="30">
        <v>1</v>
      </c>
      <c r="P65" s="30">
        <v>1</v>
      </c>
      <c r="Q65" s="30">
        <v>1</v>
      </c>
      <c r="R65" s="30">
        <v>1</v>
      </c>
      <c r="S65" s="30">
        <v>1</v>
      </c>
      <c r="T65" s="30">
        <v>1</v>
      </c>
      <c r="U65" s="30">
        <v>1</v>
      </c>
      <c r="V65" s="30">
        <v>1</v>
      </c>
      <c r="W65" s="30">
        <v>1</v>
      </c>
      <c r="X65" s="30">
        <v>1</v>
      </c>
      <c r="Y65" s="30">
        <v>1</v>
      </c>
      <c r="Z65" s="30">
        <v>1</v>
      </c>
      <c r="AA65" s="58">
        <v>1</v>
      </c>
    </row>
    <row r="66" spans="1:27" x14ac:dyDescent="0.35">
      <c r="A66" s="8">
        <v>5000</v>
      </c>
      <c r="B66" s="29">
        <v>0</v>
      </c>
      <c r="C66" s="30">
        <v>0</v>
      </c>
      <c r="D66" s="30">
        <v>0</v>
      </c>
      <c r="E66" s="30">
        <v>1</v>
      </c>
      <c r="F66" s="30">
        <v>0</v>
      </c>
      <c r="G66" s="30">
        <v>0</v>
      </c>
      <c r="H66" s="30">
        <v>0</v>
      </c>
      <c r="I66" s="30">
        <v>1</v>
      </c>
      <c r="J66" s="30">
        <v>0</v>
      </c>
      <c r="K66" s="30">
        <v>0</v>
      </c>
      <c r="L66" s="30">
        <v>0</v>
      </c>
      <c r="M66" s="30">
        <v>1</v>
      </c>
      <c r="N66" s="30">
        <v>1</v>
      </c>
      <c r="O66" s="30">
        <v>1</v>
      </c>
      <c r="P66" s="30">
        <v>1</v>
      </c>
      <c r="Q66" s="30">
        <v>1</v>
      </c>
      <c r="R66" s="30">
        <v>1</v>
      </c>
      <c r="S66" s="30">
        <v>1</v>
      </c>
      <c r="T66" s="30">
        <v>1</v>
      </c>
      <c r="U66" s="30">
        <v>1</v>
      </c>
      <c r="V66" s="30">
        <v>1</v>
      </c>
      <c r="W66" s="30">
        <v>1</v>
      </c>
      <c r="X66" s="30">
        <v>1</v>
      </c>
      <c r="Y66" s="30">
        <v>1</v>
      </c>
      <c r="Z66" s="30">
        <v>1</v>
      </c>
      <c r="AA66" s="58">
        <v>1</v>
      </c>
    </row>
    <row r="67" spans="1:27" x14ac:dyDescent="0.35">
      <c r="A67" s="8">
        <v>5200</v>
      </c>
      <c r="B67" s="29">
        <v>0</v>
      </c>
      <c r="C67" s="30">
        <v>0</v>
      </c>
      <c r="D67" s="30">
        <v>0</v>
      </c>
      <c r="E67" s="30">
        <v>1</v>
      </c>
      <c r="F67" s="30">
        <v>0</v>
      </c>
      <c r="G67" s="30">
        <v>0</v>
      </c>
      <c r="H67" s="30">
        <v>0</v>
      </c>
      <c r="I67" s="30">
        <v>1</v>
      </c>
      <c r="J67" s="30">
        <v>0</v>
      </c>
      <c r="K67" s="30">
        <v>0</v>
      </c>
      <c r="L67" s="30">
        <v>0</v>
      </c>
      <c r="M67" s="30">
        <v>1</v>
      </c>
      <c r="N67" s="30">
        <v>0</v>
      </c>
      <c r="O67" s="30">
        <v>0</v>
      </c>
      <c r="P67" s="30">
        <v>1</v>
      </c>
      <c r="Q67" s="30">
        <v>1</v>
      </c>
      <c r="R67" s="30">
        <v>1</v>
      </c>
      <c r="S67" s="30">
        <v>1</v>
      </c>
      <c r="T67" s="30">
        <v>1</v>
      </c>
      <c r="U67" s="30">
        <v>1</v>
      </c>
      <c r="V67" s="30">
        <v>1</v>
      </c>
      <c r="W67" s="30">
        <v>1</v>
      </c>
      <c r="X67" s="30">
        <v>1</v>
      </c>
      <c r="Y67" s="30">
        <v>1</v>
      </c>
      <c r="Z67" s="30">
        <v>1</v>
      </c>
      <c r="AA67" s="58">
        <v>1</v>
      </c>
    </row>
    <row r="68" spans="1:27" x14ac:dyDescent="0.35">
      <c r="A68" s="8">
        <v>5400</v>
      </c>
      <c r="B68" s="29">
        <v>0</v>
      </c>
      <c r="C68" s="30">
        <v>0</v>
      </c>
      <c r="D68" s="30">
        <v>0</v>
      </c>
      <c r="E68" s="30">
        <v>1</v>
      </c>
      <c r="F68" s="30">
        <v>0</v>
      </c>
      <c r="G68" s="30">
        <v>0</v>
      </c>
      <c r="H68" s="30">
        <v>0</v>
      </c>
      <c r="I68" s="30">
        <v>1</v>
      </c>
      <c r="J68" s="30">
        <v>0</v>
      </c>
      <c r="K68" s="30">
        <v>0</v>
      </c>
      <c r="L68" s="30">
        <v>0</v>
      </c>
      <c r="M68" s="30">
        <v>1</v>
      </c>
      <c r="N68" s="30">
        <v>0</v>
      </c>
      <c r="O68" s="30">
        <v>0</v>
      </c>
      <c r="P68" s="30">
        <v>1</v>
      </c>
      <c r="Q68" s="30">
        <v>1</v>
      </c>
      <c r="R68" s="30">
        <v>1</v>
      </c>
      <c r="S68" s="30">
        <v>1</v>
      </c>
      <c r="T68" s="30">
        <v>1</v>
      </c>
      <c r="U68" s="30">
        <v>1</v>
      </c>
      <c r="V68" s="30">
        <v>1</v>
      </c>
      <c r="W68" s="30">
        <v>1</v>
      </c>
      <c r="X68" s="30">
        <v>1</v>
      </c>
      <c r="Y68" s="30">
        <v>1</v>
      </c>
      <c r="Z68" s="30">
        <v>1</v>
      </c>
      <c r="AA68" s="58">
        <v>1</v>
      </c>
    </row>
    <row r="69" spans="1:27" x14ac:dyDescent="0.35">
      <c r="A69" s="8">
        <v>5600</v>
      </c>
      <c r="B69" s="29">
        <v>0</v>
      </c>
      <c r="C69" s="30">
        <v>0</v>
      </c>
      <c r="D69" s="30">
        <v>0</v>
      </c>
      <c r="E69" s="30">
        <v>1</v>
      </c>
      <c r="F69" s="30">
        <v>0</v>
      </c>
      <c r="G69" s="30">
        <v>0</v>
      </c>
      <c r="H69" s="30">
        <v>0</v>
      </c>
      <c r="I69" s="30">
        <v>1</v>
      </c>
      <c r="J69" s="30">
        <v>0</v>
      </c>
      <c r="K69" s="30">
        <v>0</v>
      </c>
      <c r="L69" s="30">
        <v>0</v>
      </c>
      <c r="M69" s="30">
        <v>1</v>
      </c>
      <c r="N69" s="30">
        <v>0</v>
      </c>
      <c r="O69" s="30">
        <v>0</v>
      </c>
      <c r="P69" s="30">
        <v>1</v>
      </c>
      <c r="Q69" s="30">
        <v>1</v>
      </c>
      <c r="R69" s="30">
        <v>0</v>
      </c>
      <c r="S69" s="30">
        <v>0</v>
      </c>
      <c r="T69" s="30">
        <v>0</v>
      </c>
      <c r="U69" s="30">
        <v>0</v>
      </c>
      <c r="V69" s="30">
        <v>0</v>
      </c>
      <c r="W69" s="30">
        <v>0</v>
      </c>
      <c r="X69" s="30">
        <v>0</v>
      </c>
      <c r="Y69" s="30">
        <v>0</v>
      </c>
      <c r="Z69" s="30">
        <v>0</v>
      </c>
      <c r="AA69" s="58">
        <v>0</v>
      </c>
    </row>
    <row r="70" spans="1:27" x14ac:dyDescent="0.35">
      <c r="A70" s="8">
        <v>5800</v>
      </c>
      <c r="B70" s="29">
        <v>0</v>
      </c>
      <c r="C70" s="30">
        <v>0</v>
      </c>
      <c r="D70" s="30">
        <v>0</v>
      </c>
      <c r="E70" s="30">
        <v>1</v>
      </c>
      <c r="F70" s="30">
        <v>0</v>
      </c>
      <c r="G70" s="30">
        <v>0</v>
      </c>
      <c r="H70" s="30">
        <v>0</v>
      </c>
      <c r="I70" s="30">
        <v>1</v>
      </c>
      <c r="J70" s="30">
        <v>0</v>
      </c>
      <c r="K70" s="30">
        <v>0</v>
      </c>
      <c r="L70" s="30">
        <v>0</v>
      </c>
      <c r="M70" s="30">
        <v>1</v>
      </c>
      <c r="N70" s="30">
        <v>0</v>
      </c>
      <c r="O70" s="30">
        <v>0</v>
      </c>
      <c r="P70" s="30">
        <v>1</v>
      </c>
      <c r="Q70" s="30">
        <v>1</v>
      </c>
      <c r="R70" s="30">
        <v>0</v>
      </c>
      <c r="S70" s="30">
        <v>0</v>
      </c>
      <c r="T70" s="30">
        <v>1</v>
      </c>
      <c r="U70" s="30">
        <v>1</v>
      </c>
      <c r="V70" s="30">
        <v>1</v>
      </c>
      <c r="W70" s="30">
        <v>1</v>
      </c>
      <c r="X70" s="30">
        <v>1</v>
      </c>
      <c r="Y70" s="30">
        <v>1</v>
      </c>
      <c r="Z70" s="30">
        <v>1</v>
      </c>
      <c r="AA70" s="58">
        <v>1</v>
      </c>
    </row>
    <row r="71" spans="1:27" x14ac:dyDescent="0.35">
      <c r="A71" s="8">
        <v>6000</v>
      </c>
      <c r="B71" s="29">
        <v>0</v>
      </c>
      <c r="C71" s="30">
        <v>0</v>
      </c>
      <c r="D71" s="30">
        <v>0</v>
      </c>
      <c r="E71" s="30">
        <v>1</v>
      </c>
      <c r="F71" s="30">
        <v>0</v>
      </c>
      <c r="G71" s="30">
        <v>0</v>
      </c>
      <c r="H71" s="30">
        <v>0</v>
      </c>
      <c r="I71" s="30">
        <v>1</v>
      </c>
      <c r="J71" s="30">
        <v>0</v>
      </c>
      <c r="K71" s="30">
        <v>0</v>
      </c>
      <c r="L71" s="30">
        <v>0</v>
      </c>
      <c r="M71" s="30">
        <v>1</v>
      </c>
      <c r="N71" s="30">
        <v>0</v>
      </c>
      <c r="O71" s="30">
        <v>0</v>
      </c>
      <c r="P71" s="30">
        <v>1</v>
      </c>
      <c r="Q71" s="30">
        <v>1</v>
      </c>
      <c r="R71" s="30">
        <v>0</v>
      </c>
      <c r="S71" s="30">
        <v>0</v>
      </c>
      <c r="T71" s="30">
        <v>1</v>
      </c>
      <c r="U71" s="30">
        <v>1</v>
      </c>
      <c r="V71" s="30">
        <v>1</v>
      </c>
      <c r="W71" s="30">
        <v>1</v>
      </c>
      <c r="X71" s="30">
        <v>1</v>
      </c>
      <c r="Y71" s="30">
        <v>1</v>
      </c>
      <c r="Z71" s="30">
        <v>1</v>
      </c>
      <c r="AA71" s="58">
        <v>1</v>
      </c>
    </row>
    <row r="72" spans="1:27" x14ac:dyDescent="0.35">
      <c r="A72" s="8">
        <v>6200</v>
      </c>
      <c r="B72" s="29">
        <v>0</v>
      </c>
      <c r="C72" s="30">
        <v>0</v>
      </c>
      <c r="D72" s="30">
        <v>0</v>
      </c>
      <c r="E72" s="30">
        <v>1</v>
      </c>
      <c r="F72" s="30">
        <v>0</v>
      </c>
      <c r="G72" s="30">
        <v>0</v>
      </c>
      <c r="H72" s="30">
        <v>0</v>
      </c>
      <c r="I72" s="30">
        <v>1</v>
      </c>
      <c r="J72" s="30">
        <v>0</v>
      </c>
      <c r="K72" s="30">
        <v>0</v>
      </c>
      <c r="L72" s="30">
        <v>0</v>
      </c>
      <c r="M72" s="30">
        <v>1</v>
      </c>
      <c r="N72" s="30">
        <v>0</v>
      </c>
      <c r="O72" s="30">
        <v>0</v>
      </c>
      <c r="P72" s="30">
        <v>1</v>
      </c>
      <c r="Q72" s="30">
        <v>1</v>
      </c>
      <c r="R72" s="30">
        <v>0</v>
      </c>
      <c r="S72" s="30">
        <v>0</v>
      </c>
      <c r="T72" s="30">
        <v>1</v>
      </c>
      <c r="U72" s="30">
        <v>1</v>
      </c>
      <c r="V72" s="30">
        <v>1</v>
      </c>
      <c r="W72" s="30">
        <v>1</v>
      </c>
      <c r="X72" s="30">
        <v>1</v>
      </c>
      <c r="Y72" s="30">
        <v>1</v>
      </c>
      <c r="Z72" s="30">
        <v>1</v>
      </c>
      <c r="AA72" s="58">
        <v>1</v>
      </c>
    </row>
    <row r="73" spans="1:27" x14ac:dyDescent="0.35">
      <c r="A73" s="8">
        <v>6400</v>
      </c>
      <c r="B73" s="29">
        <v>0</v>
      </c>
      <c r="C73" s="30">
        <v>0</v>
      </c>
      <c r="D73" s="30">
        <v>0</v>
      </c>
      <c r="E73" s="30">
        <v>1</v>
      </c>
      <c r="F73" s="30">
        <v>0</v>
      </c>
      <c r="G73" s="30">
        <v>0</v>
      </c>
      <c r="H73" s="30">
        <v>0</v>
      </c>
      <c r="I73" s="30">
        <v>1</v>
      </c>
      <c r="J73" s="30">
        <v>0</v>
      </c>
      <c r="K73" s="30">
        <v>0</v>
      </c>
      <c r="L73" s="30">
        <v>0</v>
      </c>
      <c r="M73" s="30">
        <v>1</v>
      </c>
      <c r="N73" s="30">
        <v>0</v>
      </c>
      <c r="O73" s="30">
        <v>0</v>
      </c>
      <c r="P73" s="30">
        <v>1</v>
      </c>
      <c r="Q73" s="30">
        <v>1</v>
      </c>
      <c r="R73" s="30">
        <v>0</v>
      </c>
      <c r="S73" s="30">
        <v>0</v>
      </c>
      <c r="T73" s="30">
        <v>1</v>
      </c>
      <c r="U73" s="30">
        <v>1</v>
      </c>
      <c r="V73" s="30">
        <v>1</v>
      </c>
      <c r="W73" s="30">
        <v>1</v>
      </c>
      <c r="X73" s="30">
        <v>1</v>
      </c>
      <c r="Y73" s="30">
        <v>1</v>
      </c>
      <c r="Z73" s="30">
        <v>1</v>
      </c>
      <c r="AA73" s="58">
        <v>1</v>
      </c>
    </row>
    <row r="74" spans="1:27" x14ac:dyDescent="0.35">
      <c r="A74" s="8">
        <v>6600</v>
      </c>
      <c r="B74" s="29">
        <v>0</v>
      </c>
      <c r="C74" s="30">
        <v>0</v>
      </c>
      <c r="D74" s="30">
        <v>0</v>
      </c>
      <c r="E74" s="30">
        <v>1</v>
      </c>
      <c r="F74" s="30">
        <v>0</v>
      </c>
      <c r="G74" s="30">
        <v>0</v>
      </c>
      <c r="H74" s="30">
        <v>0</v>
      </c>
      <c r="I74" s="30">
        <v>1</v>
      </c>
      <c r="J74" s="30">
        <v>0</v>
      </c>
      <c r="K74" s="30">
        <v>0</v>
      </c>
      <c r="L74" s="30">
        <v>0</v>
      </c>
      <c r="M74" s="30">
        <v>1</v>
      </c>
      <c r="N74" s="30">
        <v>0</v>
      </c>
      <c r="O74" s="30">
        <v>0</v>
      </c>
      <c r="P74" s="30">
        <v>1</v>
      </c>
      <c r="Q74" s="30">
        <v>1</v>
      </c>
      <c r="R74" s="30">
        <v>0</v>
      </c>
      <c r="S74" s="30">
        <v>0</v>
      </c>
      <c r="T74" s="30">
        <v>1</v>
      </c>
      <c r="U74" s="30">
        <v>1</v>
      </c>
      <c r="V74" s="30">
        <v>1</v>
      </c>
      <c r="W74" s="30">
        <v>1</v>
      </c>
      <c r="X74" s="30">
        <v>1</v>
      </c>
      <c r="Y74" s="30">
        <v>1</v>
      </c>
      <c r="Z74" s="30">
        <v>1</v>
      </c>
      <c r="AA74" s="58">
        <v>1</v>
      </c>
    </row>
    <row r="75" spans="1:27" x14ac:dyDescent="0.35">
      <c r="A75" s="8">
        <v>6800</v>
      </c>
      <c r="B75" s="29">
        <v>0</v>
      </c>
      <c r="C75" s="30">
        <v>0</v>
      </c>
      <c r="D75" s="30">
        <v>0</v>
      </c>
      <c r="E75" s="30">
        <v>1</v>
      </c>
      <c r="F75" s="30">
        <v>0</v>
      </c>
      <c r="G75" s="30">
        <v>0</v>
      </c>
      <c r="H75" s="30">
        <v>0</v>
      </c>
      <c r="I75" s="30">
        <v>1</v>
      </c>
      <c r="J75" s="30">
        <v>0</v>
      </c>
      <c r="K75" s="30">
        <v>0</v>
      </c>
      <c r="L75" s="30">
        <v>0</v>
      </c>
      <c r="M75" s="30">
        <v>1</v>
      </c>
      <c r="N75" s="30">
        <v>0</v>
      </c>
      <c r="O75" s="30">
        <v>0</v>
      </c>
      <c r="P75" s="30">
        <v>1</v>
      </c>
      <c r="Q75" s="30">
        <v>1</v>
      </c>
      <c r="R75" s="30">
        <v>0</v>
      </c>
      <c r="S75" s="30">
        <v>0</v>
      </c>
      <c r="T75" s="30">
        <v>1</v>
      </c>
      <c r="U75" s="30">
        <v>1</v>
      </c>
      <c r="V75" s="30">
        <v>1</v>
      </c>
      <c r="W75" s="30">
        <v>1</v>
      </c>
      <c r="X75" s="30">
        <v>1</v>
      </c>
      <c r="Y75" s="30">
        <v>1</v>
      </c>
      <c r="Z75" s="30">
        <v>1</v>
      </c>
      <c r="AA75" s="58">
        <v>1</v>
      </c>
    </row>
    <row r="76" spans="1:27" x14ac:dyDescent="0.35">
      <c r="A76" s="8">
        <v>7000</v>
      </c>
      <c r="B76" s="29">
        <v>0</v>
      </c>
      <c r="C76" s="30">
        <v>0</v>
      </c>
      <c r="D76" s="30">
        <v>0</v>
      </c>
      <c r="E76" s="30">
        <v>1</v>
      </c>
      <c r="F76" s="30">
        <v>0</v>
      </c>
      <c r="G76" s="30">
        <v>0</v>
      </c>
      <c r="H76" s="30">
        <v>0</v>
      </c>
      <c r="I76" s="30">
        <v>1</v>
      </c>
      <c r="J76" s="30">
        <v>0</v>
      </c>
      <c r="K76" s="30">
        <v>0</v>
      </c>
      <c r="L76" s="30">
        <v>0</v>
      </c>
      <c r="M76" s="30">
        <v>1</v>
      </c>
      <c r="N76" s="30">
        <v>0</v>
      </c>
      <c r="O76" s="30">
        <v>0</v>
      </c>
      <c r="P76" s="30">
        <v>1</v>
      </c>
      <c r="Q76" s="30">
        <v>1</v>
      </c>
      <c r="R76" s="30">
        <v>0</v>
      </c>
      <c r="S76" s="30">
        <v>0</v>
      </c>
      <c r="T76" s="30">
        <v>1</v>
      </c>
      <c r="U76" s="30">
        <v>1</v>
      </c>
      <c r="V76" s="30">
        <v>1</v>
      </c>
      <c r="W76" s="30">
        <v>1</v>
      </c>
      <c r="X76" s="30">
        <v>1</v>
      </c>
      <c r="Y76" s="30">
        <v>1</v>
      </c>
      <c r="Z76" s="30">
        <v>1</v>
      </c>
      <c r="AA76" s="58">
        <v>1</v>
      </c>
    </row>
    <row r="77" spans="1:27" x14ac:dyDescent="0.35">
      <c r="A77" s="8">
        <v>7200</v>
      </c>
      <c r="B77" s="29">
        <v>0</v>
      </c>
      <c r="C77" s="30">
        <v>0</v>
      </c>
      <c r="D77" s="30">
        <v>0</v>
      </c>
      <c r="E77" s="30">
        <v>1</v>
      </c>
      <c r="F77" s="30">
        <v>0</v>
      </c>
      <c r="G77" s="30">
        <v>0</v>
      </c>
      <c r="H77" s="30">
        <v>0</v>
      </c>
      <c r="I77" s="30">
        <v>1</v>
      </c>
      <c r="J77" s="30">
        <v>0</v>
      </c>
      <c r="K77" s="30">
        <v>0</v>
      </c>
      <c r="L77" s="30">
        <v>0</v>
      </c>
      <c r="M77" s="30">
        <v>1</v>
      </c>
      <c r="N77" s="30">
        <v>0</v>
      </c>
      <c r="O77" s="30">
        <v>0</v>
      </c>
      <c r="P77" s="30">
        <v>1</v>
      </c>
      <c r="Q77" s="30">
        <v>1</v>
      </c>
      <c r="R77" s="30">
        <v>0</v>
      </c>
      <c r="S77" s="30">
        <v>0</v>
      </c>
      <c r="T77" s="30">
        <v>1</v>
      </c>
      <c r="U77" s="30">
        <v>1</v>
      </c>
      <c r="V77" s="30">
        <v>1</v>
      </c>
      <c r="W77" s="30">
        <v>1</v>
      </c>
      <c r="X77" s="30">
        <v>1</v>
      </c>
      <c r="Y77" s="30">
        <v>1</v>
      </c>
      <c r="Z77" s="30">
        <v>1</v>
      </c>
      <c r="AA77" s="58">
        <v>1</v>
      </c>
    </row>
    <row r="78" spans="1:27" x14ac:dyDescent="0.35">
      <c r="A78" s="8">
        <v>7400</v>
      </c>
      <c r="B78" s="29">
        <v>0</v>
      </c>
      <c r="C78" s="30">
        <v>0</v>
      </c>
      <c r="D78" s="30">
        <v>0</v>
      </c>
      <c r="E78" s="30">
        <v>1</v>
      </c>
      <c r="F78" s="30">
        <v>0</v>
      </c>
      <c r="G78" s="30">
        <v>0</v>
      </c>
      <c r="H78" s="30">
        <v>0</v>
      </c>
      <c r="I78" s="30">
        <v>1</v>
      </c>
      <c r="J78" s="30">
        <v>0</v>
      </c>
      <c r="K78" s="30">
        <v>0</v>
      </c>
      <c r="L78" s="30">
        <v>0</v>
      </c>
      <c r="M78" s="30">
        <v>1</v>
      </c>
      <c r="N78" s="30">
        <v>0</v>
      </c>
      <c r="O78" s="30">
        <v>0</v>
      </c>
      <c r="P78" s="30">
        <v>1</v>
      </c>
      <c r="Q78" s="30">
        <v>1</v>
      </c>
      <c r="R78" s="30">
        <v>0</v>
      </c>
      <c r="S78" s="30">
        <v>0</v>
      </c>
      <c r="T78" s="30">
        <v>1</v>
      </c>
      <c r="U78" s="30">
        <v>1</v>
      </c>
      <c r="V78" s="30">
        <v>1</v>
      </c>
      <c r="W78" s="30">
        <v>1</v>
      </c>
      <c r="X78" s="30">
        <v>1</v>
      </c>
      <c r="Y78" s="30">
        <v>1</v>
      </c>
      <c r="Z78" s="30">
        <v>1</v>
      </c>
      <c r="AA78" s="58">
        <v>1</v>
      </c>
    </row>
    <row r="79" spans="1:27" x14ac:dyDescent="0.35">
      <c r="A79" s="8">
        <v>7600</v>
      </c>
      <c r="B79" s="29">
        <v>0</v>
      </c>
      <c r="C79" s="30">
        <v>0</v>
      </c>
      <c r="D79" s="30">
        <v>0</v>
      </c>
      <c r="E79" s="30">
        <v>1</v>
      </c>
      <c r="F79" s="30">
        <v>0</v>
      </c>
      <c r="G79" s="30">
        <v>0</v>
      </c>
      <c r="H79" s="30">
        <v>0</v>
      </c>
      <c r="I79" s="30">
        <v>1</v>
      </c>
      <c r="J79" s="30">
        <v>0</v>
      </c>
      <c r="K79" s="30">
        <v>0</v>
      </c>
      <c r="L79" s="30">
        <v>0</v>
      </c>
      <c r="M79" s="30">
        <v>1</v>
      </c>
      <c r="N79" s="30">
        <v>0</v>
      </c>
      <c r="O79" s="30">
        <v>0</v>
      </c>
      <c r="P79" s="30">
        <v>1</v>
      </c>
      <c r="Q79" s="30">
        <v>1</v>
      </c>
      <c r="R79" s="30">
        <v>0</v>
      </c>
      <c r="S79" s="30">
        <v>0</v>
      </c>
      <c r="T79" s="30">
        <v>1</v>
      </c>
      <c r="U79" s="30">
        <v>1</v>
      </c>
      <c r="V79" s="30">
        <v>1</v>
      </c>
      <c r="W79" s="30">
        <v>1</v>
      </c>
      <c r="X79" s="30">
        <v>1</v>
      </c>
      <c r="Y79" s="30">
        <v>1</v>
      </c>
      <c r="Z79" s="30">
        <v>1</v>
      </c>
      <c r="AA79" s="58">
        <v>1</v>
      </c>
    </row>
    <row r="80" spans="1:27" x14ac:dyDescent="0.35">
      <c r="A80" s="8">
        <v>7800</v>
      </c>
      <c r="B80" s="29">
        <v>0</v>
      </c>
      <c r="C80" s="30">
        <v>0</v>
      </c>
      <c r="D80" s="30">
        <v>0</v>
      </c>
      <c r="E80" s="30">
        <v>1</v>
      </c>
      <c r="F80" s="30">
        <v>0</v>
      </c>
      <c r="G80" s="30">
        <v>0</v>
      </c>
      <c r="H80" s="30">
        <v>0</v>
      </c>
      <c r="I80" s="30">
        <v>1</v>
      </c>
      <c r="J80" s="30">
        <v>0</v>
      </c>
      <c r="K80" s="30">
        <v>0</v>
      </c>
      <c r="L80" s="30">
        <v>0</v>
      </c>
      <c r="M80" s="30">
        <v>1</v>
      </c>
      <c r="N80" s="30">
        <v>0</v>
      </c>
      <c r="O80" s="30">
        <v>0</v>
      </c>
      <c r="P80" s="30">
        <v>1</v>
      </c>
      <c r="Q80" s="30">
        <v>1</v>
      </c>
      <c r="R80" s="30">
        <v>0</v>
      </c>
      <c r="S80" s="30">
        <v>0</v>
      </c>
      <c r="T80" s="30">
        <v>1</v>
      </c>
      <c r="U80" s="30">
        <v>1</v>
      </c>
      <c r="V80" s="30">
        <v>1</v>
      </c>
      <c r="W80" s="30">
        <v>1</v>
      </c>
      <c r="X80" s="30">
        <v>1</v>
      </c>
      <c r="Y80" s="30">
        <v>1</v>
      </c>
      <c r="Z80" s="30">
        <v>1</v>
      </c>
      <c r="AA80" s="58">
        <v>1</v>
      </c>
    </row>
    <row r="81" spans="1:27" x14ac:dyDescent="0.35">
      <c r="A81" s="8">
        <v>8000</v>
      </c>
      <c r="B81" s="29">
        <v>0</v>
      </c>
      <c r="C81" s="30">
        <v>0</v>
      </c>
      <c r="D81" s="30">
        <v>0</v>
      </c>
      <c r="E81" s="30">
        <v>1</v>
      </c>
      <c r="F81" s="30">
        <v>0</v>
      </c>
      <c r="G81" s="30">
        <v>0</v>
      </c>
      <c r="H81" s="30">
        <v>0</v>
      </c>
      <c r="I81" s="30">
        <v>1</v>
      </c>
      <c r="J81" s="30">
        <v>0</v>
      </c>
      <c r="K81" s="30">
        <v>0</v>
      </c>
      <c r="L81" s="30">
        <v>0</v>
      </c>
      <c r="M81" s="30">
        <v>1</v>
      </c>
      <c r="N81" s="30">
        <v>0</v>
      </c>
      <c r="O81" s="30">
        <v>0</v>
      </c>
      <c r="P81" s="30">
        <v>1</v>
      </c>
      <c r="Q81" s="30">
        <v>1</v>
      </c>
      <c r="R81" s="30">
        <v>0</v>
      </c>
      <c r="S81" s="30">
        <v>0</v>
      </c>
      <c r="T81" s="30">
        <v>1</v>
      </c>
      <c r="U81" s="30">
        <v>1</v>
      </c>
      <c r="V81" s="30">
        <v>1</v>
      </c>
      <c r="W81" s="30">
        <v>1</v>
      </c>
      <c r="X81" s="30">
        <v>1</v>
      </c>
      <c r="Y81" s="30">
        <v>1</v>
      </c>
      <c r="Z81" s="30">
        <v>1</v>
      </c>
      <c r="AA81" s="58">
        <v>1</v>
      </c>
    </row>
    <row r="82" spans="1:27" x14ac:dyDescent="0.35">
      <c r="A82" s="8">
        <v>8200</v>
      </c>
      <c r="B82" s="29">
        <v>0</v>
      </c>
      <c r="C82" s="30">
        <v>0</v>
      </c>
      <c r="D82" s="30">
        <v>0</v>
      </c>
      <c r="E82" s="30">
        <v>1</v>
      </c>
      <c r="F82" s="30">
        <v>0</v>
      </c>
      <c r="G82" s="30">
        <v>0</v>
      </c>
      <c r="H82" s="30">
        <v>0</v>
      </c>
      <c r="I82" s="30">
        <v>1</v>
      </c>
      <c r="J82" s="30">
        <v>0</v>
      </c>
      <c r="K82" s="30">
        <v>0</v>
      </c>
      <c r="L82" s="30">
        <v>0</v>
      </c>
      <c r="M82" s="30">
        <v>1</v>
      </c>
      <c r="N82" s="30">
        <v>0</v>
      </c>
      <c r="O82" s="30">
        <v>0</v>
      </c>
      <c r="P82" s="30">
        <v>1</v>
      </c>
      <c r="Q82" s="30">
        <v>1</v>
      </c>
      <c r="R82" s="30">
        <v>0</v>
      </c>
      <c r="S82" s="30">
        <v>0</v>
      </c>
      <c r="T82" s="30">
        <v>1</v>
      </c>
      <c r="U82" s="30">
        <v>1</v>
      </c>
      <c r="V82" s="30">
        <v>1</v>
      </c>
      <c r="W82" s="30">
        <v>1</v>
      </c>
      <c r="X82" s="30">
        <v>1</v>
      </c>
      <c r="Y82" s="30">
        <v>1</v>
      </c>
      <c r="Z82" s="30">
        <v>1</v>
      </c>
      <c r="AA82" s="58">
        <v>1</v>
      </c>
    </row>
    <row r="83" spans="1:27" x14ac:dyDescent="0.35">
      <c r="A83" s="8">
        <v>8400</v>
      </c>
      <c r="B83" s="29">
        <v>0</v>
      </c>
      <c r="C83" s="30">
        <v>0</v>
      </c>
      <c r="D83" s="30">
        <v>0</v>
      </c>
      <c r="E83" s="30">
        <v>1</v>
      </c>
      <c r="F83" s="30">
        <v>0</v>
      </c>
      <c r="G83" s="30">
        <v>0</v>
      </c>
      <c r="H83" s="30">
        <v>0</v>
      </c>
      <c r="I83" s="30">
        <v>1</v>
      </c>
      <c r="J83" s="30">
        <v>0</v>
      </c>
      <c r="K83" s="30">
        <v>0</v>
      </c>
      <c r="L83" s="30">
        <v>0</v>
      </c>
      <c r="M83" s="30">
        <v>1</v>
      </c>
      <c r="N83" s="30">
        <v>0</v>
      </c>
      <c r="O83" s="30">
        <v>0</v>
      </c>
      <c r="P83" s="30">
        <v>1</v>
      </c>
      <c r="Q83" s="30">
        <v>1</v>
      </c>
      <c r="R83" s="30">
        <v>0</v>
      </c>
      <c r="S83" s="30">
        <v>0</v>
      </c>
      <c r="T83" s="30">
        <v>1</v>
      </c>
      <c r="U83" s="30">
        <v>1</v>
      </c>
      <c r="V83" s="30">
        <v>1</v>
      </c>
      <c r="W83" s="30">
        <v>1</v>
      </c>
      <c r="X83" s="30">
        <v>1</v>
      </c>
      <c r="Y83" s="30">
        <v>1</v>
      </c>
      <c r="Z83" s="30">
        <v>1</v>
      </c>
      <c r="AA83" s="58">
        <v>1</v>
      </c>
    </row>
    <row r="84" spans="1:27" x14ac:dyDescent="0.35">
      <c r="A84" s="8">
        <v>8600</v>
      </c>
      <c r="B84" s="29">
        <v>0</v>
      </c>
      <c r="C84" s="30">
        <v>0</v>
      </c>
      <c r="D84" s="30">
        <v>0</v>
      </c>
      <c r="E84" s="30">
        <v>1</v>
      </c>
      <c r="F84" s="30">
        <v>0</v>
      </c>
      <c r="G84" s="30">
        <v>0</v>
      </c>
      <c r="H84" s="30">
        <v>0</v>
      </c>
      <c r="I84" s="30">
        <v>1</v>
      </c>
      <c r="J84" s="30">
        <v>0</v>
      </c>
      <c r="K84" s="30">
        <v>0</v>
      </c>
      <c r="L84" s="30">
        <v>0</v>
      </c>
      <c r="M84" s="30">
        <v>1</v>
      </c>
      <c r="N84" s="30">
        <v>0</v>
      </c>
      <c r="O84" s="30">
        <v>0</v>
      </c>
      <c r="P84" s="30">
        <v>1</v>
      </c>
      <c r="Q84" s="30">
        <v>1</v>
      </c>
      <c r="R84" s="30">
        <v>0</v>
      </c>
      <c r="S84" s="30">
        <v>0</v>
      </c>
      <c r="T84" s="30">
        <v>1</v>
      </c>
      <c r="U84" s="30">
        <v>1</v>
      </c>
      <c r="V84" s="30">
        <v>1</v>
      </c>
      <c r="W84" s="30">
        <v>1</v>
      </c>
      <c r="X84" s="30">
        <v>1</v>
      </c>
      <c r="Y84" s="30">
        <v>1</v>
      </c>
      <c r="Z84" s="30">
        <v>1</v>
      </c>
      <c r="AA84" s="58">
        <v>1</v>
      </c>
    </row>
    <row r="85" spans="1:27" x14ac:dyDescent="0.35">
      <c r="A85" s="8">
        <v>8800</v>
      </c>
      <c r="B85" s="29">
        <v>0</v>
      </c>
      <c r="C85" s="30">
        <v>0</v>
      </c>
      <c r="D85" s="30">
        <v>0</v>
      </c>
      <c r="E85" s="30">
        <v>1</v>
      </c>
      <c r="F85" s="30">
        <v>0</v>
      </c>
      <c r="G85" s="30">
        <v>0</v>
      </c>
      <c r="H85" s="30">
        <v>0</v>
      </c>
      <c r="I85" s="30">
        <v>1</v>
      </c>
      <c r="J85" s="30">
        <v>0</v>
      </c>
      <c r="K85" s="30">
        <v>0</v>
      </c>
      <c r="L85" s="30">
        <v>0</v>
      </c>
      <c r="M85" s="30">
        <v>1</v>
      </c>
      <c r="N85" s="30">
        <v>0</v>
      </c>
      <c r="O85" s="30">
        <v>0</v>
      </c>
      <c r="P85" s="30">
        <v>1</v>
      </c>
      <c r="Q85" s="30">
        <v>1</v>
      </c>
      <c r="R85" s="30">
        <v>0</v>
      </c>
      <c r="S85" s="30">
        <v>0</v>
      </c>
      <c r="T85" s="30">
        <v>1</v>
      </c>
      <c r="U85" s="30">
        <v>1</v>
      </c>
      <c r="V85" s="30">
        <v>1</v>
      </c>
      <c r="W85" s="30">
        <v>1</v>
      </c>
      <c r="X85" s="30">
        <v>1</v>
      </c>
      <c r="Y85" s="30">
        <v>1</v>
      </c>
      <c r="Z85" s="30">
        <v>1</v>
      </c>
      <c r="AA85" s="58">
        <v>1</v>
      </c>
    </row>
    <row r="86" spans="1:27" x14ac:dyDescent="0.35">
      <c r="A86" s="8">
        <v>9000</v>
      </c>
      <c r="B86" s="33">
        <v>0</v>
      </c>
      <c r="C86" s="34">
        <v>0</v>
      </c>
      <c r="D86" s="34">
        <v>0</v>
      </c>
      <c r="E86" s="34">
        <v>1</v>
      </c>
      <c r="F86" s="34">
        <v>0</v>
      </c>
      <c r="G86" s="34">
        <v>0</v>
      </c>
      <c r="H86" s="34">
        <v>0</v>
      </c>
      <c r="I86" s="34">
        <v>1</v>
      </c>
      <c r="J86" s="34">
        <v>0</v>
      </c>
      <c r="K86" s="34">
        <v>0</v>
      </c>
      <c r="L86" s="34">
        <v>0</v>
      </c>
      <c r="M86" s="34">
        <v>1</v>
      </c>
      <c r="N86" s="34">
        <v>0</v>
      </c>
      <c r="O86" s="34">
        <v>0</v>
      </c>
      <c r="P86" s="34">
        <v>1</v>
      </c>
      <c r="Q86" s="34">
        <v>1</v>
      </c>
      <c r="R86" s="34">
        <v>0</v>
      </c>
      <c r="S86" s="34">
        <v>0</v>
      </c>
      <c r="T86" s="34">
        <v>1</v>
      </c>
      <c r="U86" s="34">
        <v>1</v>
      </c>
      <c r="V86" s="34">
        <v>1</v>
      </c>
      <c r="W86" s="34">
        <v>1</v>
      </c>
      <c r="X86" s="34">
        <v>1</v>
      </c>
      <c r="Y86" s="34">
        <v>1</v>
      </c>
      <c r="Z86" s="34">
        <v>1</v>
      </c>
      <c r="AA86" s="59">
        <v>1</v>
      </c>
    </row>
    <row r="88" spans="1:27" x14ac:dyDescent="0.35">
      <c r="A88" s="64" t="s">
        <v>79</v>
      </c>
      <c r="B88" s="8">
        <v>10000</v>
      </c>
      <c r="C88" s="8">
        <v>10200</v>
      </c>
      <c r="D88" s="8">
        <v>10400</v>
      </c>
      <c r="E88" s="8">
        <v>10600</v>
      </c>
      <c r="F88" s="8">
        <v>10800</v>
      </c>
      <c r="G88" s="8">
        <v>11000</v>
      </c>
      <c r="H88" s="8">
        <v>11200</v>
      </c>
      <c r="I88" s="8">
        <v>11400</v>
      </c>
      <c r="J88" s="8">
        <v>11600</v>
      </c>
      <c r="K88" s="8">
        <v>11800</v>
      </c>
      <c r="L88" s="8">
        <v>12000</v>
      </c>
      <c r="M88" s="8">
        <v>12200</v>
      </c>
      <c r="N88" s="8">
        <v>12400</v>
      </c>
      <c r="O88" s="8">
        <v>12600</v>
      </c>
      <c r="P88" s="8">
        <v>12800</v>
      </c>
      <c r="Q88" s="8">
        <v>13000</v>
      </c>
      <c r="R88" s="8">
        <v>13200</v>
      </c>
      <c r="S88" s="8">
        <v>13400</v>
      </c>
      <c r="T88" s="8">
        <v>13600</v>
      </c>
      <c r="U88" s="8">
        <v>13800</v>
      </c>
      <c r="V88" s="8">
        <v>14000</v>
      </c>
      <c r="W88" s="8">
        <v>14200</v>
      </c>
      <c r="X88" s="8">
        <v>14400</v>
      </c>
      <c r="Y88" s="8">
        <v>14600</v>
      </c>
      <c r="Z88" s="8">
        <v>14800</v>
      </c>
      <c r="AA88" s="8">
        <v>15000</v>
      </c>
    </row>
    <row r="89" spans="1:27" x14ac:dyDescent="0.35">
      <c r="A89" s="8">
        <v>4000</v>
      </c>
      <c r="B89" s="25">
        <v>1</v>
      </c>
      <c r="C89" s="26">
        <v>1</v>
      </c>
      <c r="D89" s="26">
        <v>1</v>
      </c>
      <c r="E89" s="26">
        <v>1</v>
      </c>
      <c r="F89" s="26">
        <v>1</v>
      </c>
      <c r="G89" s="26">
        <v>1</v>
      </c>
      <c r="H89" s="26">
        <v>1</v>
      </c>
      <c r="I89" s="26">
        <v>1</v>
      </c>
      <c r="J89" s="26">
        <v>1</v>
      </c>
      <c r="K89" s="26">
        <v>1</v>
      </c>
      <c r="L89" s="26">
        <v>1</v>
      </c>
      <c r="M89" s="26">
        <v>1</v>
      </c>
      <c r="N89" s="26">
        <v>1</v>
      </c>
      <c r="O89" s="26">
        <v>1</v>
      </c>
      <c r="P89" s="26">
        <v>1</v>
      </c>
      <c r="Q89" s="26">
        <v>1</v>
      </c>
      <c r="R89" s="26">
        <v>1</v>
      </c>
      <c r="S89" s="26">
        <v>1</v>
      </c>
      <c r="T89" s="26">
        <v>1</v>
      </c>
      <c r="U89" s="26">
        <v>1</v>
      </c>
      <c r="V89" s="26">
        <v>1</v>
      </c>
      <c r="W89" s="26">
        <v>1</v>
      </c>
      <c r="X89" s="26">
        <v>1</v>
      </c>
      <c r="Y89" s="26">
        <v>1</v>
      </c>
      <c r="Z89" s="26">
        <v>1</v>
      </c>
      <c r="AA89" s="57">
        <v>1</v>
      </c>
    </row>
    <row r="90" spans="1:27" x14ac:dyDescent="0.35">
      <c r="A90" s="8">
        <v>4200</v>
      </c>
      <c r="B90" s="29">
        <v>1</v>
      </c>
      <c r="C90" s="30">
        <v>1</v>
      </c>
      <c r="D90" s="30">
        <v>1</v>
      </c>
      <c r="E90" s="30">
        <v>1</v>
      </c>
      <c r="F90" s="30">
        <v>1</v>
      </c>
      <c r="G90" s="30">
        <v>1</v>
      </c>
      <c r="H90" s="30">
        <v>1</v>
      </c>
      <c r="I90" s="30">
        <v>1</v>
      </c>
      <c r="J90" s="30">
        <v>1</v>
      </c>
      <c r="K90" s="30">
        <v>1</v>
      </c>
      <c r="L90" s="30">
        <v>1</v>
      </c>
      <c r="M90" s="30">
        <v>1</v>
      </c>
      <c r="N90" s="30">
        <v>1</v>
      </c>
      <c r="O90" s="30">
        <v>1</v>
      </c>
      <c r="P90" s="30">
        <v>1</v>
      </c>
      <c r="Q90" s="30">
        <v>1</v>
      </c>
      <c r="R90" s="30">
        <v>1</v>
      </c>
      <c r="S90" s="30">
        <v>1</v>
      </c>
      <c r="T90" s="30">
        <v>1</v>
      </c>
      <c r="U90" s="30">
        <v>1</v>
      </c>
      <c r="V90" s="30">
        <v>1</v>
      </c>
      <c r="W90" s="30">
        <v>1</v>
      </c>
      <c r="X90" s="30">
        <v>1</v>
      </c>
      <c r="Y90" s="30">
        <v>1</v>
      </c>
      <c r="Z90" s="30">
        <v>1</v>
      </c>
      <c r="AA90" s="58">
        <v>1</v>
      </c>
    </row>
    <row r="91" spans="1:27" x14ac:dyDescent="0.35">
      <c r="A91" s="8">
        <v>4400</v>
      </c>
      <c r="B91" s="29">
        <v>1</v>
      </c>
      <c r="C91" s="30">
        <v>1</v>
      </c>
      <c r="D91" s="30">
        <v>1</v>
      </c>
      <c r="E91" s="30">
        <v>1</v>
      </c>
      <c r="F91" s="30">
        <v>1</v>
      </c>
      <c r="G91" s="30">
        <v>1</v>
      </c>
      <c r="H91" s="30">
        <v>1</v>
      </c>
      <c r="I91" s="30">
        <v>1</v>
      </c>
      <c r="J91" s="30">
        <v>1</v>
      </c>
      <c r="K91" s="30">
        <v>1</v>
      </c>
      <c r="L91" s="30">
        <v>1</v>
      </c>
      <c r="M91" s="30">
        <v>1</v>
      </c>
      <c r="N91" s="30">
        <v>1</v>
      </c>
      <c r="O91" s="30">
        <v>1</v>
      </c>
      <c r="P91" s="30">
        <v>1</v>
      </c>
      <c r="Q91" s="30">
        <v>1</v>
      </c>
      <c r="R91" s="30">
        <v>1</v>
      </c>
      <c r="S91" s="30">
        <v>1</v>
      </c>
      <c r="T91" s="30">
        <v>1</v>
      </c>
      <c r="U91" s="30">
        <v>1</v>
      </c>
      <c r="V91" s="30">
        <v>1</v>
      </c>
      <c r="W91" s="30">
        <v>1</v>
      </c>
      <c r="X91" s="30">
        <v>1</v>
      </c>
      <c r="Y91" s="30">
        <v>1</v>
      </c>
      <c r="Z91" s="30">
        <v>1</v>
      </c>
      <c r="AA91" s="58">
        <v>1</v>
      </c>
    </row>
    <row r="92" spans="1:27" x14ac:dyDescent="0.35">
      <c r="A92" s="8">
        <v>4600</v>
      </c>
      <c r="B92" s="29">
        <v>1</v>
      </c>
      <c r="C92" s="30">
        <v>1</v>
      </c>
      <c r="D92" s="30">
        <v>1</v>
      </c>
      <c r="E92" s="30">
        <v>1</v>
      </c>
      <c r="F92" s="30">
        <v>1</v>
      </c>
      <c r="G92" s="30">
        <v>1</v>
      </c>
      <c r="H92" s="30">
        <v>1</v>
      </c>
      <c r="I92" s="30">
        <v>1</v>
      </c>
      <c r="J92" s="30">
        <v>1</v>
      </c>
      <c r="K92" s="30">
        <v>1</v>
      </c>
      <c r="L92" s="30">
        <v>1</v>
      </c>
      <c r="M92" s="30">
        <v>1</v>
      </c>
      <c r="N92" s="30">
        <v>1</v>
      </c>
      <c r="O92" s="30">
        <v>1</v>
      </c>
      <c r="P92" s="30">
        <v>1</v>
      </c>
      <c r="Q92" s="30">
        <v>1</v>
      </c>
      <c r="R92" s="30">
        <v>1</v>
      </c>
      <c r="S92" s="30">
        <v>1</v>
      </c>
      <c r="T92" s="30">
        <v>1</v>
      </c>
      <c r="U92" s="30">
        <v>1</v>
      </c>
      <c r="V92" s="30">
        <v>1</v>
      </c>
      <c r="W92" s="30">
        <v>1</v>
      </c>
      <c r="X92" s="30">
        <v>1</v>
      </c>
      <c r="Y92" s="30">
        <v>1</v>
      </c>
      <c r="Z92" s="30">
        <v>1</v>
      </c>
      <c r="AA92" s="58">
        <v>1</v>
      </c>
    </row>
    <row r="93" spans="1:27" x14ac:dyDescent="0.35">
      <c r="A93" s="8">
        <v>4800</v>
      </c>
      <c r="B93" s="29">
        <v>1</v>
      </c>
      <c r="C93" s="30">
        <v>1</v>
      </c>
      <c r="D93" s="30">
        <v>1</v>
      </c>
      <c r="E93" s="30">
        <v>1</v>
      </c>
      <c r="F93" s="30">
        <v>1</v>
      </c>
      <c r="G93" s="30">
        <v>1</v>
      </c>
      <c r="H93" s="30">
        <v>1</v>
      </c>
      <c r="I93" s="30">
        <v>1</v>
      </c>
      <c r="J93" s="30">
        <v>1</v>
      </c>
      <c r="K93" s="30">
        <v>1</v>
      </c>
      <c r="L93" s="30">
        <v>1</v>
      </c>
      <c r="M93" s="30">
        <v>1</v>
      </c>
      <c r="N93" s="30">
        <v>1</v>
      </c>
      <c r="O93" s="30">
        <v>1</v>
      </c>
      <c r="P93" s="30">
        <v>1</v>
      </c>
      <c r="Q93" s="30">
        <v>1</v>
      </c>
      <c r="R93" s="30">
        <v>1</v>
      </c>
      <c r="S93" s="30">
        <v>1</v>
      </c>
      <c r="T93" s="30">
        <v>1</v>
      </c>
      <c r="U93" s="30">
        <v>1</v>
      </c>
      <c r="V93" s="30">
        <v>1</v>
      </c>
      <c r="W93" s="30">
        <v>1</v>
      </c>
      <c r="X93" s="30">
        <v>1</v>
      </c>
      <c r="Y93" s="30">
        <v>1</v>
      </c>
      <c r="Z93" s="30">
        <v>1</v>
      </c>
      <c r="AA93" s="58">
        <v>1</v>
      </c>
    </row>
    <row r="94" spans="1:27" x14ac:dyDescent="0.35">
      <c r="A94" s="8">
        <v>5000</v>
      </c>
      <c r="B94" s="29">
        <v>1</v>
      </c>
      <c r="C94" s="30">
        <v>1</v>
      </c>
      <c r="D94" s="30">
        <v>1</v>
      </c>
      <c r="E94" s="30">
        <v>1</v>
      </c>
      <c r="F94" s="30">
        <v>1</v>
      </c>
      <c r="G94" s="30">
        <v>1</v>
      </c>
      <c r="H94" s="30">
        <v>1</v>
      </c>
      <c r="I94" s="30">
        <v>1</v>
      </c>
      <c r="J94" s="30">
        <v>1</v>
      </c>
      <c r="K94" s="30">
        <v>1</v>
      </c>
      <c r="L94" s="30">
        <v>1</v>
      </c>
      <c r="M94" s="30">
        <v>1</v>
      </c>
      <c r="N94" s="30">
        <v>1</v>
      </c>
      <c r="O94" s="30">
        <v>1</v>
      </c>
      <c r="P94" s="30">
        <v>1</v>
      </c>
      <c r="Q94" s="30">
        <v>1</v>
      </c>
      <c r="R94" s="30">
        <v>1</v>
      </c>
      <c r="S94" s="30">
        <v>1</v>
      </c>
      <c r="T94" s="30">
        <v>1</v>
      </c>
      <c r="U94" s="30">
        <v>1</v>
      </c>
      <c r="V94" s="30">
        <v>1</v>
      </c>
      <c r="W94" s="30">
        <v>1</v>
      </c>
      <c r="X94" s="30">
        <v>1</v>
      </c>
      <c r="Y94" s="30">
        <v>1</v>
      </c>
      <c r="Z94" s="30">
        <v>1</v>
      </c>
      <c r="AA94" s="58">
        <v>1</v>
      </c>
    </row>
    <row r="95" spans="1:27" x14ac:dyDescent="0.35">
      <c r="A95" s="8">
        <v>5200</v>
      </c>
      <c r="B95" s="29">
        <v>1</v>
      </c>
      <c r="C95" s="30">
        <v>1</v>
      </c>
      <c r="D95" s="30">
        <v>1</v>
      </c>
      <c r="E95" s="30">
        <v>1</v>
      </c>
      <c r="F95" s="30">
        <v>1</v>
      </c>
      <c r="G95" s="30">
        <v>1</v>
      </c>
      <c r="H95" s="30">
        <v>1</v>
      </c>
      <c r="I95" s="30">
        <v>1</v>
      </c>
      <c r="J95" s="30">
        <v>1</v>
      </c>
      <c r="K95" s="30">
        <v>1</v>
      </c>
      <c r="L95" s="30">
        <v>1</v>
      </c>
      <c r="M95" s="30">
        <v>1</v>
      </c>
      <c r="N95" s="30">
        <v>1</v>
      </c>
      <c r="O95" s="30">
        <v>1</v>
      </c>
      <c r="P95" s="30">
        <v>1</v>
      </c>
      <c r="Q95" s="30">
        <v>1</v>
      </c>
      <c r="R95" s="30">
        <v>1</v>
      </c>
      <c r="S95" s="30">
        <v>1</v>
      </c>
      <c r="T95" s="30">
        <v>1</v>
      </c>
      <c r="U95" s="30">
        <v>1</v>
      </c>
      <c r="V95" s="30">
        <v>1</v>
      </c>
      <c r="W95" s="30">
        <v>1</v>
      </c>
      <c r="X95" s="30">
        <v>1</v>
      </c>
      <c r="Y95" s="30">
        <v>1</v>
      </c>
      <c r="Z95" s="30">
        <v>1</v>
      </c>
      <c r="AA95" s="58">
        <v>1</v>
      </c>
    </row>
    <row r="96" spans="1:27" x14ac:dyDescent="0.35">
      <c r="A96" s="8">
        <v>5400</v>
      </c>
      <c r="B96" s="29">
        <v>1</v>
      </c>
      <c r="C96" s="30">
        <v>1</v>
      </c>
      <c r="D96" s="30">
        <v>1</v>
      </c>
      <c r="E96" s="30">
        <v>1</v>
      </c>
      <c r="F96" s="30">
        <v>1</v>
      </c>
      <c r="G96" s="30">
        <v>1</v>
      </c>
      <c r="H96" s="30">
        <v>1</v>
      </c>
      <c r="I96" s="30">
        <v>1</v>
      </c>
      <c r="J96" s="30">
        <v>1</v>
      </c>
      <c r="K96" s="30">
        <v>1</v>
      </c>
      <c r="L96" s="30">
        <v>1</v>
      </c>
      <c r="M96" s="30">
        <v>1</v>
      </c>
      <c r="N96" s="30">
        <v>1</v>
      </c>
      <c r="O96" s="30">
        <v>1</v>
      </c>
      <c r="P96" s="30">
        <v>1</v>
      </c>
      <c r="Q96" s="30">
        <v>1</v>
      </c>
      <c r="R96" s="30">
        <v>1</v>
      </c>
      <c r="S96" s="30">
        <v>1</v>
      </c>
      <c r="T96" s="30">
        <v>1</v>
      </c>
      <c r="U96" s="30">
        <v>1</v>
      </c>
      <c r="V96" s="30">
        <v>1</v>
      </c>
      <c r="W96" s="30">
        <v>1</v>
      </c>
      <c r="X96" s="30">
        <v>1</v>
      </c>
      <c r="Y96" s="30">
        <v>1</v>
      </c>
      <c r="Z96" s="30">
        <v>1</v>
      </c>
      <c r="AA96" s="58">
        <v>1</v>
      </c>
    </row>
    <row r="97" spans="1:27" x14ac:dyDescent="0.35">
      <c r="A97" s="8">
        <v>5600</v>
      </c>
      <c r="B97" s="29">
        <v>1</v>
      </c>
      <c r="C97" s="30">
        <v>1</v>
      </c>
      <c r="D97" s="30">
        <v>1</v>
      </c>
      <c r="E97" s="30">
        <v>1</v>
      </c>
      <c r="F97" s="30">
        <v>1</v>
      </c>
      <c r="G97" s="30">
        <v>1</v>
      </c>
      <c r="H97" s="30">
        <v>1</v>
      </c>
      <c r="I97" s="30">
        <v>1</v>
      </c>
      <c r="J97" s="30">
        <v>1</v>
      </c>
      <c r="K97" s="30">
        <v>1</v>
      </c>
      <c r="L97" s="30">
        <v>1</v>
      </c>
      <c r="M97" s="30">
        <v>1</v>
      </c>
      <c r="N97" s="30">
        <v>1</v>
      </c>
      <c r="O97" s="30">
        <v>1</v>
      </c>
      <c r="P97" s="30">
        <v>1</v>
      </c>
      <c r="Q97" s="30">
        <v>1</v>
      </c>
      <c r="R97" s="30">
        <v>1</v>
      </c>
      <c r="S97" s="30">
        <v>1</v>
      </c>
      <c r="T97" s="30">
        <v>1</v>
      </c>
      <c r="U97" s="30">
        <v>1</v>
      </c>
      <c r="V97" s="30">
        <v>1</v>
      </c>
      <c r="W97" s="30">
        <v>1</v>
      </c>
      <c r="X97" s="30">
        <v>1</v>
      </c>
      <c r="Y97" s="30">
        <v>1</v>
      </c>
      <c r="Z97" s="30">
        <v>1</v>
      </c>
      <c r="AA97" s="58">
        <v>1</v>
      </c>
    </row>
    <row r="98" spans="1:27" x14ac:dyDescent="0.35">
      <c r="A98" s="8">
        <v>5800</v>
      </c>
      <c r="B98" s="29">
        <v>1</v>
      </c>
      <c r="C98" s="30">
        <v>1</v>
      </c>
      <c r="D98" s="30">
        <v>1</v>
      </c>
      <c r="E98" s="30">
        <v>1</v>
      </c>
      <c r="F98" s="30">
        <v>1</v>
      </c>
      <c r="G98" s="30">
        <v>1</v>
      </c>
      <c r="H98" s="30">
        <v>1</v>
      </c>
      <c r="I98" s="30">
        <v>1</v>
      </c>
      <c r="J98" s="30">
        <v>1</v>
      </c>
      <c r="K98" s="30">
        <v>1</v>
      </c>
      <c r="L98" s="30">
        <v>1</v>
      </c>
      <c r="M98" s="30">
        <v>1</v>
      </c>
      <c r="N98" s="30">
        <v>1</v>
      </c>
      <c r="O98" s="30">
        <v>1</v>
      </c>
      <c r="P98" s="30">
        <v>1</v>
      </c>
      <c r="Q98" s="30">
        <v>1</v>
      </c>
      <c r="R98" s="30">
        <v>1</v>
      </c>
      <c r="S98" s="30">
        <v>1</v>
      </c>
      <c r="T98" s="30">
        <v>1</v>
      </c>
      <c r="U98" s="30">
        <v>1</v>
      </c>
      <c r="V98" s="30">
        <v>1</v>
      </c>
      <c r="W98" s="30">
        <v>1</v>
      </c>
      <c r="X98" s="30">
        <v>1</v>
      </c>
      <c r="Y98" s="30">
        <v>1</v>
      </c>
      <c r="Z98" s="30">
        <v>1</v>
      </c>
      <c r="AA98" s="58">
        <v>1</v>
      </c>
    </row>
    <row r="99" spans="1:27" x14ac:dyDescent="0.35">
      <c r="A99" s="8">
        <v>6000</v>
      </c>
      <c r="B99" s="29">
        <v>1</v>
      </c>
      <c r="C99" s="30">
        <v>1</v>
      </c>
      <c r="D99" s="30">
        <v>1</v>
      </c>
      <c r="E99" s="30">
        <v>1</v>
      </c>
      <c r="F99" s="30">
        <v>1</v>
      </c>
      <c r="G99" s="30">
        <v>1</v>
      </c>
      <c r="H99" s="30">
        <v>1</v>
      </c>
      <c r="I99" s="30">
        <v>1</v>
      </c>
      <c r="J99" s="30">
        <v>1</v>
      </c>
      <c r="K99" s="30">
        <v>1</v>
      </c>
      <c r="L99" s="30">
        <v>1</v>
      </c>
      <c r="M99" s="30">
        <v>1</v>
      </c>
      <c r="N99" s="30">
        <v>1</v>
      </c>
      <c r="O99" s="30">
        <v>1</v>
      </c>
      <c r="P99" s="30">
        <v>1</v>
      </c>
      <c r="Q99" s="30">
        <v>1</v>
      </c>
      <c r="R99" s="30">
        <v>1</v>
      </c>
      <c r="S99" s="30">
        <v>1</v>
      </c>
      <c r="T99" s="30">
        <v>1</v>
      </c>
      <c r="U99" s="30">
        <v>1</v>
      </c>
      <c r="V99" s="30">
        <v>1</v>
      </c>
      <c r="W99" s="30">
        <v>1</v>
      </c>
      <c r="X99" s="30">
        <v>1</v>
      </c>
      <c r="Y99" s="30">
        <v>1</v>
      </c>
      <c r="Z99" s="30">
        <v>1</v>
      </c>
      <c r="AA99" s="58">
        <v>1</v>
      </c>
    </row>
    <row r="100" spans="1:27" x14ac:dyDescent="0.35">
      <c r="A100" s="8">
        <v>6200</v>
      </c>
      <c r="B100" s="29">
        <v>1</v>
      </c>
      <c r="C100" s="30">
        <v>1</v>
      </c>
      <c r="D100" s="30">
        <v>1</v>
      </c>
      <c r="E100" s="30">
        <v>1</v>
      </c>
      <c r="F100" s="30">
        <v>1</v>
      </c>
      <c r="G100" s="30">
        <v>1</v>
      </c>
      <c r="H100" s="30">
        <v>1</v>
      </c>
      <c r="I100" s="30">
        <v>1</v>
      </c>
      <c r="J100" s="30">
        <v>1</v>
      </c>
      <c r="K100" s="30">
        <v>1</v>
      </c>
      <c r="L100" s="30">
        <v>1</v>
      </c>
      <c r="M100" s="30">
        <v>1</v>
      </c>
      <c r="N100" s="30">
        <v>1</v>
      </c>
      <c r="O100" s="30">
        <v>1</v>
      </c>
      <c r="P100" s="30">
        <v>1</v>
      </c>
      <c r="Q100" s="30">
        <v>1</v>
      </c>
      <c r="R100" s="30">
        <v>1</v>
      </c>
      <c r="S100" s="30">
        <v>1</v>
      </c>
      <c r="T100" s="30">
        <v>1</v>
      </c>
      <c r="U100" s="30">
        <v>1</v>
      </c>
      <c r="V100" s="30">
        <v>1</v>
      </c>
      <c r="W100" s="30">
        <v>1</v>
      </c>
      <c r="X100" s="30">
        <v>1</v>
      </c>
      <c r="Y100" s="30">
        <v>1</v>
      </c>
      <c r="Z100" s="30">
        <v>1</v>
      </c>
      <c r="AA100" s="58">
        <v>1</v>
      </c>
    </row>
    <row r="101" spans="1:27" x14ac:dyDescent="0.35">
      <c r="A101" s="8">
        <v>6400</v>
      </c>
      <c r="B101" s="29">
        <v>1</v>
      </c>
      <c r="C101" s="30">
        <v>1</v>
      </c>
      <c r="D101" s="30">
        <v>1</v>
      </c>
      <c r="E101" s="30">
        <v>1</v>
      </c>
      <c r="F101" s="30">
        <v>1</v>
      </c>
      <c r="G101" s="30">
        <v>1</v>
      </c>
      <c r="H101" s="30">
        <v>1</v>
      </c>
      <c r="I101" s="30">
        <v>1</v>
      </c>
      <c r="J101" s="30">
        <v>1</v>
      </c>
      <c r="K101" s="30">
        <v>1</v>
      </c>
      <c r="L101" s="30">
        <v>1</v>
      </c>
      <c r="M101" s="30">
        <v>1</v>
      </c>
      <c r="N101" s="30">
        <v>1</v>
      </c>
      <c r="O101" s="30">
        <v>1</v>
      </c>
      <c r="P101" s="30">
        <v>1</v>
      </c>
      <c r="Q101" s="30">
        <v>1</v>
      </c>
      <c r="R101" s="30">
        <v>1</v>
      </c>
      <c r="S101" s="30">
        <v>1</v>
      </c>
      <c r="T101" s="30">
        <v>1</v>
      </c>
      <c r="U101" s="30">
        <v>1</v>
      </c>
      <c r="V101" s="30">
        <v>1</v>
      </c>
      <c r="W101" s="30">
        <v>1</v>
      </c>
      <c r="X101" s="30">
        <v>1</v>
      </c>
      <c r="Y101" s="30">
        <v>1</v>
      </c>
      <c r="Z101" s="30">
        <v>1</v>
      </c>
      <c r="AA101" s="58">
        <v>1</v>
      </c>
    </row>
    <row r="102" spans="1:27" x14ac:dyDescent="0.35">
      <c r="A102" s="8">
        <v>6600</v>
      </c>
      <c r="B102" s="29">
        <v>1</v>
      </c>
      <c r="C102" s="30">
        <v>1</v>
      </c>
      <c r="D102" s="30">
        <v>1</v>
      </c>
      <c r="E102" s="30">
        <v>1</v>
      </c>
      <c r="F102" s="30">
        <v>1</v>
      </c>
      <c r="G102" s="30">
        <v>1</v>
      </c>
      <c r="H102" s="30">
        <v>1</v>
      </c>
      <c r="I102" s="30">
        <v>1</v>
      </c>
      <c r="J102" s="30">
        <v>1</v>
      </c>
      <c r="K102" s="30">
        <v>1</v>
      </c>
      <c r="L102" s="30">
        <v>1</v>
      </c>
      <c r="M102" s="30">
        <v>1</v>
      </c>
      <c r="N102" s="30">
        <v>1</v>
      </c>
      <c r="O102" s="30">
        <v>1</v>
      </c>
      <c r="P102" s="30">
        <v>1</v>
      </c>
      <c r="Q102" s="30">
        <v>1</v>
      </c>
      <c r="R102" s="30">
        <v>1</v>
      </c>
      <c r="S102" s="30">
        <v>1</v>
      </c>
      <c r="T102" s="30">
        <v>1</v>
      </c>
      <c r="U102" s="30">
        <v>1</v>
      </c>
      <c r="V102" s="30">
        <v>1</v>
      </c>
      <c r="W102" s="30">
        <v>1</v>
      </c>
      <c r="X102" s="30">
        <v>1</v>
      </c>
      <c r="Y102" s="30">
        <v>1</v>
      </c>
      <c r="Z102" s="30">
        <v>1</v>
      </c>
      <c r="AA102" s="58">
        <v>1</v>
      </c>
    </row>
    <row r="103" spans="1:27" x14ac:dyDescent="0.35">
      <c r="A103" s="8">
        <v>6800</v>
      </c>
      <c r="B103" s="29">
        <v>1</v>
      </c>
      <c r="C103" s="30">
        <v>1</v>
      </c>
      <c r="D103" s="30">
        <v>1</v>
      </c>
      <c r="E103" s="30">
        <v>1</v>
      </c>
      <c r="F103" s="30">
        <v>1</v>
      </c>
      <c r="G103" s="30">
        <v>1</v>
      </c>
      <c r="H103" s="30">
        <v>1</v>
      </c>
      <c r="I103" s="30">
        <v>1</v>
      </c>
      <c r="J103" s="30">
        <v>1</v>
      </c>
      <c r="K103" s="30">
        <v>1</v>
      </c>
      <c r="L103" s="30">
        <v>1</v>
      </c>
      <c r="M103" s="30">
        <v>1</v>
      </c>
      <c r="N103" s="30">
        <v>1</v>
      </c>
      <c r="O103" s="30">
        <v>1</v>
      </c>
      <c r="P103" s="30">
        <v>1</v>
      </c>
      <c r="Q103" s="30">
        <v>1</v>
      </c>
      <c r="R103" s="30">
        <v>1</v>
      </c>
      <c r="S103" s="30">
        <v>1</v>
      </c>
      <c r="T103" s="30">
        <v>1</v>
      </c>
      <c r="U103" s="30">
        <v>1</v>
      </c>
      <c r="V103" s="30">
        <v>1</v>
      </c>
      <c r="W103" s="30">
        <v>1</v>
      </c>
      <c r="X103" s="30">
        <v>1</v>
      </c>
      <c r="Y103" s="30">
        <v>1</v>
      </c>
      <c r="Z103" s="30">
        <v>1</v>
      </c>
      <c r="AA103" s="58">
        <v>1</v>
      </c>
    </row>
    <row r="104" spans="1:27" x14ac:dyDescent="0.35">
      <c r="A104" s="8">
        <v>7000</v>
      </c>
      <c r="B104" s="29">
        <v>1</v>
      </c>
      <c r="C104" s="30">
        <v>1</v>
      </c>
      <c r="D104" s="30">
        <v>1</v>
      </c>
      <c r="E104" s="30">
        <v>1</v>
      </c>
      <c r="F104" s="30">
        <v>1</v>
      </c>
      <c r="G104" s="30">
        <v>1</v>
      </c>
      <c r="H104" s="30">
        <v>1</v>
      </c>
      <c r="I104" s="30">
        <v>1</v>
      </c>
      <c r="J104" s="30">
        <v>1</v>
      </c>
      <c r="K104" s="30">
        <v>1</v>
      </c>
      <c r="L104" s="30">
        <v>1</v>
      </c>
      <c r="M104" s="30">
        <v>1</v>
      </c>
      <c r="N104" s="30">
        <v>1</v>
      </c>
      <c r="O104" s="30">
        <v>1</v>
      </c>
      <c r="P104" s="30">
        <v>1</v>
      </c>
      <c r="Q104" s="30">
        <v>1</v>
      </c>
      <c r="R104" s="30">
        <v>1</v>
      </c>
      <c r="S104" s="30">
        <v>1</v>
      </c>
      <c r="T104" s="30">
        <v>1</v>
      </c>
      <c r="U104" s="30">
        <v>1</v>
      </c>
      <c r="V104" s="30">
        <v>1</v>
      </c>
      <c r="W104" s="30">
        <v>1</v>
      </c>
      <c r="X104" s="30">
        <v>1</v>
      </c>
      <c r="Y104" s="30">
        <v>1</v>
      </c>
      <c r="Z104" s="30">
        <v>1</v>
      </c>
      <c r="AA104" s="58">
        <v>1</v>
      </c>
    </row>
    <row r="105" spans="1:27" x14ac:dyDescent="0.35">
      <c r="A105" s="8">
        <v>7200</v>
      </c>
      <c r="B105" s="29">
        <v>1</v>
      </c>
      <c r="C105" s="30">
        <v>1</v>
      </c>
      <c r="D105" s="30">
        <v>1</v>
      </c>
      <c r="E105" s="30">
        <v>1</v>
      </c>
      <c r="F105" s="30">
        <v>1</v>
      </c>
      <c r="G105" s="30">
        <v>1</v>
      </c>
      <c r="H105" s="30">
        <v>1</v>
      </c>
      <c r="I105" s="30">
        <v>1</v>
      </c>
      <c r="J105" s="30">
        <v>1</v>
      </c>
      <c r="K105" s="30">
        <v>1</v>
      </c>
      <c r="L105" s="30">
        <v>1</v>
      </c>
      <c r="M105" s="30">
        <v>1</v>
      </c>
      <c r="N105" s="30">
        <v>1</v>
      </c>
      <c r="O105" s="30">
        <v>1</v>
      </c>
      <c r="P105" s="30">
        <v>1</v>
      </c>
      <c r="Q105" s="30">
        <v>1</v>
      </c>
      <c r="R105" s="30">
        <v>1</v>
      </c>
      <c r="S105" s="30">
        <v>1</v>
      </c>
      <c r="T105" s="30">
        <v>1</v>
      </c>
      <c r="U105" s="30">
        <v>1</v>
      </c>
      <c r="V105" s="30">
        <v>1</v>
      </c>
      <c r="W105" s="30">
        <v>1</v>
      </c>
      <c r="X105" s="30">
        <v>1</v>
      </c>
      <c r="Y105" s="30">
        <v>1</v>
      </c>
      <c r="Z105" s="30">
        <v>1</v>
      </c>
      <c r="AA105" s="58">
        <v>1</v>
      </c>
    </row>
    <row r="106" spans="1:27" x14ac:dyDescent="0.35">
      <c r="A106" s="8">
        <v>7400</v>
      </c>
      <c r="B106" s="29">
        <v>1</v>
      </c>
      <c r="C106" s="30">
        <v>1</v>
      </c>
      <c r="D106" s="30">
        <v>1</v>
      </c>
      <c r="E106" s="30">
        <v>1</v>
      </c>
      <c r="F106" s="30">
        <v>1</v>
      </c>
      <c r="G106" s="30">
        <v>1</v>
      </c>
      <c r="H106" s="30">
        <v>1</v>
      </c>
      <c r="I106" s="30">
        <v>1</v>
      </c>
      <c r="J106" s="30">
        <v>1</v>
      </c>
      <c r="K106" s="30">
        <v>1</v>
      </c>
      <c r="L106" s="30">
        <v>1</v>
      </c>
      <c r="M106" s="30">
        <v>1</v>
      </c>
      <c r="N106" s="30">
        <v>1</v>
      </c>
      <c r="O106" s="30">
        <v>1</v>
      </c>
      <c r="P106" s="30">
        <v>1</v>
      </c>
      <c r="Q106" s="30">
        <v>1</v>
      </c>
      <c r="R106" s="30">
        <v>1</v>
      </c>
      <c r="S106" s="30">
        <v>1</v>
      </c>
      <c r="T106" s="30">
        <v>1</v>
      </c>
      <c r="U106" s="30">
        <v>1</v>
      </c>
      <c r="V106" s="30">
        <v>1</v>
      </c>
      <c r="W106" s="30">
        <v>1</v>
      </c>
      <c r="X106" s="30">
        <v>1</v>
      </c>
      <c r="Y106" s="30">
        <v>1</v>
      </c>
      <c r="Z106" s="30">
        <v>1</v>
      </c>
      <c r="AA106" s="58">
        <v>1</v>
      </c>
    </row>
    <row r="107" spans="1:27" x14ac:dyDescent="0.35">
      <c r="A107" s="8">
        <v>7600</v>
      </c>
      <c r="B107" s="29">
        <v>1</v>
      </c>
      <c r="C107" s="30">
        <v>1</v>
      </c>
      <c r="D107" s="30">
        <v>1</v>
      </c>
      <c r="E107" s="30">
        <v>1</v>
      </c>
      <c r="F107" s="30">
        <v>1</v>
      </c>
      <c r="G107" s="30">
        <v>1</v>
      </c>
      <c r="H107" s="30">
        <v>1</v>
      </c>
      <c r="I107" s="30">
        <v>1</v>
      </c>
      <c r="J107" s="30">
        <v>1</v>
      </c>
      <c r="K107" s="30">
        <v>1</v>
      </c>
      <c r="L107" s="30">
        <v>1</v>
      </c>
      <c r="M107" s="30">
        <v>1</v>
      </c>
      <c r="N107" s="30">
        <v>1</v>
      </c>
      <c r="O107" s="30">
        <v>1</v>
      </c>
      <c r="P107" s="30">
        <v>1</v>
      </c>
      <c r="Q107" s="30">
        <v>1</v>
      </c>
      <c r="R107" s="30">
        <v>1</v>
      </c>
      <c r="S107" s="30">
        <v>1</v>
      </c>
      <c r="T107" s="30">
        <v>1</v>
      </c>
      <c r="U107" s="30">
        <v>1</v>
      </c>
      <c r="V107" s="30">
        <v>1</v>
      </c>
      <c r="W107" s="30">
        <v>1</v>
      </c>
      <c r="X107" s="30">
        <v>1</v>
      </c>
      <c r="Y107" s="30">
        <v>1</v>
      </c>
      <c r="Z107" s="30">
        <v>1</v>
      </c>
      <c r="AA107" s="58">
        <v>1</v>
      </c>
    </row>
    <row r="108" spans="1:27" x14ac:dyDescent="0.35">
      <c r="A108" s="8">
        <v>7800</v>
      </c>
      <c r="B108" s="29">
        <v>1</v>
      </c>
      <c r="C108" s="30">
        <v>1</v>
      </c>
      <c r="D108" s="30">
        <v>1</v>
      </c>
      <c r="E108" s="30">
        <v>1</v>
      </c>
      <c r="F108" s="30">
        <v>1</v>
      </c>
      <c r="G108" s="30">
        <v>1</v>
      </c>
      <c r="H108" s="30">
        <v>1</v>
      </c>
      <c r="I108" s="30">
        <v>1</v>
      </c>
      <c r="J108" s="30">
        <v>1</v>
      </c>
      <c r="K108" s="30">
        <v>1</v>
      </c>
      <c r="L108" s="30">
        <v>1</v>
      </c>
      <c r="M108" s="30">
        <v>1</v>
      </c>
      <c r="N108" s="30">
        <v>1</v>
      </c>
      <c r="O108" s="30">
        <v>1</v>
      </c>
      <c r="P108" s="30">
        <v>1</v>
      </c>
      <c r="Q108" s="30">
        <v>1</v>
      </c>
      <c r="R108" s="30">
        <v>1</v>
      </c>
      <c r="S108" s="30">
        <v>1</v>
      </c>
      <c r="T108" s="30">
        <v>1</v>
      </c>
      <c r="U108" s="30">
        <v>1</v>
      </c>
      <c r="V108" s="30">
        <v>1</v>
      </c>
      <c r="W108" s="30">
        <v>1</v>
      </c>
      <c r="X108" s="30">
        <v>1</v>
      </c>
      <c r="Y108" s="30">
        <v>1</v>
      </c>
      <c r="Z108" s="30">
        <v>1</v>
      </c>
      <c r="AA108" s="58">
        <v>1</v>
      </c>
    </row>
    <row r="109" spans="1:27" x14ac:dyDescent="0.35">
      <c r="A109" s="8">
        <v>8000</v>
      </c>
      <c r="B109" s="29">
        <v>1</v>
      </c>
      <c r="C109" s="30">
        <v>1</v>
      </c>
      <c r="D109" s="30">
        <v>1</v>
      </c>
      <c r="E109" s="30">
        <v>1</v>
      </c>
      <c r="F109" s="30">
        <v>1</v>
      </c>
      <c r="G109" s="30">
        <v>1</v>
      </c>
      <c r="H109" s="30">
        <v>1</v>
      </c>
      <c r="I109" s="30">
        <v>1</v>
      </c>
      <c r="J109" s="30">
        <v>1</v>
      </c>
      <c r="K109" s="30">
        <v>1</v>
      </c>
      <c r="L109" s="30">
        <v>1</v>
      </c>
      <c r="M109" s="30">
        <v>1</v>
      </c>
      <c r="N109" s="30">
        <v>1</v>
      </c>
      <c r="O109" s="30">
        <v>1</v>
      </c>
      <c r="P109" s="30">
        <v>1</v>
      </c>
      <c r="Q109" s="30">
        <v>1</v>
      </c>
      <c r="R109" s="30">
        <v>1</v>
      </c>
      <c r="S109" s="30">
        <v>1</v>
      </c>
      <c r="T109" s="30">
        <v>1</v>
      </c>
      <c r="U109" s="30">
        <v>1</v>
      </c>
      <c r="V109" s="30">
        <v>1</v>
      </c>
      <c r="W109" s="30">
        <v>1</v>
      </c>
      <c r="X109" s="30">
        <v>1</v>
      </c>
      <c r="Y109" s="30">
        <v>1</v>
      </c>
      <c r="Z109" s="30">
        <v>1</v>
      </c>
      <c r="AA109" s="58">
        <v>1</v>
      </c>
    </row>
    <row r="110" spans="1:27" x14ac:dyDescent="0.35">
      <c r="A110" s="8">
        <v>8200</v>
      </c>
      <c r="B110" s="29">
        <v>1</v>
      </c>
      <c r="C110" s="30">
        <v>1</v>
      </c>
      <c r="D110" s="30">
        <v>1</v>
      </c>
      <c r="E110" s="30">
        <v>1</v>
      </c>
      <c r="F110" s="30">
        <v>1</v>
      </c>
      <c r="G110" s="30">
        <v>1</v>
      </c>
      <c r="H110" s="30">
        <v>1</v>
      </c>
      <c r="I110" s="30">
        <v>1</v>
      </c>
      <c r="J110" s="30">
        <v>1</v>
      </c>
      <c r="K110" s="30">
        <v>1</v>
      </c>
      <c r="L110" s="30">
        <v>1</v>
      </c>
      <c r="M110" s="30">
        <v>1</v>
      </c>
      <c r="N110" s="30">
        <v>1</v>
      </c>
      <c r="O110" s="30">
        <v>1</v>
      </c>
      <c r="P110" s="30">
        <v>1</v>
      </c>
      <c r="Q110" s="30">
        <v>1</v>
      </c>
      <c r="R110" s="30">
        <v>1</v>
      </c>
      <c r="S110" s="30">
        <v>1</v>
      </c>
      <c r="T110" s="30">
        <v>1</v>
      </c>
      <c r="U110" s="30">
        <v>1</v>
      </c>
      <c r="V110" s="30">
        <v>1</v>
      </c>
      <c r="W110" s="30">
        <v>1</v>
      </c>
      <c r="X110" s="30">
        <v>1</v>
      </c>
      <c r="Y110" s="30">
        <v>1</v>
      </c>
      <c r="Z110" s="30">
        <v>1</v>
      </c>
      <c r="AA110" s="58">
        <v>1</v>
      </c>
    </row>
    <row r="111" spans="1:27" x14ac:dyDescent="0.35">
      <c r="A111" s="8">
        <v>8400</v>
      </c>
      <c r="B111" s="29">
        <v>1</v>
      </c>
      <c r="C111" s="30">
        <v>1</v>
      </c>
      <c r="D111" s="30">
        <v>1</v>
      </c>
      <c r="E111" s="30">
        <v>1</v>
      </c>
      <c r="F111" s="30">
        <v>1</v>
      </c>
      <c r="G111" s="30">
        <v>1</v>
      </c>
      <c r="H111" s="30">
        <v>1</v>
      </c>
      <c r="I111" s="30">
        <v>1</v>
      </c>
      <c r="J111" s="30">
        <v>1</v>
      </c>
      <c r="K111" s="30">
        <v>1</v>
      </c>
      <c r="L111" s="30">
        <v>1</v>
      </c>
      <c r="M111" s="30">
        <v>1</v>
      </c>
      <c r="N111" s="30">
        <v>1</v>
      </c>
      <c r="O111" s="30">
        <v>1</v>
      </c>
      <c r="P111" s="30">
        <v>1</v>
      </c>
      <c r="Q111" s="30">
        <v>1</v>
      </c>
      <c r="R111" s="30">
        <v>1</v>
      </c>
      <c r="S111" s="30">
        <v>1</v>
      </c>
      <c r="T111" s="30">
        <v>1</v>
      </c>
      <c r="U111" s="30">
        <v>1</v>
      </c>
      <c r="V111" s="30">
        <v>1</v>
      </c>
      <c r="W111" s="30">
        <v>1</v>
      </c>
      <c r="X111" s="30">
        <v>1</v>
      </c>
      <c r="Y111" s="30">
        <v>1</v>
      </c>
      <c r="Z111" s="30">
        <v>1</v>
      </c>
      <c r="AA111" s="58">
        <v>1</v>
      </c>
    </row>
    <row r="112" spans="1:27" x14ac:dyDescent="0.35">
      <c r="A112" s="8">
        <v>8600</v>
      </c>
      <c r="B112" s="29">
        <v>1</v>
      </c>
      <c r="C112" s="30">
        <v>1</v>
      </c>
      <c r="D112" s="30">
        <v>1</v>
      </c>
      <c r="E112" s="30">
        <v>1</v>
      </c>
      <c r="F112" s="30">
        <v>1</v>
      </c>
      <c r="G112" s="30">
        <v>1</v>
      </c>
      <c r="H112" s="30">
        <v>1</v>
      </c>
      <c r="I112" s="30">
        <v>1</v>
      </c>
      <c r="J112" s="30">
        <v>1</v>
      </c>
      <c r="K112" s="30">
        <v>1</v>
      </c>
      <c r="L112" s="30">
        <v>1</v>
      </c>
      <c r="M112" s="30">
        <v>1</v>
      </c>
      <c r="N112" s="30">
        <v>1</v>
      </c>
      <c r="O112" s="30">
        <v>1</v>
      </c>
      <c r="P112" s="30">
        <v>1</v>
      </c>
      <c r="Q112" s="30">
        <v>1</v>
      </c>
      <c r="R112" s="30">
        <v>1</v>
      </c>
      <c r="S112" s="30">
        <v>1</v>
      </c>
      <c r="T112" s="30">
        <v>1</v>
      </c>
      <c r="U112" s="30">
        <v>1</v>
      </c>
      <c r="V112" s="30">
        <v>1</v>
      </c>
      <c r="W112" s="30">
        <v>1</v>
      </c>
      <c r="X112" s="30">
        <v>1</v>
      </c>
      <c r="Y112" s="30">
        <v>1</v>
      </c>
      <c r="Z112" s="30">
        <v>1</v>
      </c>
      <c r="AA112" s="58">
        <v>1</v>
      </c>
    </row>
    <row r="113" spans="1:27" x14ac:dyDescent="0.35">
      <c r="A113" s="8">
        <v>8800</v>
      </c>
      <c r="B113" s="29">
        <v>1</v>
      </c>
      <c r="C113" s="30">
        <v>1</v>
      </c>
      <c r="D113" s="30">
        <v>1</v>
      </c>
      <c r="E113" s="30">
        <v>1</v>
      </c>
      <c r="F113" s="30">
        <v>1</v>
      </c>
      <c r="G113" s="30">
        <v>1</v>
      </c>
      <c r="H113" s="30">
        <v>1</v>
      </c>
      <c r="I113" s="30">
        <v>1</v>
      </c>
      <c r="J113" s="30">
        <v>1</v>
      </c>
      <c r="K113" s="30">
        <v>1</v>
      </c>
      <c r="L113" s="30">
        <v>1</v>
      </c>
      <c r="M113" s="30">
        <v>1</v>
      </c>
      <c r="N113" s="30">
        <v>1</v>
      </c>
      <c r="O113" s="30">
        <v>1</v>
      </c>
      <c r="P113" s="30">
        <v>1</v>
      </c>
      <c r="Q113" s="30">
        <v>1</v>
      </c>
      <c r="R113" s="30">
        <v>1</v>
      </c>
      <c r="S113" s="30">
        <v>1</v>
      </c>
      <c r="T113" s="30">
        <v>1</v>
      </c>
      <c r="U113" s="30">
        <v>1</v>
      </c>
      <c r="V113" s="30">
        <v>1</v>
      </c>
      <c r="W113" s="30">
        <v>1</v>
      </c>
      <c r="X113" s="30">
        <v>1</v>
      </c>
      <c r="Y113" s="30">
        <v>1</v>
      </c>
      <c r="Z113" s="30">
        <v>1</v>
      </c>
      <c r="AA113" s="58">
        <v>1</v>
      </c>
    </row>
    <row r="114" spans="1:27" x14ac:dyDescent="0.35">
      <c r="A114" s="8">
        <v>9000</v>
      </c>
      <c r="B114" s="33">
        <v>1</v>
      </c>
      <c r="C114" s="34">
        <v>1</v>
      </c>
      <c r="D114" s="34">
        <v>1</v>
      </c>
      <c r="E114" s="34">
        <v>1</v>
      </c>
      <c r="F114" s="34">
        <v>1</v>
      </c>
      <c r="G114" s="34">
        <v>1</v>
      </c>
      <c r="H114" s="34">
        <v>1</v>
      </c>
      <c r="I114" s="34">
        <v>1</v>
      </c>
      <c r="J114" s="34">
        <v>1</v>
      </c>
      <c r="K114" s="34">
        <v>1</v>
      </c>
      <c r="L114" s="34">
        <v>1</v>
      </c>
      <c r="M114" s="34">
        <v>1</v>
      </c>
      <c r="N114" s="34">
        <v>1</v>
      </c>
      <c r="O114" s="34">
        <v>1</v>
      </c>
      <c r="P114" s="34">
        <v>1</v>
      </c>
      <c r="Q114" s="34">
        <v>1</v>
      </c>
      <c r="R114" s="34">
        <v>1</v>
      </c>
      <c r="S114" s="34">
        <v>1</v>
      </c>
      <c r="T114" s="34">
        <v>1</v>
      </c>
      <c r="U114" s="34">
        <v>1</v>
      </c>
      <c r="V114" s="34">
        <v>1</v>
      </c>
      <c r="W114" s="34">
        <v>1</v>
      </c>
      <c r="X114" s="34">
        <v>1</v>
      </c>
      <c r="Y114" s="34">
        <v>1</v>
      </c>
      <c r="Z114" s="34">
        <v>1</v>
      </c>
      <c r="AA114" s="59">
        <v>1</v>
      </c>
    </row>
    <row r="116" spans="1:27" x14ac:dyDescent="0.35">
      <c r="A116" s="64" t="s">
        <v>80</v>
      </c>
      <c r="B116" s="8">
        <v>10000</v>
      </c>
      <c r="C116" s="8">
        <v>10200</v>
      </c>
      <c r="D116" s="8">
        <v>10400</v>
      </c>
      <c r="E116" s="8">
        <v>10600</v>
      </c>
      <c r="F116" s="8">
        <v>10800</v>
      </c>
      <c r="G116" s="8">
        <v>11000</v>
      </c>
      <c r="H116" s="8">
        <v>11200</v>
      </c>
      <c r="I116" s="8">
        <v>11400</v>
      </c>
      <c r="J116" s="8">
        <v>11600</v>
      </c>
      <c r="K116" s="8">
        <v>11800</v>
      </c>
      <c r="L116" s="8">
        <v>12000</v>
      </c>
      <c r="M116" s="8">
        <v>12200</v>
      </c>
      <c r="N116" s="8">
        <v>12400</v>
      </c>
      <c r="O116" s="8">
        <v>12600</v>
      </c>
      <c r="P116" s="8">
        <v>12800</v>
      </c>
      <c r="Q116" s="8">
        <v>13000</v>
      </c>
      <c r="R116" s="8">
        <v>13200</v>
      </c>
      <c r="S116" s="8">
        <v>13400</v>
      </c>
      <c r="T116" s="8">
        <v>13600</v>
      </c>
      <c r="U116" s="8">
        <v>13800</v>
      </c>
      <c r="V116" s="8">
        <v>14000</v>
      </c>
      <c r="W116" s="8">
        <v>14200</v>
      </c>
      <c r="X116" s="8">
        <v>14400</v>
      </c>
      <c r="Y116" s="8">
        <v>14600</v>
      </c>
      <c r="Z116" s="8">
        <v>14800</v>
      </c>
      <c r="AA116" s="8">
        <v>15000</v>
      </c>
    </row>
    <row r="117" spans="1:27" x14ac:dyDescent="0.35">
      <c r="A117" s="8">
        <v>4000</v>
      </c>
      <c r="B117" s="25">
        <v>1</v>
      </c>
      <c r="C117" s="26">
        <v>1</v>
      </c>
      <c r="D117" s="26">
        <v>1</v>
      </c>
      <c r="E117" s="26">
        <v>1</v>
      </c>
      <c r="F117" s="26">
        <v>1</v>
      </c>
      <c r="G117" s="26">
        <v>1</v>
      </c>
      <c r="H117" s="26">
        <v>1</v>
      </c>
      <c r="I117" s="26">
        <v>1</v>
      </c>
      <c r="J117" s="26">
        <v>1</v>
      </c>
      <c r="K117" s="26">
        <v>1</v>
      </c>
      <c r="L117" s="26">
        <v>1</v>
      </c>
      <c r="M117" s="26">
        <v>1</v>
      </c>
      <c r="N117" s="26">
        <v>1</v>
      </c>
      <c r="O117" s="26">
        <v>1</v>
      </c>
      <c r="P117" s="26">
        <v>1</v>
      </c>
      <c r="Q117" s="26">
        <v>1</v>
      </c>
      <c r="R117" s="26">
        <v>1</v>
      </c>
      <c r="S117" s="26">
        <v>1</v>
      </c>
      <c r="T117" s="26">
        <v>1</v>
      </c>
      <c r="U117" s="26">
        <v>1</v>
      </c>
      <c r="V117" s="26">
        <v>1</v>
      </c>
      <c r="W117" s="26">
        <v>1</v>
      </c>
      <c r="X117" s="26">
        <v>1</v>
      </c>
      <c r="Y117" s="26">
        <v>1</v>
      </c>
      <c r="Z117" s="26">
        <v>1</v>
      </c>
      <c r="AA117" s="57">
        <v>1</v>
      </c>
    </row>
    <row r="118" spans="1:27" x14ac:dyDescent="0.35">
      <c r="A118" s="8">
        <v>4200</v>
      </c>
      <c r="B118" s="29">
        <v>1</v>
      </c>
      <c r="C118" s="30">
        <v>1</v>
      </c>
      <c r="D118" s="30">
        <v>1</v>
      </c>
      <c r="E118" s="30">
        <v>1</v>
      </c>
      <c r="F118" s="30">
        <v>1</v>
      </c>
      <c r="G118" s="30">
        <v>1</v>
      </c>
      <c r="H118" s="30">
        <v>1</v>
      </c>
      <c r="I118" s="30">
        <v>1</v>
      </c>
      <c r="J118" s="30">
        <v>1</v>
      </c>
      <c r="K118" s="30">
        <v>1</v>
      </c>
      <c r="L118" s="30">
        <v>1</v>
      </c>
      <c r="M118" s="30">
        <v>1</v>
      </c>
      <c r="N118" s="30">
        <v>1</v>
      </c>
      <c r="O118" s="30">
        <v>1</v>
      </c>
      <c r="P118" s="30">
        <v>1</v>
      </c>
      <c r="Q118" s="30">
        <v>1</v>
      </c>
      <c r="R118" s="30">
        <v>1</v>
      </c>
      <c r="S118" s="30">
        <v>1</v>
      </c>
      <c r="T118" s="30">
        <v>1</v>
      </c>
      <c r="U118" s="30">
        <v>1</v>
      </c>
      <c r="V118" s="30">
        <v>1</v>
      </c>
      <c r="W118" s="30">
        <v>1</v>
      </c>
      <c r="X118" s="30">
        <v>1</v>
      </c>
      <c r="Y118" s="30">
        <v>1</v>
      </c>
      <c r="Z118" s="30">
        <v>1</v>
      </c>
      <c r="AA118" s="58">
        <v>1</v>
      </c>
    </row>
    <row r="119" spans="1:27" x14ac:dyDescent="0.35">
      <c r="A119" s="8">
        <v>4400</v>
      </c>
      <c r="B119" s="29">
        <v>1</v>
      </c>
      <c r="C119" s="30">
        <v>1</v>
      </c>
      <c r="D119" s="30">
        <v>1</v>
      </c>
      <c r="E119" s="30">
        <v>1</v>
      </c>
      <c r="F119" s="30">
        <v>1</v>
      </c>
      <c r="G119" s="30">
        <v>1</v>
      </c>
      <c r="H119" s="30">
        <v>1</v>
      </c>
      <c r="I119" s="30">
        <v>1</v>
      </c>
      <c r="J119" s="30">
        <v>1</v>
      </c>
      <c r="K119" s="30">
        <v>1</v>
      </c>
      <c r="L119" s="30">
        <v>1</v>
      </c>
      <c r="M119" s="30">
        <v>1</v>
      </c>
      <c r="N119" s="30">
        <v>1</v>
      </c>
      <c r="O119" s="30">
        <v>1</v>
      </c>
      <c r="P119" s="30">
        <v>1</v>
      </c>
      <c r="Q119" s="30">
        <v>1</v>
      </c>
      <c r="R119" s="30">
        <v>1</v>
      </c>
      <c r="S119" s="30">
        <v>1</v>
      </c>
      <c r="T119" s="30">
        <v>1</v>
      </c>
      <c r="U119" s="30">
        <v>1</v>
      </c>
      <c r="V119" s="30">
        <v>1</v>
      </c>
      <c r="W119" s="30">
        <v>1</v>
      </c>
      <c r="X119" s="30">
        <v>1</v>
      </c>
      <c r="Y119" s="30">
        <v>1</v>
      </c>
      <c r="Z119" s="30">
        <v>1</v>
      </c>
      <c r="AA119" s="58">
        <v>1</v>
      </c>
    </row>
    <row r="120" spans="1:27" x14ac:dyDescent="0.35">
      <c r="A120" s="8">
        <v>4600</v>
      </c>
      <c r="B120" s="29">
        <v>1</v>
      </c>
      <c r="C120" s="30">
        <v>1</v>
      </c>
      <c r="D120" s="30">
        <v>1</v>
      </c>
      <c r="E120" s="30">
        <v>1</v>
      </c>
      <c r="F120" s="30">
        <v>1</v>
      </c>
      <c r="G120" s="30">
        <v>1</v>
      </c>
      <c r="H120" s="30">
        <v>1</v>
      </c>
      <c r="I120" s="30">
        <v>1</v>
      </c>
      <c r="J120" s="30">
        <v>1</v>
      </c>
      <c r="K120" s="30">
        <v>1</v>
      </c>
      <c r="L120" s="30">
        <v>1</v>
      </c>
      <c r="M120" s="30">
        <v>1</v>
      </c>
      <c r="N120" s="30">
        <v>1</v>
      </c>
      <c r="O120" s="30">
        <v>1</v>
      </c>
      <c r="P120" s="30">
        <v>1</v>
      </c>
      <c r="Q120" s="30">
        <v>1</v>
      </c>
      <c r="R120" s="30">
        <v>1</v>
      </c>
      <c r="S120" s="30">
        <v>1</v>
      </c>
      <c r="T120" s="30">
        <v>1</v>
      </c>
      <c r="U120" s="30">
        <v>1</v>
      </c>
      <c r="V120" s="30">
        <v>1</v>
      </c>
      <c r="W120" s="30">
        <v>1</v>
      </c>
      <c r="X120" s="30">
        <v>1</v>
      </c>
      <c r="Y120" s="30">
        <v>1</v>
      </c>
      <c r="Z120" s="30">
        <v>1</v>
      </c>
      <c r="AA120" s="58">
        <v>1</v>
      </c>
    </row>
    <row r="121" spans="1:27" x14ac:dyDescent="0.35">
      <c r="A121" s="8">
        <v>4800</v>
      </c>
      <c r="B121" s="29">
        <v>1</v>
      </c>
      <c r="C121" s="30">
        <v>1</v>
      </c>
      <c r="D121" s="30">
        <v>1</v>
      </c>
      <c r="E121" s="30">
        <v>1</v>
      </c>
      <c r="F121" s="30">
        <v>1</v>
      </c>
      <c r="G121" s="30">
        <v>1</v>
      </c>
      <c r="H121" s="30">
        <v>1</v>
      </c>
      <c r="I121" s="30">
        <v>1</v>
      </c>
      <c r="J121" s="30">
        <v>1</v>
      </c>
      <c r="K121" s="30">
        <v>1</v>
      </c>
      <c r="L121" s="30">
        <v>1</v>
      </c>
      <c r="M121" s="30">
        <v>1</v>
      </c>
      <c r="N121" s="30">
        <v>1</v>
      </c>
      <c r="O121" s="30">
        <v>1</v>
      </c>
      <c r="P121" s="30">
        <v>1</v>
      </c>
      <c r="Q121" s="30">
        <v>1</v>
      </c>
      <c r="R121" s="30">
        <v>1</v>
      </c>
      <c r="S121" s="30">
        <v>1</v>
      </c>
      <c r="T121" s="30">
        <v>1</v>
      </c>
      <c r="U121" s="30">
        <v>1</v>
      </c>
      <c r="V121" s="30">
        <v>1</v>
      </c>
      <c r="W121" s="30">
        <v>1</v>
      </c>
      <c r="X121" s="30">
        <v>1</v>
      </c>
      <c r="Y121" s="30">
        <v>1</v>
      </c>
      <c r="Z121" s="30">
        <v>1</v>
      </c>
      <c r="AA121" s="58">
        <v>1</v>
      </c>
    </row>
    <row r="122" spans="1:27" x14ac:dyDescent="0.35">
      <c r="A122" s="8">
        <v>5000</v>
      </c>
      <c r="B122" s="29">
        <v>1</v>
      </c>
      <c r="C122" s="30">
        <v>1</v>
      </c>
      <c r="D122" s="30">
        <v>1</v>
      </c>
      <c r="E122" s="30">
        <v>1</v>
      </c>
      <c r="F122" s="30">
        <v>1</v>
      </c>
      <c r="G122" s="30">
        <v>1</v>
      </c>
      <c r="H122" s="30">
        <v>1</v>
      </c>
      <c r="I122" s="30">
        <v>1</v>
      </c>
      <c r="J122" s="30">
        <v>1</v>
      </c>
      <c r="K122" s="30">
        <v>1</v>
      </c>
      <c r="L122" s="30">
        <v>1</v>
      </c>
      <c r="M122" s="30">
        <v>1</v>
      </c>
      <c r="N122" s="30">
        <v>1</v>
      </c>
      <c r="O122" s="30">
        <v>1</v>
      </c>
      <c r="P122" s="30">
        <v>1</v>
      </c>
      <c r="Q122" s="30">
        <v>1</v>
      </c>
      <c r="R122" s="30">
        <v>1</v>
      </c>
      <c r="S122" s="30">
        <v>1</v>
      </c>
      <c r="T122" s="30">
        <v>1</v>
      </c>
      <c r="U122" s="30">
        <v>1</v>
      </c>
      <c r="V122" s="30">
        <v>1</v>
      </c>
      <c r="W122" s="30">
        <v>1</v>
      </c>
      <c r="X122" s="30">
        <v>1</v>
      </c>
      <c r="Y122" s="30">
        <v>1</v>
      </c>
      <c r="Z122" s="30">
        <v>1</v>
      </c>
      <c r="AA122" s="58">
        <v>1</v>
      </c>
    </row>
    <row r="123" spans="1:27" x14ac:dyDescent="0.35">
      <c r="A123" s="8">
        <v>5200</v>
      </c>
      <c r="B123" s="29">
        <v>1</v>
      </c>
      <c r="C123" s="30">
        <v>1</v>
      </c>
      <c r="D123" s="30">
        <v>1</v>
      </c>
      <c r="E123" s="30">
        <v>1</v>
      </c>
      <c r="F123" s="30">
        <v>1</v>
      </c>
      <c r="G123" s="30">
        <v>1</v>
      </c>
      <c r="H123" s="30">
        <v>1</v>
      </c>
      <c r="I123" s="30">
        <v>1</v>
      </c>
      <c r="J123" s="30">
        <v>1</v>
      </c>
      <c r="K123" s="30">
        <v>1</v>
      </c>
      <c r="L123" s="30">
        <v>1</v>
      </c>
      <c r="M123" s="30">
        <v>1</v>
      </c>
      <c r="N123" s="30">
        <v>1</v>
      </c>
      <c r="O123" s="30">
        <v>1</v>
      </c>
      <c r="P123" s="30">
        <v>1</v>
      </c>
      <c r="Q123" s="30">
        <v>1</v>
      </c>
      <c r="R123" s="30">
        <v>1</v>
      </c>
      <c r="S123" s="30">
        <v>1</v>
      </c>
      <c r="T123" s="30">
        <v>1</v>
      </c>
      <c r="U123" s="30">
        <v>1</v>
      </c>
      <c r="V123" s="30">
        <v>1</v>
      </c>
      <c r="W123" s="30">
        <v>1</v>
      </c>
      <c r="X123" s="30">
        <v>1</v>
      </c>
      <c r="Y123" s="30">
        <v>1</v>
      </c>
      <c r="Z123" s="30">
        <v>1</v>
      </c>
      <c r="AA123" s="58">
        <v>1</v>
      </c>
    </row>
    <row r="124" spans="1:27" x14ac:dyDescent="0.35">
      <c r="A124" s="8">
        <v>5400</v>
      </c>
      <c r="B124" s="29">
        <v>1</v>
      </c>
      <c r="C124" s="30">
        <v>1</v>
      </c>
      <c r="D124" s="30">
        <v>1</v>
      </c>
      <c r="E124" s="30">
        <v>1</v>
      </c>
      <c r="F124" s="30">
        <v>1</v>
      </c>
      <c r="G124" s="30">
        <v>1</v>
      </c>
      <c r="H124" s="30">
        <v>1</v>
      </c>
      <c r="I124" s="30">
        <v>1</v>
      </c>
      <c r="J124" s="30">
        <v>1</v>
      </c>
      <c r="K124" s="30">
        <v>1</v>
      </c>
      <c r="L124" s="30">
        <v>1</v>
      </c>
      <c r="M124" s="30">
        <v>1</v>
      </c>
      <c r="N124" s="30">
        <v>1</v>
      </c>
      <c r="O124" s="30">
        <v>1</v>
      </c>
      <c r="P124" s="30">
        <v>1</v>
      </c>
      <c r="Q124" s="30">
        <v>1</v>
      </c>
      <c r="R124" s="30">
        <v>1</v>
      </c>
      <c r="S124" s="30">
        <v>1</v>
      </c>
      <c r="T124" s="30">
        <v>1</v>
      </c>
      <c r="U124" s="30">
        <v>1</v>
      </c>
      <c r="V124" s="30">
        <v>1</v>
      </c>
      <c r="W124" s="30">
        <v>1</v>
      </c>
      <c r="X124" s="30">
        <v>1</v>
      </c>
      <c r="Y124" s="30">
        <v>1</v>
      </c>
      <c r="Z124" s="30">
        <v>1</v>
      </c>
      <c r="AA124" s="58">
        <v>1</v>
      </c>
    </row>
    <row r="125" spans="1:27" x14ac:dyDescent="0.35">
      <c r="A125" s="8">
        <v>5600</v>
      </c>
      <c r="B125" s="29">
        <v>1</v>
      </c>
      <c r="C125" s="30">
        <v>1</v>
      </c>
      <c r="D125" s="30">
        <v>1</v>
      </c>
      <c r="E125" s="30">
        <v>1</v>
      </c>
      <c r="F125" s="30">
        <v>1</v>
      </c>
      <c r="G125" s="30">
        <v>1</v>
      </c>
      <c r="H125" s="30">
        <v>1</v>
      </c>
      <c r="I125" s="30">
        <v>1</v>
      </c>
      <c r="J125" s="30">
        <v>1</v>
      </c>
      <c r="K125" s="30">
        <v>1</v>
      </c>
      <c r="L125" s="30">
        <v>1</v>
      </c>
      <c r="M125" s="30">
        <v>1</v>
      </c>
      <c r="N125" s="30">
        <v>1</v>
      </c>
      <c r="O125" s="30">
        <v>1</v>
      </c>
      <c r="P125" s="30">
        <v>1</v>
      </c>
      <c r="Q125" s="30">
        <v>1</v>
      </c>
      <c r="R125" s="30">
        <v>1</v>
      </c>
      <c r="S125" s="30">
        <v>1</v>
      </c>
      <c r="T125" s="30">
        <v>1</v>
      </c>
      <c r="U125" s="30">
        <v>1</v>
      </c>
      <c r="V125" s="30">
        <v>1</v>
      </c>
      <c r="W125" s="30">
        <v>1</v>
      </c>
      <c r="X125" s="30">
        <v>1</v>
      </c>
      <c r="Y125" s="30">
        <v>1</v>
      </c>
      <c r="Z125" s="30">
        <v>1</v>
      </c>
      <c r="AA125" s="58">
        <v>1</v>
      </c>
    </row>
    <row r="126" spans="1:27" x14ac:dyDescent="0.35">
      <c r="A126" s="8">
        <v>5800</v>
      </c>
      <c r="B126" s="29">
        <v>1</v>
      </c>
      <c r="C126" s="30">
        <v>1</v>
      </c>
      <c r="D126" s="30">
        <v>1</v>
      </c>
      <c r="E126" s="30">
        <v>1</v>
      </c>
      <c r="F126" s="30">
        <v>1</v>
      </c>
      <c r="G126" s="30">
        <v>1</v>
      </c>
      <c r="H126" s="30">
        <v>1</v>
      </c>
      <c r="I126" s="30">
        <v>1</v>
      </c>
      <c r="J126" s="30">
        <v>1</v>
      </c>
      <c r="K126" s="30">
        <v>1</v>
      </c>
      <c r="L126" s="30">
        <v>1</v>
      </c>
      <c r="M126" s="30">
        <v>1</v>
      </c>
      <c r="N126" s="30">
        <v>1</v>
      </c>
      <c r="O126" s="30">
        <v>1</v>
      </c>
      <c r="P126" s="30">
        <v>1</v>
      </c>
      <c r="Q126" s="30">
        <v>1</v>
      </c>
      <c r="R126" s="30">
        <v>1</v>
      </c>
      <c r="S126" s="30">
        <v>1</v>
      </c>
      <c r="T126" s="30">
        <v>1</v>
      </c>
      <c r="U126" s="30">
        <v>1</v>
      </c>
      <c r="V126" s="30">
        <v>1</v>
      </c>
      <c r="W126" s="30">
        <v>1</v>
      </c>
      <c r="X126" s="30">
        <v>1</v>
      </c>
      <c r="Y126" s="30">
        <v>1</v>
      </c>
      <c r="Z126" s="30">
        <v>1</v>
      </c>
      <c r="AA126" s="58">
        <v>1</v>
      </c>
    </row>
    <row r="127" spans="1:27" x14ac:dyDescent="0.35">
      <c r="A127" s="8">
        <v>6000</v>
      </c>
      <c r="B127" s="29">
        <v>1</v>
      </c>
      <c r="C127" s="30">
        <v>1</v>
      </c>
      <c r="D127" s="30">
        <v>1</v>
      </c>
      <c r="E127" s="30">
        <v>1</v>
      </c>
      <c r="F127" s="30">
        <v>1</v>
      </c>
      <c r="G127" s="30">
        <v>1</v>
      </c>
      <c r="H127" s="30">
        <v>1</v>
      </c>
      <c r="I127" s="30">
        <v>1</v>
      </c>
      <c r="J127" s="30">
        <v>1</v>
      </c>
      <c r="K127" s="30">
        <v>1</v>
      </c>
      <c r="L127" s="30">
        <v>1</v>
      </c>
      <c r="M127" s="30">
        <v>1</v>
      </c>
      <c r="N127" s="30">
        <v>1</v>
      </c>
      <c r="O127" s="30">
        <v>1</v>
      </c>
      <c r="P127" s="30">
        <v>1</v>
      </c>
      <c r="Q127" s="30">
        <v>1</v>
      </c>
      <c r="R127" s="30">
        <v>1</v>
      </c>
      <c r="S127" s="30">
        <v>1</v>
      </c>
      <c r="T127" s="30">
        <v>1</v>
      </c>
      <c r="U127" s="30">
        <v>1</v>
      </c>
      <c r="V127" s="30">
        <v>1</v>
      </c>
      <c r="W127" s="30">
        <v>1</v>
      </c>
      <c r="X127" s="30">
        <v>1</v>
      </c>
      <c r="Y127" s="30">
        <v>1</v>
      </c>
      <c r="Z127" s="30">
        <v>1</v>
      </c>
      <c r="AA127" s="58">
        <v>1</v>
      </c>
    </row>
    <row r="128" spans="1:27" x14ac:dyDescent="0.35">
      <c r="A128" s="8">
        <v>6200</v>
      </c>
      <c r="B128" s="29">
        <v>1</v>
      </c>
      <c r="C128" s="30">
        <v>1</v>
      </c>
      <c r="D128" s="30">
        <v>1</v>
      </c>
      <c r="E128" s="30">
        <v>1</v>
      </c>
      <c r="F128" s="30">
        <v>1</v>
      </c>
      <c r="G128" s="30">
        <v>1</v>
      </c>
      <c r="H128" s="30">
        <v>1</v>
      </c>
      <c r="I128" s="30">
        <v>1</v>
      </c>
      <c r="J128" s="30">
        <v>1</v>
      </c>
      <c r="K128" s="30">
        <v>1</v>
      </c>
      <c r="L128" s="30">
        <v>1</v>
      </c>
      <c r="M128" s="30">
        <v>1</v>
      </c>
      <c r="N128" s="30">
        <v>1</v>
      </c>
      <c r="O128" s="30">
        <v>1</v>
      </c>
      <c r="P128" s="30">
        <v>1</v>
      </c>
      <c r="Q128" s="30">
        <v>1</v>
      </c>
      <c r="R128" s="30">
        <v>1</v>
      </c>
      <c r="S128" s="30">
        <v>1</v>
      </c>
      <c r="T128" s="30">
        <v>1</v>
      </c>
      <c r="U128" s="30">
        <v>1</v>
      </c>
      <c r="V128" s="30">
        <v>1</v>
      </c>
      <c r="W128" s="30">
        <v>1</v>
      </c>
      <c r="X128" s="30">
        <v>1</v>
      </c>
      <c r="Y128" s="30">
        <v>1</v>
      </c>
      <c r="Z128" s="30">
        <v>1</v>
      </c>
      <c r="AA128" s="58">
        <v>1</v>
      </c>
    </row>
    <row r="129" spans="1:27" x14ac:dyDescent="0.35">
      <c r="A129" s="8">
        <v>6400</v>
      </c>
      <c r="B129" s="29">
        <v>1</v>
      </c>
      <c r="C129" s="30">
        <v>1</v>
      </c>
      <c r="D129" s="30">
        <v>1</v>
      </c>
      <c r="E129" s="30">
        <v>1</v>
      </c>
      <c r="F129" s="30">
        <v>1</v>
      </c>
      <c r="G129" s="30">
        <v>1</v>
      </c>
      <c r="H129" s="30">
        <v>1</v>
      </c>
      <c r="I129" s="30">
        <v>1</v>
      </c>
      <c r="J129" s="30">
        <v>1</v>
      </c>
      <c r="K129" s="30">
        <v>1</v>
      </c>
      <c r="L129" s="30">
        <v>1</v>
      </c>
      <c r="M129" s="30">
        <v>1</v>
      </c>
      <c r="N129" s="30">
        <v>1</v>
      </c>
      <c r="O129" s="30">
        <v>1</v>
      </c>
      <c r="P129" s="30">
        <v>1</v>
      </c>
      <c r="Q129" s="30">
        <v>1</v>
      </c>
      <c r="R129" s="30">
        <v>1</v>
      </c>
      <c r="S129" s="30">
        <v>1</v>
      </c>
      <c r="T129" s="30">
        <v>1</v>
      </c>
      <c r="U129" s="30">
        <v>1</v>
      </c>
      <c r="V129" s="30">
        <v>1</v>
      </c>
      <c r="W129" s="30">
        <v>1</v>
      </c>
      <c r="X129" s="30">
        <v>1</v>
      </c>
      <c r="Y129" s="30">
        <v>1</v>
      </c>
      <c r="Z129" s="30">
        <v>1</v>
      </c>
      <c r="AA129" s="58">
        <v>1</v>
      </c>
    </row>
    <row r="130" spans="1:27" x14ac:dyDescent="0.35">
      <c r="A130" s="8">
        <v>6600</v>
      </c>
      <c r="B130" s="29">
        <v>1</v>
      </c>
      <c r="C130" s="30">
        <v>1</v>
      </c>
      <c r="D130" s="30">
        <v>1</v>
      </c>
      <c r="E130" s="30">
        <v>1</v>
      </c>
      <c r="F130" s="30">
        <v>1</v>
      </c>
      <c r="G130" s="30">
        <v>1</v>
      </c>
      <c r="H130" s="30">
        <v>1</v>
      </c>
      <c r="I130" s="30">
        <v>1</v>
      </c>
      <c r="J130" s="30">
        <v>1</v>
      </c>
      <c r="K130" s="30">
        <v>1</v>
      </c>
      <c r="L130" s="30">
        <v>1</v>
      </c>
      <c r="M130" s="30">
        <v>1</v>
      </c>
      <c r="N130" s="30">
        <v>1</v>
      </c>
      <c r="O130" s="30">
        <v>1</v>
      </c>
      <c r="P130" s="30">
        <v>1</v>
      </c>
      <c r="Q130" s="30">
        <v>1</v>
      </c>
      <c r="R130" s="30">
        <v>1</v>
      </c>
      <c r="S130" s="30">
        <v>1</v>
      </c>
      <c r="T130" s="30">
        <v>1</v>
      </c>
      <c r="U130" s="30">
        <v>1</v>
      </c>
      <c r="V130" s="30">
        <v>1</v>
      </c>
      <c r="W130" s="30">
        <v>1</v>
      </c>
      <c r="X130" s="30">
        <v>1</v>
      </c>
      <c r="Y130" s="30">
        <v>1</v>
      </c>
      <c r="Z130" s="30">
        <v>1</v>
      </c>
      <c r="AA130" s="58">
        <v>1</v>
      </c>
    </row>
    <row r="131" spans="1:27" x14ac:dyDescent="0.35">
      <c r="A131" s="8">
        <v>6800</v>
      </c>
      <c r="B131" s="29">
        <v>1</v>
      </c>
      <c r="C131" s="30">
        <v>1</v>
      </c>
      <c r="D131" s="30">
        <v>1</v>
      </c>
      <c r="E131" s="30">
        <v>1</v>
      </c>
      <c r="F131" s="30">
        <v>1</v>
      </c>
      <c r="G131" s="30">
        <v>1</v>
      </c>
      <c r="H131" s="30">
        <v>1</v>
      </c>
      <c r="I131" s="30">
        <v>1</v>
      </c>
      <c r="J131" s="30">
        <v>1</v>
      </c>
      <c r="K131" s="30">
        <v>1</v>
      </c>
      <c r="L131" s="30">
        <v>1</v>
      </c>
      <c r="M131" s="30">
        <v>1</v>
      </c>
      <c r="N131" s="30">
        <v>1</v>
      </c>
      <c r="O131" s="30">
        <v>1</v>
      </c>
      <c r="P131" s="30">
        <v>1</v>
      </c>
      <c r="Q131" s="30">
        <v>1</v>
      </c>
      <c r="R131" s="30">
        <v>1</v>
      </c>
      <c r="S131" s="30">
        <v>1</v>
      </c>
      <c r="T131" s="30">
        <v>1</v>
      </c>
      <c r="U131" s="30">
        <v>1</v>
      </c>
      <c r="V131" s="30">
        <v>1</v>
      </c>
      <c r="W131" s="30">
        <v>1</v>
      </c>
      <c r="X131" s="30">
        <v>1</v>
      </c>
      <c r="Y131" s="30">
        <v>1</v>
      </c>
      <c r="Z131" s="30">
        <v>1</v>
      </c>
      <c r="AA131" s="58">
        <v>1</v>
      </c>
    </row>
    <row r="132" spans="1:27" x14ac:dyDescent="0.35">
      <c r="A132" s="8">
        <v>7000</v>
      </c>
      <c r="B132" s="29">
        <v>1</v>
      </c>
      <c r="C132" s="30">
        <v>1</v>
      </c>
      <c r="D132" s="30">
        <v>1</v>
      </c>
      <c r="E132" s="30">
        <v>1</v>
      </c>
      <c r="F132" s="30">
        <v>1</v>
      </c>
      <c r="G132" s="30">
        <v>1</v>
      </c>
      <c r="H132" s="30">
        <v>1</v>
      </c>
      <c r="I132" s="30">
        <v>1</v>
      </c>
      <c r="J132" s="30">
        <v>1</v>
      </c>
      <c r="K132" s="30">
        <v>1</v>
      </c>
      <c r="L132" s="30">
        <v>1</v>
      </c>
      <c r="M132" s="30">
        <v>1</v>
      </c>
      <c r="N132" s="30">
        <v>1</v>
      </c>
      <c r="O132" s="30">
        <v>1</v>
      </c>
      <c r="P132" s="30">
        <v>1</v>
      </c>
      <c r="Q132" s="30">
        <v>1</v>
      </c>
      <c r="R132" s="30">
        <v>1</v>
      </c>
      <c r="S132" s="30">
        <v>1</v>
      </c>
      <c r="T132" s="30">
        <v>1</v>
      </c>
      <c r="U132" s="30">
        <v>1</v>
      </c>
      <c r="V132" s="30">
        <v>1</v>
      </c>
      <c r="W132" s="30">
        <v>1</v>
      </c>
      <c r="X132" s="30">
        <v>1</v>
      </c>
      <c r="Y132" s="30">
        <v>1</v>
      </c>
      <c r="Z132" s="30">
        <v>1</v>
      </c>
      <c r="AA132" s="58">
        <v>1</v>
      </c>
    </row>
    <row r="133" spans="1:27" x14ac:dyDescent="0.35">
      <c r="A133" s="8">
        <v>7200</v>
      </c>
      <c r="B133" s="29">
        <v>1</v>
      </c>
      <c r="C133" s="30">
        <v>1</v>
      </c>
      <c r="D133" s="30">
        <v>1</v>
      </c>
      <c r="E133" s="30">
        <v>1</v>
      </c>
      <c r="F133" s="30">
        <v>1</v>
      </c>
      <c r="G133" s="30">
        <v>1</v>
      </c>
      <c r="H133" s="30">
        <v>1</v>
      </c>
      <c r="I133" s="30">
        <v>1</v>
      </c>
      <c r="J133" s="30">
        <v>1</v>
      </c>
      <c r="K133" s="30">
        <v>1</v>
      </c>
      <c r="L133" s="30">
        <v>1</v>
      </c>
      <c r="M133" s="30">
        <v>1</v>
      </c>
      <c r="N133" s="30">
        <v>1</v>
      </c>
      <c r="O133" s="30">
        <v>1</v>
      </c>
      <c r="P133" s="30">
        <v>1</v>
      </c>
      <c r="Q133" s="30">
        <v>1</v>
      </c>
      <c r="R133" s="30">
        <v>1</v>
      </c>
      <c r="S133" s="30">
        <v>1</v>
      </c>
      <c r="T133" s="30">
        <v>1</v>
      </c>
      <c r="U133" s="30">
        <v>1</v>
      </c>
      <c r="V133" s="30">
        <v>1</v>
      </c>
      <c r="W133" s="30">
        <v>1</v>
      </c>
      <c r="X133" s="30">
        <v>1</v>
      </c>
      <c r="Y133" s="30">
        <v>1</v>
      </c>
      <c r="Z133" s="30">
        <v>1</v>
      </c>
      <c r="AA133" s="58">
        <v>1</v>
      </c>
    </row>
    <row r="134" spans="1:27" x14ac:dyDescent="0.35">
      <c r="A134" s="8">
        <v>7400</v>
      </c>
      <c r="B134" s="29">
        <v>1</v>
      </c>
      <c r="C134" s="30">
        <v>1</v>
      </c>
      <c r="D134" s="30">
        <v>1</v>
      </c>
      <c r="E134" s="30">
        <v>1</v>
      </c>
      <c r="F134" s="30">
        <v>1</v>
      </c>
      <c r="G134" s="30">
        <v>1</v>
      </c>
      <c r="H134" s="30">
        <v>1</v>
      </c>
      <c r="I134" s="30">
        <v>1</v>
      </c>
      <c r="J134" s="30">
        <v>1</v>
      </c>
      <c r="K134" s="30">
        <v>1</v>
      </c>
      <c r="L134" s="30">
        <v>1</v>
      </c>
      <c r="M134" s="30">
        <v>1</v>
      </c>
      <c r="N134" s="30">
        <v>1</v>
      </c>
      <c r="O134" s="30">
        <v>1</v>
      </c>
      <c r="P134" s="30">
        <v>1</v>
      </c>
      <c r="Q134" s="30">
        <v>1</v>
      </c>
      <c r="R134" s="30">
        <v>1</v>
      </c>
      <c r="S134" s="30">
        <v>1</v>
      </c>
      <c r="T134" s="30">
        <v>1</v>
      </c>
      <c r="U134" s="30">
        <v>1</v>
      </c>
      <c r="V134" s="30">
        <v>1</v>
      </c>
      <c r="W134" s="30">
        <v>1</v>
      </c>
      <c r="X134" s="30">
        <v>1</v>
      </c>
      <c r="Y134" s="30">
        <v>1</v>
      </c>
      <c r="Z134" s="30">
        <v>1</v>
      </c>
      <c r="AA134" s="58">
        <v>1</v>
      </c>
    </row>
    <row r="135" spans="1:27" x14ac:dyDescent="0.35">
      <c r="A135" s="8">
        <v>7600</v>
      </c>
      <c r="B135" s="29">
        <v>1</v>
      </c>
      <c r="C135" s="30">
        <v>1</v>
      </c>
      <c r="D135" s="30">
        <v>1</v>
      </c>
      <c r="E135" s="30">
        <v>1</v>
      </c>
      <c r="F135" s="30">
        <v>1</v>
      </c>
      <c r="G135" s="30">
        <v>1</v>
      </c>
      <c r="H135" s="30">
        <v>1</v>
      </c>
      <c r="I135" s="30">
        <v>1</v>
      </c>
      <c r="J135" s="30">
        <v>1</v>
      </c>
      <c r="K135" s="30">
        <v>1</v>
      </c>
      <c r="L135" s="30">
        <v>1</v>
      </c>
      <c r="M135" s="30">
        <v>1</v>
      </c>
      <c r="N135" s="30">
        <v>1</v>
      </c>
      <c r="O135" s="30">
        <v>1</v>
      </c>
      <c r="P135" s="30">
        <v>1</v>
      </c>
      <c r="Q135" s="30">
        <v>1</v>
      </c>
      <c r="R135" s="30">
        <v>1</v>
      </c>
      <c r="S135" s="30">
        <v>1</v>
      </c>
      <c r="T135" s="30">
        <v>1</v>
      </c>
      <c r="U135" s="30">
        <v>1</v>
      </c>
      <c r="V135" s="30">
        <v>1</v>
      </c>
      <c r="W135" s="30">
        <v>1</v>
      </c>
      <c r="X135" s="30">
        <v>1</v>
      </c>
      <c r="Y135" s="30">
        <v>1</v>
      </c>
      <c r="Z135" s="30">
        <v>1</v>
      </c>
      <c r="AA135" s="58">
        <v>1</v>
      </c>
    </row>
    <row r="136" spans="1:27" x14ac:dyDescent="0.35">
      <c r="A136" s="8">
        <v>7800</v>
      </c>
      <c r="B136" s="29">
        <v>1</v>
      </c>
      <c r="C136" s="30">
        <v>1</v>
      </c>
      <c r="D136" s="30">
        <v>1</v>
      </c>
      <c r="E136" s="30">
        <v>1</v>
      </c>
      <c r="F136" s="30">
        <v>1</v>
      </c>
      <c r="G136" s="30">
        <v>1</v>
      </c>
      <c r="H136" s="30">
        <v>1</v>
      </c>
      <c r="I136" s="30">
        <v>1</v>
      </c>
      <c r="J136" s="30">
        <v>1</v>
      </c>
      <c r="K136" s="30">
        <v>1</v>
      </c>
      <c r="L136" s="30">
        <v>1</v>
      </c>
      <c r="M136" s="30">
        <v>1</v>
      </c>
      <c r="N136" s="30">
        <v>1</v>
      </c>
      <c r="O136" s="30">
        <v>1</v>
      </c>
      <c r="P136" s="30">
        <v>1</v>
      </c>
      <c r="Q136" s="30">
        <v>1</v>
      </c>
      <c r="R136" s="30">
        <v>1</v>
      </c>
      <c r="S136" s="30">
        <v>1</v>
      </c>
      <c r="T136" s="30">
        <v>1</v>
      </c>
      <c r="U136" s="30">
        <v>1</v>
      </c>
      <c r="V136" s="30">
        <v>1</v>
      </c>
      <c r="W136" s="30">
        <v>1</v>
      </c>
      <c r="X136" s="30">
        <v>1</v>
      </c>
      <c r="Y136" s="30">
        <v>1</v>
      </c>
      <c r="Z136" s="30">
        <v>1</v>
      </c>
      <c r="AA136" s="58">
        <v>1</v>
      </c>
    </row>
    <row r="137" spans="1:27" x14ac:dyDescent="0.35">
      <c r="A137" s="8">
        <v>8000</v>
      </c>
      <c r="B137" s="29">
        <v>1</v>
      </c>
      <c r="C137" s="30">
        <v>1</v>
      </c>
      <c r="D137" s="30">
        <v>1</v>
      </c>
      <c r="E137" s="30">
        <v>1</v>
      </c>
      <c r="F137" s="30">
        <v>1</v>
      </c>
      <c r="G137" s="30">
        <v>1</v>
      </c>
      <c r="H137" s="30">
        <v>1</v>
      </c>
      <c r="I137" s="30">
        <v>1</v>
      </c>
      <c r="J137" s="30">
        <v>1</v>
      </c>
      <c r="K137" s="30">
        <v>1</v>
      </c>
      <c r="L137" s="30">
        <v>1</v>
      </c>
      <c r="M137" s="30">
        <v>1</v>
      </c>
      <c r="N137" s="30">
        <v>1</v>
      </c>
      <c r="O137" s="30">
        <v>1</v>
      </c>
      <c r="P137" s="30">
        <v>1</v>
      </c>
      <c r="Q137" s="30">
        <v>1</v>
      </c>
      <c r="R137" s="30">
        <v>1</v>
      </c>
      <c r="S137" s="30">
        <v>1</v>
      </c>
      <c r="T137" s="30">
        <v>1</v>
      </c>
      <c r="U137" s="30">
        <v>1</v>
      </c>
      <c r="V137" s="30">
        <v>1</v>
      </c>
      <c r="W137" s="30">
        <v>1</v>
      </c>
      <c r="X137" s="30">
        <v>1</v>
      </c>
      <c r="Y137" s="30">
        <v>1</v>
      </c>
      <c r="Z137" s="30">
        <v>1</v>
      </c>
      <c r="AA137" s="58">
        <v>1</v>
      </c>
    </row>
    <row r="138" spans="1:27" x14ac:dyDescent="0.35">
      <c r="A138" s="8">
        <v>8200</v>
      </c>
      <c r="B138" s="29">
        <v>1</v>
      </c>
      <c r="C138" s="30">
        <v>1</v>
      </c>
      <c r="D138" s="30">
        <v>1</v>
      </c>
      <c r="E138" s="30">
        <v>1</v>
      </c>
      <c r="F138" s="30">
        <v>1</v>
      </c>
      <c r="G138" s="30">
        <v>1</v>
      </c>
      <c r="H138" s="30">
        <v>1</v>
      </c>
      <c r="I138" s="30">
        <v>1</v>
      </c>
      <c r="J138" s="30">
        <v>1</v>
      </c>
      <c r="K138" s="30">
        <v>1</v>
      </c>
      <c r="L138" s="30">
        <v>1</v>
      </c>
      <c r="M138" s="30">
        <v>1</v>
      </c>
      <c r="N138" s="30">
        <v>1</v>
      </c>
      <c r="O138" s="30">
        <v>1</v>
      </c>
      <c r="P138" s="30">
        <v>1</v>
      </c>
      <c r="Q138" s="30">
        <v>1</v>
      </c>
      <c r="R138" s="30">
        <v>1</v>
      </c>
      <c r="S138" s="30">
        <v>1</v>
      </c>
      <c r="T138" s="30">
        <v>1</v>
      </c>
      <c r="U138" s="30">
        <v>1</v>
      </c>
      <c r="V138" s="30">
        <v>1</v>
      </c>
      <c r="W138" s="30">
        <v>1</v>
      </c>
      <c r="X138" s="30">
        <v>1</v>
      </c>
      <c r="Y138" s="30">
        <v>1</v>
      </c>
      <c r="Z138" s="30">
        <v>1</v>
      </c>
      <c r="AA138" s="58">
        <v>1</v>
      </c>
    </row>
    <row r="139" spans="1:27" x14ac:dyDescent="0.35">
      <c r="A139" s="8">
        <v>8400</v>
      </c>
      <c r="B139" s="29">
        <v>1</v>
      </c>
      <c r="C139" s="30">
        <v>1</v>
      </c>
      <c r="D139" s="30">
        <v>1</v>
      </c>
      <c r="E139" s="30">
        <v>1</v>
      </c>
      <c r="F139" s="30">
        <v>1</v>
      </c>
      <c r="G139" s="30">
        <v>1</v>
      </c>
      <c r="H139" s="30">
        <v>1</v>
      </c>
      <c r="I139" s="30">
        <v>1</v>
      </c>
      <c r="J139" s="30">
        <v>1</v>
      </c>
      <c r="K139" s="30">
        <v>1</v>
      </c>
      <c r="L139" s="30">
        <v>1</v>
      </c>
      <c r="M139" s="30">
        <v>1</v>
      </c>
      <c r="N139" s="30">
        <v>1</v>
      </c>
      <c r="O139" s="30">
        <v>1</v>
      </c>
      <c r="P139" s="30">
        <v>1</v>
      </c>
      <c r="Q139" s="30">
        <v>1</v>
      </c>
      <c r="R139" s="30">
        <v>1</v>
      </c>
      <c r="S139" s="30">
        <v>1</v>
      </c>
      <c r="T139" s="30">
        <v>1</v>
      </c>
      <c r="U139" s="30">
        <v>1</v>
      </c>
      <c r="V139" s="30">
        <v>1</v>
      </c>
      <c r="W139" s="30">
        <v>1</v>
      </c>
      <c r="X139" s="30">
        <v>1</v>
      </c>
      <c r="Y139" s="30">
        <v>1</v>
      </c>
      <c r="Z139" s="30">
        <v>1</v>
      </c>
      <c r="AA139" s="58">
        <v>1</v>
      </c>
    </row>
    <row r="140" spans="1:27" x14ac:dyDescent="0.35">
      <c r="A140" s="8">
        <v>8600</v>
      </c>
      <c r="B140" s="29">
        <v>1</v>
      </c>
      <c r="C140" s="30">
        <v>1</v>
      </c>
      <c r="D140" s="30">
        <v>1</v>
      </c>
      <c r="E140" s="30">
        <v>1</v>
      </c>
      <c r="F140" s="30">
        <v>1</v>
      </c>
      <c r="G140" s="30">
        <v>1</v>
      </c>
      <c r="H140" s="30">
        <v>1</v>
      </c>
      <c r="I140" s="30">
        <v>1</v>
      </c>
      <c r="J140" s="30">
        <v>1</v>
      </c>
      <c r="K140" s="30">
        <v>1</v>
      </c>
      <c r="L140" s="30">
        <v>1</v>
      </c>
      <c r="M140" s="30">
        <v>1</v>
      </c>
      <c r="N140" s="30">
        <v>1</v>
      </c>
      <c r="O140" s="30">
        <v>1</v>
      </c>
      <c r="P140" s="30">
        <v>1</v>
      </c>
      <c r="Q140" s="30">
        <v>1</v>
      </c>
      <c r="R140" s="30">
        <v>1</v>
      </c>
      <c r="S140" s="30">
        <v>1</v>
      </c>
      <c r="T140" s="30">
        <v>1</v>
      </c>
      <c r="U140" s="30">
        <v>1</v>
      </c>
      <c r="V140" s="30">
        <v>1</v>
      </c>
      <c r="W140" s="30">
        <v>1</v>
      </c>
      <c r="X140" s="30">
        <v>1</v>
      </c>
      <c r="Y140" s="30">
        <v>1</v>
      </c>
      <c r="Z140" s="30">
        <v>1</v>
      </c>
      <c r="AA140" s="58">
        <v>1</v>
      </c>
    </row>
    <row r="141" spans="1:27" x14ac:dyDescent="0.35">
      <c r="A141" s="8">
        <v>8800</v>
      </c>
      <c r="B141" s="29">
        <v>1</v>
      </c>
      <c r="C141" s="30">
        <v>1</v>
      </c>
      <c r="D141" s="30">
        <v>1</v>
      </c>
      <c r="E141" s="30">
        <v>1</v>
      </c>
      <c r="F141" s="30">
        <v>1</v>
      </c>
      <c r="G141" s="30">
        <v>1</v>
      </c>
      <c r="H141" s="30">
        <v>1</v>
      </c>
      <c r="I141" s="30">
        <v>1</v>
      </c>
      <c r="J141" s="30">
        <v>1</v>
      </c>
      <c r="K141" s="30">
        <v>1</v>
      </c>
      <c r="L141" s="30">
        <v>1</v>
      </c>
      <c r="M141" s="30">
        <v>1</v>
      </c>
      <c r="N141" s="30">
        <v>1</v>
      </c>
      <c r="O141" s="30">
        <v>1</v>
      </c>
      <c r="P141" s="30">
        <v>1</v>
      </c>
      <c r="Q141" s="30">
        <v>1</v>
      </c>
      <c r="R141" s="30">
        <v>1</v>
      </c>
      <c r="S141" s="30">
        <v>1</v>
      </c>
      <c r="T141" s="30">
        <v>1</v>
      </c>
      <c r="U141" s="30">
        <v>1</v>
      </c>
      <c r="V141" s="30">
        <v>1</v>
      </c>
      <c r="W141" s="30">
        <v>1</v>
      </c>
      <c r="X141" s="30">
        <v>1</v>
      </c>
      <c r="Y141" s="30">
        <v>1</v>
      </c>
      <c r="Z141" s="30">
        <v>1</v>
      </c>
      <c r="AA141" s="58">
        <v>1</v>
      </c>
    </row>
    <row r="142" spans="1:27" x14ac:dyDescent="0.35">
      <c r="A142" s="8">
        <v>9000</v>
      </c>
      <c r="B142" s="33">
        <v>1</v>
      </c>
      <c r="C142" s="34">
        <v>1</v>
      </c>
      <c r="D142" s="34">
        <v>1</v>
      </c>
      <c r="E142" s="34">
        <v>1</v>
      </c>
      <c r="F142" s="34">
        <v>1</v>
      </c>
      <c r="G142" s="34">
        <v>1</v>
      </c>
      <c r="H142" s="34">
        <v>1</v>
      </c>
      <c r="I142" s="34">
        <v>1</v>
      </c>
      <c r="J142" s="34">
        <v>1</v>
      </c>
      <c r="K142" s="34">
        <v>1</v>
      </c>
      <c r="L142" s="34">
        <v>1</v>
      </c>
      <c r="M142" s="34">
        <v>1</v>
      </c>
      <c r="N142" s="34">
        <v>1</v>
      </c>
      <c r="O142" s="34">
        <v>1</v>
      </c>
      <c r="P142" s="34">
        <v>1</v>
      </c>
      <c r="Q142" s="34">
        <v>1</v>
      </c>
      <c r="R142" s="34">
        <v>1</v>
      </c>
      <c r="S142" s="34">
        <v>1</v>
      </c>
      <c r="T142" s="34">
        <v>1</v>
      </c>
      <c r="U142" s="34">
        <v>1</v>
      </c>
      <c r="V142" s="34">
        <v>1</v>
      </c>
      <c r="W142" s="34">
        <v>1</v>
      </c>
      <c r="X142" s="34">
        <v>1</v>
      </c>
      <c r="Y142" s="34">
        <v>1</v>
      </c>
      <c r="Z142" s="34">
        <v>1</v>
      </c>
      <c r="AA142" s="59">
        <v>1</v>
      </c>
    </row>
    <row r="144" spans="1:27" x14ac:dyDescent="0.35">
      <c r="A144" s="64" t="s">
        <v>81</v>
      </c>
      <c r="B144" s="8">
        <v>10000</v>
      </c>
      <c r="C144" s="8">
        <v>10200</v>
      </c>
      <c r="D144" s="8">
        <v>10400</v>
      </c>
      <c r="E144" s="8">
        <v>10600</v>
      </c>
      <c r="F144" s="8">
        <v>10800</v>
      </c>
      <c r="G144" s="8">
        <v>11000</v>
      </c>
      <c r="H144" s="8">
        <v>11200</v>
      </c>
      <c r="I144" s="8">
        <v>11400</v>
      </c>
      <c r="J144" s="8">
        <v>11600</v>
      </c>
      <c r="K144" s="8">
        <v>11800</v>
      </c>
      <c r="L144" s="8">
        <v>12000</v>
      </c>
      <c r="M144" s="8">
        <v>12200</v>
      </c>
      <c r="N144" s="8">
        <v>12400</v>
      </c>
      <c r="O144" s="8">
        <v>12600</v>
      </c>
      <c r="P144" s="8">
        <v>12800</v>
      </c>
      <c r="Q144" s="8">
        <v>13000</v>
      </c>
      <c r="R144" s="8">
        <v>13200</v>
      </c>
      <c r="S144" s="8">
        <v>13400</v>
      </c>
      <c r="T144" s="8">
        <v>13600</v>
      </c>
      <c r="U144" s="8">
        <v>13800</v>
      </c>
      <c r="V144" s="8">
        <v>14000</v>
      </c>
      <c r="W144" s="8">
        <v>14200</v>
      </c>
      <c r="X144" s="8">
        <v>14400</v>
      </c>
      <c r="Y144" s="8">
        <v>14600</v>
      </c>
      <c r="Z144" s="8">
        <v>14800</v>
      </c>
      <c r="AA144" s="8">
        <v>15000</v>
      </c>
    </row>
    <row r="145" spans="1:27" x14ac:dyDescent="0.35">
      <c r="A145" s="8">
        <v>4000</v>
      </c>
      <c r="B145" s="25">
        <v>0</v>
      </c>
      <c r="C145" s="26">
        <v>0</v>
      </c>
      <c r="D145" s="26">
        <v>0</v>
      </c>
      <c r="E145" s="26">
        <v>0</v>
      </c>
      <c r="F145" s="26">
        <v>1</v>
      </c>
      <c r="G145" s="26">
        <v>1</v>
      </c>
      <c r="H145" s="26">
        <v>1</v>
      </c>
      <c r="I145" s="26">
        <v>1</v>
      </c>
      <c r="J145" s="26">
        <v>1</v>
      </c>
      <c r="K145" s="26">
        <v>1</v>
      </c>
      <c r="L145" s="26">
        <v>1</v>
      </c>
      <c r="M145" s="26">
        <v>1</v>
      </c>
      <c r="N145" s="26">
        <v>1</v>
      </c>
      <c r="O145" s="26">
        <v>1</v>
      </c>
      <c r="P145" s="26">
        <v>1</v>
      </c>
      <c r="Q145" s="26">
        <v>1</v>
      </c>
      <c r="R145" s="26">
        <v>1</v>
      </c>
      <c r="S145" s="26">
        <v>1</v>
      </c>
      <c r="T145" s="26">
        <v>1</v>
      </c>
      <c r="U145" s="26">
        <v>1</v>
      </c>
      <c r="V145" s="26">
        <v>1</v>
      </c>
      <c r="W145" s="26">
        <v>1</v>
      </c>
      <c r="X145" s="26">
        <v>1</v>
      </c>
      <c r="Y145" s="26">
        <v>1</v>
      </c>
      <c r="Z145" s="26">
        <v>1</v>
      </c>
      <c r="AA145" s="57">
        <v>1</v>
      </c>
    </row>
    <row r="146" spans="1:27" x14ac:dyDescent="0.35">
      <c r="A146" s="8">
        <v>4200</v>
      </c>
      <c r="B146" s="29">
        <v>0</v>
      </c>
      <c r="C146" s="30">
        <v>0</v>
      </c>
      <c r="D146" s="30">
        <v>0</v>
      </c>
      <c r="E146" s="30">
        <v>0</v>
      </c>
      <c r="F146" s="30">
        <v>1</v>
      </c>
      <c r="G146" s="30">
        <v>1</v>
      </c>
      <c r="H146" s="30">
        <v>1</v>
      </c>
      <c r="I146" s="30">
        <v>1</v>
      </c>
      <c r="J146" s="30">
        <v>1</v>
      </c>
      <c r="K146" s="30">
        <v>1</v>
      </c>
      <c r="L146" s="30">
        <v>1</v>
      </c>
      <c r="M146" s="30">
        <v>1</v>
      </c>
      <c r="N146" s="30">
        <v>1</v>
      </c>
      <c r="O146" s="30">
        <v>1</v>
      </c>
      <c r="P146" s="30">
        <v>1</v>
      </c>
      <c r="Q146" s="30">
        <v>1</v>
      </c>
      <c r="R146" s="30">
        <v>1</v>
      </c>
      <c r="S146" s="30">
        <v>1</v>
      </c>
      <c r="T146" s="30">
        <v>1</v>
      </c>
      <c r="U146" s="30">
        <v>1</v>
      </c>
      <c r="V146" s="30">
        <v>1</v>
      </c>
      <c r="W146" s="30">
        <v>1</v>
      </c>
      <c r="X146" s="30">
        <v>1</v>
      </c>
      <c r="Y146" s="30">
        <v>1</v>
      </c>
      <c r="Z146" s="30">
        <v>1</v>
      </c>
      <c r="AA146" s="58">
        <v>1</v>
      </c>
    </row>
    <row r="147" spans="1:27" x14ac:dyDescent="0.35">
      <c r="A147" s="8">
        <v>4400</v>
      </c>
      <c r="B147" s="29">
        <v>0</v>
      </c>
      <c r="C147" s="30">
        <v>0</v>
      </c>
      <c r="D147" s="30">
        <v>0</v>
      </c>
      <c r="E147" s="30">
        <v>0</v>
      </c>
      <c r="F147" s="30">
        <v>0</v>
      </c>
      <c r="G147" s="30">
        <v>0</v>
      </c>
      <c r="H147" s="30">
        <v>1</v>
      </c>
      <c r="I147" s="30">
        <v>1</v>
      </c>
      <c r="J147" s="30">
        <v>1</v>
      </c>
      <c r="K147" s="30">
        <v>1</v>
      </c>
      <c r="L147" s="30">
        <v>1</v>
      </c>
      <c r="M147" s="30">
        <v>1</v>
      </c>
      <c r="N147" s="30">
        <v>1</v>
      </c>
      <c r="O147" s="30">
        <v>1</v>
      </c>
      <c r="P147" s="30">
        <v>1</v>
      </c>
      <c r="Q147" s="30">
        <v>1</v>
      </c>
      <c r="R147" s="30">
        <v>1</v>
      </c>
      <c r="S147" s="30">
        <v>1</v>
      </c>
      <c r="T147" s="30">
        <v>1</v>
      </c>
      <c r="U147" s="30">
        <v>1</v>
      </c>
      <c r="V147" s="30">
        <v>1</v>
      </c>
      <c r="W147" s="30">
        <v>1</v>
      </c>
      <c r="X147" s="30">
        <v>1</v>
      </c>
      <c r="Y147" s="30">
        <v>1</v>
      </c>
      <c r="Z147" s="30">
        <v>1</v>
      </c>
      <c r="AA147" s="58">
        <v>1</v>
      </c>
    </row>
    <row r="148" spans="1:27" x14ac:dyDescent="0.35">
      <c r="A148" s="8">
        <v>4600</v>
      </c>
      <c r="B148" s="29">
        <v>0</v>
      </c>
      <c r="C148" s="30">
        <v>0</v>
      </c>
      <c r="D148" s="30">
        <v>0</v>
      </c>
      <c r="E148" s="30">
        <v>0</v>
      </c>
      <c r="F148" s="30">
        <v>0</v>
      </c>
      <c r="G148" s="30">
        <v>1</v>
      </c>
      <c r="H148" s="30">
        <v>0</v>
      </c>
      <c r="I148" s="30">
        <v>0</v>
      </c>
      <c r="J148" s="30">
        <v>0</v>
      </c>
      <c r="K148" s="30">
        <v>0</v>
      </c>
      <c r="L148" s="30">
        <v>0</v>
      </c>
      <c r="M148" s="30">
        <v>0</v>
      </c>
      <c r="N148" s="30">
        <v>0</v>
      </c>
      <c r="O148" s="30">
        <v>0</v>
      </c>
      <c r="P148" s="30">
        <v>0</v>
      </c>
      <c r="Q148" s="30">
        <v>0</v>
      </c>
      <c r="R148" s="30">
        <v>0</v>
      </c>
      <c r="S148" s="30">
        <v>0</v>
      </c>
      <c r="T148" s="30">
        <v>0</v>
      </c>
      <c r="U148" s="30">
        <v>0</v>
      </c>
      <c r="V148" s="30">
        <v>0</v>
      </c>
      <c r="W148" s="30">
        <v>0</v>
      </c>
      <c r="X148" s="30">
        <v>0</v>
      </c>
      <c r="Y148" s="30">
        <v>0</v>
      </c>
      <c r="Z148" s="30">
        <v>0</v>
      </c>
      <c r="AA148" s="58">
        <v>0</v>
      </c>
    </row>
    <row r="149" spans="1:27" x14ac:dyDescent="0.35">
      <c r="A149" s="8">
        <v>4800</v>
      </c>
      <c r="B149" s="29">
        <v>0</v>
      </c>
      <c r="C149" s="30">
        <v>0</v>
      </c>
      <c r="D149" s="30">
        <v>0</v>
      </c>
      <c r="E149" s="30">
        <v>0</v>
      </c>
      <c r="F149" s="30">
        <v>0</v>
      </c>
      <c r="G149" s="30">
        <v>1</v>
      </c>
      <c r="H149" s="30">
        <v>0</v>
      </c>
      <c r="I149" s="30">
        <v>0</v>
      </c>
      <c r="J149" s="30">
        <v>0</v>
      </c>
      <c r="K149" s="30">
        <v>0</v>
      </c>
      <c r="L149" s="30">
        <v>0</v>
      </c>
      <c r="M149" s="30">
        <v>0</v>
      </c>
      <c r="N149" s="30">
        <v>0</v>
      </c>
      <c r="O149" s="30">
        <v>0</v>
      </c>
      <c r="P149" s="30">
        <v>0</v>
      </c>
      <c r="Q149" s="30">
        <v>0</v>
      </c>
      <c r="R149" s="30">
        <v>0</v>
      </c>
      <c r="S149" s="30">
        <v>0</v>
      </c>
      <c r="T149" s="30">
        <v>0</v>
      </c>
      <c r="U149" s="30">
        <v>0</v>
      </c>
      <c r="V149" s="30">
        <v>0</v>
      </c>
      <c r="W149" s="30">
        <v>0</v>
      </c>
      <c r="X149" s="30">
        <v>0</v>
      </c>
      <c r="Y149" s="30">
        <v>0</v>
      </c>
      <c r="Z149" s="30">
        <v>0</v>
      </c>
      <c r="AA149" s="58">
        <v>0</v>
      </c>
    </row>
    <row r="150" spans="1:27" x14ac:dyDescent="0.35">
      <c r="A150" s="8">
        <v>5000</v>
      </c>
      <c r="B150" s="29">
        <v>0</v>
      </c>
      <c r="C150" s="30">
        <v>0</v>
      </c>
      <c r="D150" s="30">
        <v>0</v>
      </c>
      <c r="E150" s="30">
        <v>0</v>
      </c>
      <c r="F150" s="30">
        <v>0</v>
      </c>
      <c r="G150" s="30">
        <v>1</v>
      </c>
      <c r="H150" s="30">
        <v>0</v>
      </c>
      <c r="I150" s="30">
        <v>1</v>
      </c>
      <c r="J150" s="30">
        <v>0</v>
      </c>
      <c r="K150" s="30">
        <v>0</v>
      </c>
      <c r="L150" s="30">
        <v>0</v>
      </c>
      <c r="M150" s="30">
        <v>0</v>
      </c>
      <c r="N150" s="30">
        <v>0</v>
      </c>
      <c r="O150" s="30">
        <v>0</v>
      </c>
      <c r="P150" s="30">
        <v>0</v>
      </c>
      <c r="Q150" s="30">
        <v>0</v>
      </c>
      <c r="R150" s="30">
        <v>0</v>
      </c>
      <c r="S150" s="30">
        <v>0</v>
      </c>
      <c r="T150" s="30">
        <v>0</v>
      </c>
      <c r="U150" s="30">
        <v>0</v>
      </c>
      <c r="V150" s="30">
        <v>0</v>
      </c>
      <c r="W150" s="30">
        <v>0</v>
      </c>
      <c r="X150" s="30">
        <v>0</v>
      </c>
      <c r="Y150" s="30">
        <v>0</v>
      </c>
      <c r="Z150" s="30">
        <v>0</v>
      </c>
      <c r="AA150" s="58">
        <v>0</v>
      </c>
    </row>
    <row r="151" spans="1:27" x14ac:dyDescent="0.35">
      <c r="A151" s="8">
        <v>5200</v>
      </c>
      <c r="B151" s="29">
        <v>0</v>
      </c>
      <c r="C151" s="30">
        <v>0</v>
      </c>
      <c r="D151" s="30">
        <v>0</v>
      </c>
      <c r="E151" s="30">
        <v>0</v>
      </c>
      <c r="F151" s="30">
        <v>0</v>
      </c>
      <c r="G151" s="30">
        <v>1</v>
      </c>
      <c r="H151" s="30">
        <v>0</v>
      </c>
      <c r="I151" s="30">
        <v>1</v>
      </c>
      <c r="J151" s="30">
        <v>0</v>
      </c>
      <c r="K151" s="30">
        <v>0</v>
      </c>
      <c r="L151" s="30">
        <v>0</v>
      </c>
      <c r="M151" s="30">
        <v>0</v>
      </c>
      <c r="N151" s="30">
        <v>0</v>
      </c>
      <c r="O151" s="30">
        <v>0</v>
      </c>
      <c r="P151" s="30">
        <v>0</v>
      </c>
      <c r="Q151" s="30">
        <v>0</v>
      </c>
      <c r="R151" s="30">
        <v>0</v>
      </c>
      <c r="S151" s="30">
        <v>0</v>
      </c>
      <c r="T151" s="30">
        <v>0</v>
      </c>
      <c r="U151" s="30">
        <v>0</v>
      </c>
      <c r="V151" s="30">
        <v>0</v>
      </c>
      <c r="W151" s="30">
        <v>0</v>
      </c>
      <c r="X151" s="30">
        <v>0</v>
      </c>
      <c r="Y151" s="30">
        <v>0</v>
      </c>
      <c r="Z151" s="30">
        <v>0</v>
      </c>
      <c r="AA151" s="58">
        <v>0</v>
      </c>
    </row>
    <row r="152" spans="1:27" x14ac:dyDescent="0.35">
      <c r="A152" s="8">
        <v>5400</v>
      </c>
      <c r="B152" s="29">
        <v>0</v>
      </c>
      <c r="C152" s="30">
        <v>0</v>
      </c>
      <c r="D152" s="30">
        <v>0</v>
      </c>
      <c r="E152" s="30">
        <v>0</v>
      </c>
      <c r="F152" s="30">
        <v>0</v>
      </c>
      <c r="G152" s="30">
        <v>1</v>
      </c>
      <c r="H152" s="30">
        <v>0</v>
      </c>
      <c r="I152" s="30">
        <v>1</v>
      </c>
      <c r="J152" s="30">
        <v>0</v>
      </c>
      <c r="K152" s="30">
        <v>0</v>
      </c>
      <c r="L152" s="30">
        <v>0</v>
      </c>
      <c r="M152" s="30">
        <v>0</v>
      </c>
      <c r="N152" s="30">
        <v>0</v>
      </c>
      <c r="O152" s="30">
        <v>0</v>
      </c>
      <c r="P152" s="30">
        <v>0</v>
      </c>
      <c r="Q152" s="30">
        <v>1</v>
      </c>
      <c r="R152" s="30">
        <v>1</v>
      </c>
      <c r="S152" s="30">
        <v>1</v>
      </c>
      <c r="T152" s="30">
        <v>1</v>
      </c>
      <c r="U152" s="30">
        <v>1</v>
      </c>
      <c r="V152" s="30">
        <v>1</v>
      </c>
      <c r="W152" s="30">
        <v>1</v>
      </c>
      <c r="X152" s="30">
        <v>1</v>
      </c>
      <c r="Y152" s="30">
        <v>1</v>
      </c>
      <c r="Z152" s="30">
        <v>1</v>
      </c>
      <c r="AA152" s="58">
        <v>1</v>
      </c>
    </row>
    <row r="153" spans="1:27" x14ac:dyDescent="0.35">
      <c r="A153" s="8">
        <v>5600</v>
      </c>
      <c r="B153" s="29">
        <v>0</v>
      </c>
      <c r="C153" s="30">
        <v>0</v>
      </c>
      <c r="D153" s="30">
        <v>0</v>
      </c>
      <c r="E153" s="30">
        <v>0</v>
      </c>
      <c r="F153" s="30">
        <v>0</v>
      </c>
      <c r="G153" s="30">
        <v>1</v>
      </c>
      <c r="H153" s="30">
        <v>0</v>
      </c>
      <c r="I153" s="30">
        <v>1</v>
      </c>
      <c r="J153" s="30">
        <v>0</v>
      </c>
      <c r="K153" s="30">
        <v>0</v>
      </c>
      <c r="L153" s="30">
        <v>0</v>
      </c>
      <c r="M153" s="30">
        <v>0</v>
      </c>
      <c r="N153" s="30">
        <v>0</v>
      </c>
      <c r="O153" s="30">
        <v>0</v>
      </c>
      <c r="P153" s="30">
        <v>0</v>
      </c>
      <c r="Q153" s="30">
        <v>1</v>
      </c>
      <c r="R153" s="30">
        <v>1</v>
      </c>
      <c r="S153" s="30">
        <v>1</v>
      </c>
      <c r="T153" s="30">
        <v>1</v>
      </c>
      <c r="U153" s="30">
        <v>1</v>
      </c>
      <c r="V153" s="30">
        <v>1</v>
      </c>
      <c r="W153" s="30">
        <v>1</v>
      </c>
      <c r="X153" s="30">
        <v>1</v>
      </c>
      <c r="Y153" s="30">
        <v>1</v>
      </c>
      <c r="Z153" s="30">
        <v>1</v>
      </c>
      <c r="AA153" s="58">
        <v>1</v>
      </c>
    </row>
    <row r="154" spans="1:27" x14ac:dyDescent="0.35">
      <c r="A154" s="8">
        <v>5800</v>
      </c>
      <c r="B154" s="29">
        <v>0</v>
      </c>
      <c r="C154" s="30">
        <v>0</v>
      </c>
      <c r="D154" s="30">
        <v>0</v>
      </c>
      <c r="E154" s="30">
        <v>0</v>
      </c>
      <c r="F154" s="30">
        <v>0</v>
      </c>
      <c r="G154" s="30">
        <v>1</v>
      </c>
      <c r="H154" s="30">
        <v>0</v>
      </c>
      <c r="I154" s="30">
        <v>1</v>
      </c>
      <c r="J154" s="30">
        <v>0</v>
      </c>
      <c r="K154" s="30">
        <v>0</v>
      </c>
      <c r="L154" s="30">
        <v>0</v>
      </c>
      <c r="M154" s="30">
        <v>0</v>
      </c>
      <c r="N154" s="30">
        <v>0</v>
      </c>
      <c r="O154" s="30">
        <v>0</v>
      </c>
      <c r="P154" s="30">
        <v>0</v>
      </c>
      <c r="Q154" s="30">
        <v>1</v>
      </c>
      <c r="R154" s="30">
        <v>1</v>
      </c>
      <c r="S154" s="30">
        <v>1</v>
      </c>
      <c r="T154" s="30">
        <v>1</v>
      </c>
      <c r="U154" s="30">
        <v>1</v>
      </c>
      <c r="V154" s="30">
        <v>1</v>
      </c>
      <c r="W154" s="30">
        <v>1</v>
      </c>
      <c r="X154" s="30">
        <v>1</v>
      </c>
      <c r="Y154" s="30">
        <v>1</v>
      </c>
      <c r="Z154" s="30">
        <v>1</v>
      </c>
      <c r="AA154" s="58">
        <v>1</v>
      </c>
    </row>
    <row r="155" spans="1:27" x14ac:dyDescent="0.35">
      <c r="A155" s="8">
        <v>6000</v>
      </c>
      <c r="B155" s="29">
        <v>0</v>
      </c>
      <c r="C155" s="30">
        <v>0</v>
      </c>
      <c r="D155" s="30">
        <v>0</v>
      </c>
      <c r="E155" s="30">
        <v>0</v>
      </c>
      <c r="F155" s="30">
        <v>0</v>
      </c>
      <c r="G155" s="30">
        <v>1</v>
      </c>
      <c r="H155" s="30">
        <v>0</v>
      </c>
      <c r="I155" s="30">
        <v>1</v>
      </c>
      <c r="J155" s="30">
        <v>0</v>
      </c>
      <c r="K155" s="30">
        <v>0</v>
      </c>
      <c r="L155" s="30">
        <v>0</v>
      </c>
      <c r="M155" s="30">
        <v>0</v>
      </c>
      <c r="N155" s="30">
        <v>0</v>
      </c>
      <c r="O155" s="30">
        <v>0</v>
      </c>
      <c r="P155" s="30">
        <v>0</v>
      </c>
      <c r="Q155" s="30">
        <v>1</v>
      </c>
      <c r="R155" s="30">
        <v>1</v>
      </c>
      <c r="S155" s="30">
        <v>1</v>
      </c>
      <c r="T155" s="30">
        <v>1</v>
      </c>
      <c r="U155" s="30">
        <v>1</v>
      </c>
      <c r="V155" s="30">
        <v>1</v>
      </c>
      <c r="W155" s="30">
        <v>1</v>
      </c>
      <c r="X155" s="30">
        <v>1</v>
      </c>
      <c r="Y155" s="30">
        <v>1</v>
      </c>
      <c r="Z155" s="30">
        <v>1</v>
      </c>
      <c r="AA155" s="58">
        <v>1</v>
      </c>
    </row>
    <row r="156" spans="1:27" x14ac:dyDescent="0.35">
      <c r="A156" s="8">
        <v>6200</v>
      </c>
      <c r="B156" s="29">
        <v>0</v>
      </c>
      <c r="C156" s="30">
        <v>0</v>
      </c>
      <c r="D156" s="30">
        <v>0</v>
      </c>
      <c r="E156" s="30">
        <v>0</v>
      </c>
      <c r="F156" s="30">
        <v>0</v>
      </c>
      <c r="G156" s="30">
        <v>1</v>
      </c>
      <c r="H156" s="30">
        <v>0</v>
      </c>
      <c r="I156" s="30">
        <v>1</v>
      </c>
      <c r="J156" s="30">
        <v>0</v>
      </c>
      <c r="K156" s="30">
        <v>0</v>
      </c>
      <c r="L156" s="30">
        <v>0</v>
      </c>
      <c r="M156" s="30">
        <v>0</v>
      </c>
      <c r="N156" s="30">
        <v>0</v>
      </c>
      <c r="O156" s="30">
        <v>0</v>
      </c>
      <c r="P156" s="30">
        <v>0</v>
      </c>
      <c r="Q156" s="30">
        <v>1</v>
      </c>
      <c r="R156" s="30">
        <v>1</v>
      </c>
      <c r="S156" s="30">
        <v>1</v>
      </c>
      <c r="T156" s="30">
        <v>1</v>
      </c>
      <c r="U156" s="30">
        <v>1</v>
      </c>
      <c r="V156" s="30">
        <v>1</v>
      </c>
      <c r="W156" s="30">
        <v>1</v>
      </c>
      <c r="X156" s="30">
        <v>1</v>
      </c>
      <c r="Y156" s="30">
        <v>1</v>
      </c>
      <c r="Z156" s="30">
        <v>1</v>
      </c>
      <c r="AA156" s="58">
        <v>1</v>
      </c>
    </row>
    <row r="157" spans="1:27" x14ac:dyDescent="0.35">
      <c r="A157" s="8">
        <v>6400</v>
      </c>
      <c r="B157" s="29">
        <v>0</v>
      </c>
      <c r="C157" s="30">
        <v>0</v>
      </c>
      <c r="D157" s="30">
        <v>0</v>
      </c>
      <c r="E157" s="30">
        <v>0</v>
      </c>
      <c r="F157" s="30">
        <v>0</v>
      </c>
      <c r="G157" s="30">
        <v>1</v>
      </c>
      <c r="H157" s="30">
        <v>0</v>
      </c>
      <c r="I157" s="30">
        <v>1</v>
      </c>
      <c r="J157" s="30">
        <v>0</v>
      </c>
      <c r="K157" s="30">
        <v>0</v>
      </c>
      <c r="L157" s="30">
        <v>0</v>
      </c>
      <c r="M157" s="30">
        <v>0</v>
      </c>
      <c r="N157" s="30">
        <v>0</v>
      </c>
      <c r="O157" s="30">
        <v>0</v>
      </c>
      <c r="P157" s="30">
        <v>0</v>
      </c>
      <c r="Q157" s="30">
        <v>1</v>
      </c>
      <c r="R157" s="30">
        <v>1</v>
      </c>
      <c r="S157" s="30">
        <v>1</v>
      </c>
      <c r="T157" s="30">
        <v>1</v>
      </c>
      <c r="U157" s="30">
        <v>1</v>
      </c>
      <c r="V157" s="30">
        <v>1</v>
      </c>
      <c r="W157" s="30">
        <v>1</v>
      </c>
      <c r="X157" s="30">
        <v>1</v>
      </c>
      <c r="Y157" s="30">
        <v>1</v>
      </c>
      <c r="Z157" s="30">
        <v>1</v>
      </c>
      <c r="AA157" s="58">
        <v>1</v>
      </c>
    </row>
    <row r="158" spans="1:27" x14ac:dyDescent="0.35">
      <c r="A158" s="8">
        <v>6600</v>
      </c>
      <c r="B158" s="29">
        <v>0</v>
      </c>
      <c r="C158" s="30">
        <v>0</v>
      </c>
      <c r="D158" s="30">
        <v>0</v>
      </c>
      <c r="E158" s="30">
        <v>0</v>
      </c>
      <c r="F158" s="30">
        <v>0</v>
      </c>
      <c r="G158" s="30">
        <v>1</v>
      </c>
      <c r="H158" s="30">
        <v>0</v>
      </c>
      <c r="I158" s="30">
        <v>1</v>
      </c>
      <c r="J158" s="30">
        <v>0</v>
      </c>
      <c r="K158" s="30">
        <v>0</v>
      </c>
      <c r="L158" s="30">
        <v>0</v>
      </c>
      <c r="M158" s="30">
        <v>0</v>
      </c>
      <c r="N158" s="30">
        <v>0</v>
      </c>
      <c r="O158" s="30">
        <v>0</v>
      </c>
      <c r="P158" s="30">
        <v>0</v>
      </c>
      <c r="Q158" s="30">
        <v>1</v>
      </c>
      <c r="R158" s="30">
        <v>1</v>
      </c>
      <c r="S158" s="30">
        <v>1</v>
      </c>
      <c r="T158" s="30">
        <v>1</v>
      </c>
      <c r="U158" s="30">
        <v>1</v>
      </c>
      <c r="V158" s="30">
        <v>1</v>
      </c>
      <c r="W158" s="30">
        <v>1</v>
      </c>
      <c r="X158" s="30">
        <v>1</v>
      </c>
      <c r="Y158" s="30">
        <v>1</v>
      </c>
      <c r="Z158" s="30">
        <v>1</v>
      </c>
      <c r="AA158" s="58">
        <v>1</v>
      </c>
    </row>
    <row r="159" spans="1:27" x14ac:dyDescent="0.35">
      <c r="A159" s="8">
        <v>6800</v>
      </c>
      <c r="B159" s="29">
        <v>0</v>
      </c>
      <c r="C159" s="30">
        <v>0</v>
      </c>
      <c r="D159" s="30">
        <v>0</v>
      </c>
      <c r="E159" s="30">
        <v>0</v>
      </c>
      <c r="F159" s="30">
        <v>0</v>
      </c>
      <c r="G159" s="30">
        <v>1</v>
      </c>
      <c r="H159" s="30">
        <v>0</v>
      </c>
      <c r="I159" s="30">
        <v>1</v>
      </c>
      <c r="J159" s="30">
        <v>0</v>
      </c>
      <c r="K159" s="30">
        <v>0</v>
      </c>
      <c r="L159" s="30">
        <v>0</v>
      </c>
      <c r="M159" s="30">
        <v>0</v>
      </c>
      <c r="N159" s="30">
        <v>0</v>
      </c>
      <c r="O159" s="30">
        <v>0</v>
      </c>
      <c r="P159" s="30">
        <v>0</v>
      </c>
      <c r="Q159" s="30">
        <v>1</v>
      </c>
      <c r="R159" s="30">
        <v>1</v>
      </c>
      <c r="S159" s="30">
        <v>1</v>
      </c>
      <c r="T159" s="30">
        <v>1</v>
      </c>
      <c r="U159" s="30">
        <v>1</v>
      </c>
      <c r="V159" s="30">
        <v>1</v>
      </c>
      <c r="W159" s="30">
        <v>1</v>
      </c>
      <c r="X159" s="30">
        <v>1</v>
      </c>
      <c r="Y159" s="30">
        <v>1</v>
      </c>
      <c r="Z159" s="30">
        <v>1</v>
      </c>
      <c r="AA159" s="58">
        <v>1</v>
      </c>
    </row>
    <row r="160" spans="1:27" x14ac:dyDescent="0.35">
      <c r="A160" s="8">
        <v>7000</v>
      </c>
      <c r="B160" s="29">
        <v>0</v>
      </c>
      <c r="C160" s="30">
        <v>0</v>
      </c>
      <c r="D160" s="30">
        <v>0</v>
      </c>
      <c r="E160" s="30">
        <v>0</v>
      </c>
      <c r="F160" s="30">
        <v>0</v>
      </c>
      <c r="G160" s="30">
        <v>1</v>
      </c>
      <c r="H160" s="30">
        <v>0</v>
      </c>
      <c r="I160" s="30">
        <v>1</v>
      </c>
      <c r="J160" s="30">
        <v>0</v>
      </c>
      <c r="K160" s="30">
        <v>0</v>
      </c>
      <c r="L160" s="30">
        <v>0</v>
      </c>
      <c r="M160" s="30">
        <v>0</v>
      </c>
      <c r="N160" s="30">
        <v>0</v>
      </c>
      <c r="O160" s="30">
        <v>0</v>
      </c>
      <c r="P160" s="30">
        <v>0</v>
      </c>
      <c r="Q160" s="30">
        <v>1</v>
      </c>
      <c r="R160" s="30">
        <v>1</v>
      </c>
      <c r="S160" s="30">
        <v>1</v>
      </c>
      <c r="T160" s="30">
        <v>1</v>
      </c>
      <c r="U160" s="30">
        <v>1</v>
      </c>
      <c r="V160" s="30">
        <v>1</v>
      </c>
      <c r="W160" s="30">
        <v>1</v>
      </c>
      <c r="X160" s="30">
        <v>1</v>
      </c>
      <c r="Y160" s="30">
        <v>1</v>
      </c>
      <c r="Z160" s="30">
        <v>1</v>
      </c>
      <c r="AA160" s="58">
        <v>1</v>
      </c>
    </row>
    <row r="161" spans="1:27" x14ac:dyDescent="0.35">
      <c r="A161" s="8">
        <v>7200</v>
      </c>
      <c r="B161" s="29">
        <v>0</v>
      </c>
      <c r="C161" s="30">
        <v>0</v>
      </c>
      <c r="D161" s="30">
        <v>0</v>
      </c>
      <c r="E161" s="30">
        <v>0</v>
      </c>
      <c r="F161" s="30">
        <v>0</v>
      </c>
      <c r="G161" s="30">
        <v>1</v>
      </c>
      <c r="H161" s="30">
        <v>0</v>
      </c>
      <c r="I161" s="30">
        <v>1</v>
      </c>
      <c r="J161" s="30">
        <v>0</v>
      </c>
      <c r="K161" s="30">
        <v>0</v>
      </c>
      <c r="L161" s="30">
        <v>0</v>
      </c>
      <c r="M161" s="30">
        <v>0</v>
      </c>
      <c r="N161" s="30">
        <v>0</v>
      </c>
      <c r="O161" s="30">
        <v>0</v>
      </c>
      <c r="P161" s="30">
        <v>0</v>
      </c>
      <c r="Q161" s="30">
        <v>1</v>
      </c>
      <c r="R161" s="30">
        <v>1</v>
      </c>
      <c r="S161" s="30">
        <v>1</v>
      </c>
      <c r="T161" s="30">
        <v>1</v>
      </c>
      <c r="U161" s="30">
        <v>1</v>
      </c>
      <c r="V161" s="30">
        <v>1</v>
      </c>
      <c r="W161" s="30">
        <v>1</v>
      </c>
      <c r="X161" s="30">
        <v>1</v>
      </c>
      <c r="Y161" s="30">
        <v>1</v>
      </c>
      <c r="Z161" s="30">
        <v>1</v>
      </c>
      <c r="AA161" s="58">
        <v>1</v>
      </c>
    </row>
    <row r="162" spans="1:27" x14ac:dyDescent="0.35">
      <c r="A162" s="8">
        <v>7400</v>
      </c>
      <c r="B162" s="29">
        <v>0</v>
      </c>
      <c r="C162" s="30">
        <v>0</v>
      </c>
      <c r="D162" s="30">
        <v>0</v>
      </c>
      <c r="E162" s="30">
        <v>0</v>
      </c>
      <c r="F162" s="30">
        <v>0</v>
      </c>
      <c r="G162" s="30">
        <v>1</v>
      </c>
      <c r="H162" s="30">
        <v>0</v>
      </c>
      <c r="I162" s="30">
        <v>1</v>
      </c>
      <c r="J162" s="30">
        <v>0</v>
      </c>
      <c r="K162" s="30">
        <v>0</v>
      </c>
      <c r="L162" s="30">
        <v>0</v>
      </c>
      <c r="M162" s="30">
        <v>0</v>
      </c>
      <c r="N162" s="30">
        <v>0</v>
      </c>
      <c r="O162" s="30">
        <v>0</v>
      </c>
      <c r="P162" s="30">
        <v>0</v>
      </c>
      <c r="Q162" s="30">
        <v>1</v>
      </c>
      <c r="R162" s="30">
        <v>1</v>
      </c>
      <c r="S162" s="30">
        <v>1</v>
      </c>
      <c r="T162" s="30">
        <v>1</v>
      </c>
      <c r="U162" s="30">
        <v>1</v>
      </c>
      <c r="V162" s="30">
        <v>1</v>
      </c>
      <c r="W162" s="30">
        <v>1</v>
      </c>
      <c r="X162" s="30">
        <v>1</v>
      </c>
      <c r="Y162" s="30">
        <v>1</v>
      </c>
      <c r="Z162" s="30">
        <v>1</v>
      </c>
      <c r="AA162" s="58">
        <v>1</v>
      </c>
    </row>
    <row r="163" spans="1:27" x14ac:dyDescent="0.35">
      <c r="A163" s="8">
        <v>7600</v>
      </c>
      <c r="B163" s="29">
        <v>0</v>
      </c>
      <c r="C163" s="30">
        <v>0</v>
      </c>
      <c r="D163" s="30">
        <v>0</v>
      </c>
      <c r="E163" s="30">
        <v>0</v>
      </c>
      <c r="F163" s="30">
        <v>0</v>
      </c>
      <c r="G163" s="30">
        <v>1</v>
      </c>
      <c r="H163" s="30">
        <v>0</v>
      </c>
      <c r="I163" s="30">
        <v>1</v>
      </c>
      <c r="J163" s="30">
        <v>0</v>
      </c>
      <c r="K163" s="30">
        <v>0</v>
      </c>
      <c r="L163" s="30">
        <v>0</v>
      </c>
      <c r="M163" s="30">
        <v>0</v>
      </c>
      <c r="N163" s="30">
        <v>0</v>
      </c>
      <c r="O163" s="30">
        <v>0</v>
      </c>
      <c r="P163" s="30">
        <v>0</v>
      </c>
      <c r="Q163" s="30">
        <v>1</v>
      </c>
      <c r="R163" s="30">
        <v>1</v>
      </c>
      <c r="S163" s="30">
        <v>1</v>
      </c>
      <c r="T163" s="30">
        <v>1</v>
      </c>
      <c r="U163" s="30">
        <v>1</v>
      </c>
      <c r="V163" s="30">
        <v>1</v>
      </c>
      <c r="W163" s="30">
        <v>1</v>
      </c>
      <c r="X163" s="30">
        <v>1</v>
      </c>
      <c r="Y163" s="30">
        <v>1</v>
      </c>
      <c r="Z163" s="30">
        <v>1</v>
      </c>
      <c r="AA163" s="58">
        <v>1</v>
      </c>
    </row>
    <row r="164" spans="1:27" x14ac:dyDescent="0.35">
      <c r="A164" s="8">
        <v>7800</v>
      </c>
      <c r="B164" s="29">
        <v>0</v>
      </c>
      <c r="C164" s="30">
        <v>0</v>
      </c>
      <c r="D164" s="30">
        <v>0</v>
      </c>
      <c r="E164" s="30">
        <v>0</v>
      </c>
      <c r="F164" s="30">
        <v>0</v>
      </c>
      <c r="G164" s="30">
        <v>1</v>
      </c>
      <c r="H164" s="30">
        <v>0</v>
      </c>
      <c r="I164" s="30">
        <v>1</v>
      </c>
      <c r="J164" s="30">
        <v>0</v>
      </c>
      <c r="K164" s="30">
        <v>0</v>
      </c>
      <c r="L164" s="30">
        <v>0</v>
      </c>
      <c r="M164" s="30">
        <v>0</v>
      </c>
      <c r="N164" s="30">
        <v>0</v>
      </c>
      <c r="O164" s="30">
        <v>0</v>
      </c>
      <c r="P164" s="30">
        <v>0</v>
      </c>
      <c r="Q164" s="30">
        <v>1</v>
      </c>
      <c r="R164" s="30">
        <v>1</v>
      </c>
      <c r="S164" s="30">
        <v>1</v>
      </c>
      <c r="T164" s="30">
        <v>1</v>
      </c>
      <c r="U164" s="30">
        <v>1</v>
      </c>
      <c r="V164" s="30">
        <v>1</v>
      </c>
      <c r="W164" s="30">
        <v>1</v>
      </c>
      <c r="X164" s="30">
        <v>1</v>
      </c>
      <c r="Y164" s="30">
        <v>1</v>
      </c>
      <c r="Z164" s="30">
        <v>1</v>
      </c>
      <c r="AA164" s="58">
        <v>1</v>
      </c>
    </row>
    <row r="165" spans="1:27" x14ac:dyDescent="0.35">
      <c r="A165" s="8">
        <v>8000</v>
      </c>
      <c r="B165" s="29">
        <v>0</v>
      </c>
      <c r="C165" s="30">
        <v>0</v>
      </c>
      <c r="D165" s="30">
        <v>0</v>
      </c>
      <c r="E165" s="30">
        <v>0</v>
      </c>
      <c r="F165" s="30">
        <v>0</v>
      </c>
      <c r="G165" s="30">
        <v>1</v>
      </c>
      <c r="H165" s="30">
        <v>0</v>
      </c>
      <c r="I165" s="30">
        <v>1</v>
      </c>
      <c r="J165" s="30">
        <v>0</v>
      </c>
      <c r="K165" s="30">
        <v>0</v>
      </c>
      <c r="L165" s="30">
        <v>0</v>
      </c>
      <c r="M165" s="30">
        <v>0</v>
      </c>
      <c r="N165" s="30">
        <v>0</v>
      </c>
      <c r="O165" s="30">
        <v>0</v>
      </c>
      <c r="P165" s="30">
        <v>0</v>
      </c>
      <c r="Q165" s="30">
        <v>1</v>
      </c>
      <c r="R165" s="30">
        <v>1</v>
      </c>
      <c r="S165" s="30">
        <v>1</v>
      </c>
      <c r="T165" s="30">
        <v>1</v>
      </c>
      <c r="U165" s="30">
        <v>1</v>
      </c>
      <c r="V165" s="30">
        <v>1</v>
      </c>
      <c r="W165" s="30">
        <v>1</v>
      </c>
      <c r="X165" s="30">
        <v>1</v>
      </c>
      <c r="Y165" s="30">
        <v>1</v>
      </c>
      <c r="Z165" s="30">
        <v>1</v>
      </c>
      <c r="AA165" s="58">
        <v>1</v>
      </c>
    </row>
    <row r="166" spans="1:27" x14ac:dyDescent="0.35">
      <c r="A166" s="8">
        <v>8200</v>
      </c>
      <c r="B166" s="29">
        <v>0</v>
      </c>
      <c r="C166" s="30">
        <v>0</v>
      </c>
      <c r="D166" s="30">
        <v>0</v>
      </c>
      <c r="E166" s="30">
        <v>0</v>
      </c>
      <c r="F166" s="30">
        <v>0</v>
      </c>
      <c r="G166" s="30">
        <v>1</v>
      </c>
      <c r="H166" s="30">
        <v>0</v>
      </c>
      <c r="I166" s="30">
        <v>1</v>
      </c>
      <c r="J166" s="30">
        <v>0</v>
      </c>
      <c r="K166" s="30">
        <v>0</v>
      </c>
      <c r="L166" s="30">
        <v>0</v>
      </c>
      <c r="M166" s="30">
        <v>0</v>
      </c>
      <c r="N166" s="30">
        <v>0</v>
      </c>
      <c r="O166" s="30">
        <v>0</v>
      </c>
      <c r="P166" s="30">
        <v>0</v>
      </c>
      <c r="Q166" s="30">
        <v>1</v>
      </c>
      <c r="R166" s="30">
        <v>1</v>
      </c>
      <c r="S166" s="30">
        <v>1</v>
      </c>
      <c r="T166" s="30">
        <v>1</v>
      </c>
      <c r="U166" s="30">
        <v>1</v>
      </c>
      <c r="V166" s="30">
        <v>1</v>
      </c>
      <c r="W166" s="30">
        <v>1</v>
      </c>
      <c r="X166" s="30">
        <v>1</v>
      </c>
      <c r="Y166" s="30">
        <v>1</v>
      </c>
      <c r="Z166" s="30">
        <v>1</v>
      </c>
      <c r="AA166" s="58">
        <v>1</v>
      </c>
    </row>
    <row r="167" spans="1:27" x14ac:dyDescent="0.35">
      <c r="A167" s="8">
        <v>8400</v>
      </c>
      <c r="B167" s="29">
        <v>0</v>
      </c>
      <c r="C167" s="30">
        <v>0</v>
      </c>
      <c r="D167" s="30">
        <v>0</v>
      </c>
      <c r="E167" s="30">
        <v>0</v>
      </c>
      <c r="F167" s="30">
        <v>0</v>
      </c>
      <c r="G167" s="30">
        <v>1</v>
      </c>
      <c r="H167" s="30">
        <v>0</v>
      </c>
      <c r="I167" s="30">
        <v>1</v>
      </c>
      <c r="J167" s="30">
        <v>0</v>
      </c>
      <c r="K167" s="30">
        <v>0</v>
      </c>
      <c r="L167" s="30">
        <v>0</v>
      </c>
      <c r="M167" s="30">
        <v>0</v>
      </c>
      <c r="N167" s="30">
        <v>0</v>
      </c>
      <c r="O167" s="30">
        <v>0</v>
      </c>
      <c r="P167" s="30">
        <v>0</v>
      </c>
      <c r="Q167" s="30">
        <v>1</v>
      </c>
      <c r="R167" s="30">
        <v>1</v>
      </c>
      <c r="S167" s="30">
        <v>1</v>
      </c>
      <c r="T167" s="30">
        <v>1</v>
      </c>
      <c r="U167" s="30">
        <v>1</v>
      </c>
      <c r="V167" s="30">
        <v>1</v>
      </c>
      <c r="W167" s="30">
        <v>1</v>
      </c>
      <c r="X167" s="30">
        <v>1</v>
      </c>
      <c r="Y167" s="30">
        <v>1</v>
      </c>
      <c r="Z167" s="30">
        <v>1</v>
      </c>
      <c r="AA167" s="58">
        <v>1</v>
      </c>
    </row>
    <row r="168" spans="1:27" x14ac:dyDescent="0.35">
      <c r="A168" s="8">
        <v>8600</v>
      </c>
      <c r="B168" s="29">
        <v>0</v>
      </c>
      <c r="C168" s="30">
        <v>0</v>
      </c>
      <c r="D168" s="30">
        <v>0</v>
      </c>
      <c r="E168" s="30">
        <v>0</v>
      </c>
      <c r="F168" s="30">
        <v>0</v>
      </c>
      <c r="G168" s="30">
        <v>1</v>
      </c>
      <c r="H168" s="30">
        <v>0</v>
      </c>
      <c r="I168" s="30">
        <v>1</v>
      </c>
      <c r="J168" s="30">
        <v>0</v>
      </c>
      <c r="K168" s="30">
        <v>0</v>
      </c>
      <c r="L168" s="30">
        <v>0</v>
      </c>
      <c r="M168" s="30">
        <v>0</v>
      </c>
      <c r="N168" s="30">
        <v>0</v>
      </c>
      <c r="O168" s="30">
        <v>0</v>
      </c>
      <c r="P168" s="30">
        <v>0</v>
      </c>
      <c r="Q168" s="30">
        <v>1</v>
      </c>
      <c r="R168" s="30">
        <v>1</v>
      </c>
      <c r="S168" s="30">
        <v>1</v>
      </c>
      <c r="T168" s="30">
        <v>1</v>
      </c>
      <c r="U168" s="30">
        <v>1</v>
      </c>
      <c r="V168" s="30">
        <v>1</v>
      </c>
      <c r="W168" s="30">
        <v>1</v>
      </c>
      <c r="X168" s="30">
        <v>1</v>
      </c>
      <c r="Y168" s="30">
        <v>1</v>
      </c>
      <c r="Z168" s="30">
        <v>1</v>
      </c>
      <c r="AA168" s="58">
        <v>1</v>
      </c>
    </row>
    <row r="169" spans="1:27" x14ac:dyDescent="0.35">
      <c r="A169" s="8">
        <v>8800</v>
      </c>
      <c r="B169" s="29">
        <v>0</v>
      </c>
      <c r="C169" s="30">
        <v>0</v>
      </c>
      <c r="D169" s="30">
        <v>0</v>
      </c>
      <c r="E169" s="30">
        <v>0</v>
      </c>
      <c r="F169" s="30">
        <v>0</v>
      </c>
      <c r="G169" s="30">
        <v>1</v>
      </c>
      <c r="H169" s="30">
        <v>0</v>
      </c>
      <c r="I169" s="30">
        <v>1</v>
      </c>
      <c r="J169" s="30">
        <v>0</v>
      </c>
      <c r="K169" s="30">
        <v>0</v>
      </c>
      <c r="L169" s="30">
        <v>0</v>
      </c>
      <c r="M169" s="30">
        <v>0</v>
      </c>
      <c r="N169" s="30">
        <v>0</v>
      </c>
      <c r="O169" s="30">
        <v>0</v>
      </c>
      <c r="P169" s="30">
        <v>0</v>
      </c>
      <c r="Q169" s="30">
        <v>1</v>
      </c>
      <c r="R169" s="30">
        <v>1</v>
      </c>
      <c r="S169" s="30">
        <v>1</v>
      </c>
      <c r="T169" s="30">
        <v>1</v>
      </c>
      <c r="U169" s="30">
        <v>1</v>
      </c>
      <c r="V169" s="30">
        <v>1</v>
      </c>
      <c r="W169" s="30">
        <v>1</v>
      </c>
      <c r="X169" s="30">
        <v>1</v>
      </c>
      <c r="Y169" s="30">
        <v>1</v>
      </c>
      <c r="Z169" s="30">
        <v>1</v>
      </c>
      <c r="AA169" s="58">
        <v>1</v>
      </c>
    </row>
    <row r="170" spans="1:27" x14ac:dyDescent="0.35">
      <c r="A170" s="8">
        <v>9000</v>
      </c>
      <c r="B170" s="33">
        <v>0</v>
      </c>
      <c r="C170" s="34">
        <v>0</v>
      </c>
      <c r="D170" s="34">
        <v>0</v>
      </c>
      <c r="E170" s="34">
        <v>0</v>
      </c>
      <c r="F170" s="34">
        <v>0</v>
      </c>
      <c r="G170" s="34">
        <v>1</v>
      </c>
      <c r="H170" s="34">
        <v>0</v>
      </c>
      <c r="I170" s="34">
        <v>1</v>
      </c>
      <c r="J170" s="34">
        <v>0</v>
      </c>
      <c r="K170" s="34">
        <v>0</v>
      </c>
      <c r="L170" s="34">
        <v>0</v>
      </c>
      <c r="M170" s="34">
        <v>0</v>
      </c>
      <c r="N170" s="34">
        <v>0</v>
      </c>
      <c r="O170" s="34">
        <v>0</v>
      </c>
      <c r="P170" s="34">
        <v>0</v>
      </c>
      <c r="Q170" s="34">
        <v>1</v>
      </c>
      <c r="R170" s="34">
        <v>1</v>
      </c>
      <c r="S170" s="34">
        <v>1</v>
      </c>
      <c r="T170" s="34">
        <v>1</v>
      </c>
      <c r="U170" s="34">
        <v>1</v>
      </c>
      <c r="V170" s="34">
        <v>1</v>
      </c>
      <c r="W170" s="34">
        <v>1</v>
      </c>
      <c r="X170" s="34">
        <v>1</v>
      </c>
      <c r="Y170" s="34">
        <v>1</v>
      </c>
      <c r="Z170" s="34">
        <v>1</v>
      </c>
      <c r="AA170" s="59">
        <v>1</v>
      </c>
    </row>
    <row r="172" spans="1:27" x14ac:dyDescent="0.35">
      <c r="A172" s="64" t="s">
        <v>82</v>
      </c>
      <c r="B172" s="8">
        <v>10000</v>
      </c>
      <c r="C172" s="8">
        <v>10200</v>
      </c>
      <c r="D172" s="8">
        <v>10400</v>
      </c>
      <c r="E172" s="8">
        <v>10600</v>
      </c>
      <c r="F172" s="8">
        <v>10800</v>
      </c>
      <c r="G172" s="8">
        <v>11000</v>
      </c>
      <c r="H172" s="8">
        <v>11200</v>
      </c>
      <c r="I172" s="8">
        <v>11400</v>
      </c>
      <c r="J172" s="8">
        <v>11600</v>
      </c>
      <c r="K172" s="8">
        <v>11800</v>
      </c>
      <c r="L172" s="8">
        <v>12000</v>
      </c>
      <c r="M172" s="8">
        <v>12200</v>
      </c>
      <c r="N172" s="8">
        <v>12400</v>
      </c>
      <c r="O172" s="8">
        <v>12600</v>
      </c>
      <c r="P172" s="8">
        <v>12800</v>
      </c>
      <c r="Q172" s="8">
        <v>13000</v>
      </c>
      <c r="R172" s="8">
        <v>13200</v>
      </c>
      <c r="S172" s="8">
        <v>13400</v>
      </c>
      <c r="T172" s="8">
        <v>13600</v>
      </c>
      <c r="U172" s="8">
        <v>13800</v>
      </c>
      <c r="V172" s="8">
        <v>14000</v>
      </c>
      <c r="W172" s="8">
        <v>14200</v>
      </c>
      <c r="X172" s="8">
        <v>14400</v>
      </c>
      <c r="Y172" s="8">
        <v>14600</v>
      </c>
      <c r="Z172" s="8">
        <v>14800</v>
      </c>
      <c r="AA172" s="8">
        <v>15000</v>
      </c>
    </row>
    <row r="173" spans="1:27" x14ac:dyDescent="0.35">
      <c r="A173" s="8">
        <v>4000</v>
      </c>
      <c r="B173" s="25">
        <v>1</v>
      </c>
      <c r="C173" s="26">
        <v>1</v>
      </c>
      <c r="D173" s="26">
        <v>1</v>
      </c>
      <c r="E173" s="26">
        <v>1</v>
      </c>
      <c r="F173" s="26">
        <v>1</v>
      </c>
      <c r="G173" s="26">
        <v>1</v>
      </c>
      <c r="H173" s="26">
        <v>1</v>
      </c>
      <c r="I173" s="26">
        <v>1</v>
      </c>
      <c r="J173" s="26">
        <v>1</v>
      </c>
      <c r="K173" s="26">
        <v>1</v>
      </c>
      <c r="L173" s="26">
        <v>1</v>
      </c>
      <c r="M173" s="26">
        <v>1</v>
      </c>
      <c r="N173" s="26">
        <v>1</v>
      </c>
      <c r="O173" s="26">
        <v>1</v>
      </c>
      <c r="P173" s="26">
        <v>1</v>
      </c>
      <c r="Q173" s="26">
        <v>1</v>
      </c>
      <c r="R173" s="26">
        <v>1</v>
      </c>
      <c r="S173" s="26">
        <v>1</v>
      </c>
      <c r="T173" s="26">
        <v>1</v>
      </c>
      <c r="U173" s="26">
        <v>1</v>
      </c>
      <c r="V173" s="26">
        <v>1</v>
      </c>
      <c r="W173" s="26">
        <v>1</v>
      </c>
      <c r="X173" s="26">
        <v>1</v>
      </c>
      <c r="Y173" s="26">
        <v>1</v>
      </c>
      <c r="Z173" s="26">
        <v>1</v>
      </c>
      <c r="AA173" s="57">
        <v>1</v>
      </c>
    </row>
    <row r="174" spans="1:27" x14ac:dyDescent="0.35">
      <c r="A174" s="8">
        <v>4200</v>
      </c>
      <c r="B174" s="29">
        <v>1</v>
      </c>
      <c r="C174" s="30">
        <v>1</v>
      </c>
      <c r="D174" s="30">
        <v>1</v>
      </c>
      <c r="E174" s="30">
        <v>1</v>
      </c>
      <c r="F174" s="30">
        <v>1</v>
      </c>
      <c r="G174" s="30">
        <v>1</v>
      </c>
      <c r="H174" s="30">
        <v>1</v>
      </c>
      <c r="I174" s="30">
        <v>1</v>
      </c>
      <c r="J174" s="30">
        <v>1</v>
      </c>
      <c r="K174" s="30">
        <v>1</v>
      </c>
      <c r="L174" s="30">
        <v>1</v>
      </c>
      <c r="M174" s="30">
        <v>1</v>
      </c>
      <c r="N174" s="30">
        <v>1</v>
      </c>
      <c r="O174" s="30">
        <v>1</v>
      </c>
      <c r="P174" s="30">
        <v>1</v>
      </c>
      <c r="Q174" s="30">
        <v>1</v>
      </c>
      <c r="R174" s="30">
        <v>1</v>
      </c>
      <c r="S174" s="30">
        <v>1</v>
      </c>
      <c r="T174" s="30">
        <v>1</v>
      </c>
      <c r="U174" s="30">
        <v>1</v>
      </c>
      <c r="V174" s="30">
        <v>1</v>
      </c>
      <c r="W174" s="30">
        <v>1</v>
      </c>
      <c r="X174" s="30">
        <v>1</v>
      </c>
      <c r="Y174" s="30">
        <v>1</v>
      </c>
      <c r="Z174" s="30">
        <v>1</v>
      </c>
      <c r="AA174" s="58">
        <v>1</v>
      </c>
    </row>
    <row r="175" spans="1:27" x14ac:dyDescent="0.35">
      <c r="A175" s="8">
        <v>4400</v>
      </c>
      <c r="B175" s="29">
        <v>1</v>
      </c>
      <c r="C175" s="30">
        <v>1</v>
      </c>
      <c r="D175" s="30">
        <v>1</v>
      </c>
      <c r="E175" s="30">
        <v>1</v>
      </c>
      <c r="F175" s="30">
        <v>1</v>
      </c>
      <c r="G175" s="30">
        <v>1</v>
      </c>
      <c r="H175" s="30">
        <v>1</v>
      </c>
      <c r="I175" s="30">
        <v>1</v>
      </c>
      <c r="J175" s="30">
        <v>1</v>
      </c>
      <c r="K175" s="30">
        <v>1</v>
      </c>
      <c r="L175" s="30">
        <v>1</v>
      </c>
      <c r="M175" s="30">
        <v>1</v>
      </c>
      <c r="N175" s="30">
        <v>1</v>
      </c>
      <c r="O175" s="30">
        <v>1</v>
      </c>
      <c r="P175" s="30">
        <v>1</v>
      </c>
      <c r="Q175" s="30">
        <v>1</v>
      </c>
      <c r="R175" s="30">
        <v>1</v>
      </c>
      <c r="S175" s="30">
        <v>1</v>
      </c>
      <c r="T175" s="30">
        <v>1</v>
      </c>
      <c r="U175" s="30">
        <v>1</v>
      </c>
      <c r="V175" s="30">
        <v>1</v>
      </c>
      <c r="W175" s="30">
        <v>1</v>
      </c>
      <c r="X175" s="30">
        <v>1</v>
      </c>
      <c r="Y175" s="30">
        <v>1</v>
      </c>
      <c r="Z175" s="30">
        <v>1</v>
      </c>
      <c r="AA175" s="58">
        <v>1</v>
      </c>
    </row>
    <row r="176" spans="1:27" x14ac:dyDescent="0.35">
      <c r="A176" s="8">
        <v>4600</v>
      </c>
      <c r="B176" s="29">
        <v>1</v>
      </c>
      <c r="C176" s="30">
        <v>1</v>
      </c>
      <c r="D176" s="30">
        <v>1</v>
      </c>
      <c r="E176" s="30">
        <v>1</v>
      </c>
      <c r="F176" s="30">
        <v>1</v>
      </c>
      <c r="G176" s="30">
        <v>1</v>
      </c>
      <c r="H176" s="30">
        <v>1</v>
      </c>
      <c r="I176" s="30">
        <v>1</v>
      </c>
      <c r="J176" s="30">
        <v>1</v>
      </c>
      <c r="K176" s="30">
        <v>1</v>
      </c>
      <c r="L176" s="30">
        <v>1</v>
      </c>
      <c r="M176" s="30">
        <v>1</v>
      </c>
      <c r="N176" s="30">
        <v>1</v>
      </c>
      <c r="O176" s="30">
        <v>1</v>
      </c>
      <c r="P176" s="30">
        <v>1</v>
      </c>
      <c r="Q176" s="30">
        <v>1</v>
      </c>
      <c r="R176" s="30">
        <v>1</v>
      </c>
      <c r="S176" s="30">
        <v>1</v>
      </c>
      <c r="T176" s="30">
        <v>1</v>
      </c>
      <c r="U176" s="30">
        <v>1</v>
      </c>
      <c r="V176" s="30">
        <v>1</v>
      </c>
      <c r="W176" s="30">
        <v>1</v>
      </c>
      <c r="X176" s="30">
        <v>1</v>
      </c>
      <c r="Y176" s="30">
        <v>1</v>
      </c>
      <c r="Z176" s="30">
        <v>1</v>
      </c>
      <c r="AA176" s="58">
        <v>1</v>
      </c>
    </row>
    <row r="177" spans="1:27" x14ac:dyDescent="0.35">
      <c r="A177" s="8">
        <v>4800</v>
      </c>
      <c r="B177" s="29">
        <v>1</v>
      </c>
      <c r="C177" s="30">
        <v>1</v>
      </c>
      <c r="D177" s="30">
        <v>1</v>
      </c>
      <c r="E177" s="30">
        <v>1</v>
      </c>
      <c r="F177" s="30">
        <v>1</v>
      </c>
      <c r="G177" s="30">
        <v>1</v>
      </c>
      <c r="H177" s="30">
        <v>1</v>
      </c>
      <c r="I177" s="30">
        <v>1</v>
      </c>
      <c r="J177" s="30">
        <v>1</v>
      </c>
      <c r="K177" s="30">
        <v>1</v>
      </c>
      <c r="L177" s="30">
        <v>1</v>
      </c>
      <c r="M177" s="30">
        <v>1</v>
      </c>
      <c r="N177" s="30">
        <v>1</v>
      </c>
      <c r="O177" s="30">
        <v>1</v>
      </c>
      <c r="P177" s="30">
        <v>1</v>
      </c>
      <c r="Q177" s="30">
        <v>1</v>
      </c>
      <c r="R177" s="30">
        <v>1</v>
      </c>
      <c r="S177" s="30">
        <v>1</v>
      </c>
      <c r="T177" s="30">
        <v>1</v>
      </c>
      <c r="U177" s="30">
        <v>1</v>
      </c>
      <c r="V177" s="30">
        <v>1</v>
      </c>
      <c r="W177" s="30">
        <v>1</v>
      </c>
      <c r="X177" s="30">
        <v>1</v>
      </c>
      <c r="Y177" s="30">
        <v>1</v>
      </c>
      <c r="Z177" s="30">
        <v>1</v>
      </c>
      <c r="AA177" s="58">
        <v>1</v>
      </c>
    </row>
    <row r="178" spans="1:27" x14ac:dyDescent="0.35">
      <c r="A178" s="8">
        <v>5000</v>
      </c>
      <c r="B178" s="29">
        <v>1</v>
      </c>
      <c r="C178" s="30">
        <v>1</v>
      </c>
      <c r="D178" s="30">
        <v>1</v>
      </c>
      <c r="E178" s="30">
        <v>1</v>
      </c>
      <c r="F178" s="30">
        <v>1</v>
      </c>
      <c r="G178" s="30">
        <v>1</v>
      </c>
      <c r="H178" s="30">
        <v>1</v>
      </c>
      <c r="I178" s="30">
        <v>1</v>
      </c>
      <c r="J178" s="30">
        <v>1</v>
      </c>
      <c r="K178" s="30">
        <v>1</v>
      </c>
      <c r="L178" s="30">
        <v>1</v>
      </c>
      <c r="M178" s="30">
        <v>1</v>
      </c>
      <c r="N178" s="30">
        <v>1</v>
      </c>
      <c r="O178" s="30">
        <v>1</v>
      </c>
      <c r="P178" s="30">
        <v>1</v>
      </c>
      <c r="Q178" s="30">
        <v>1</v>
      </c>
      <c r="R178" s="30">
        <v>1</v>
      </c>
      <c r="S178" s="30">
        <v>1</v>
      </c>
      <c r="T178" s="30">
        <v>1</v>
      </c>
      <c r="U178" s="30">
        <v>1</v>
      </c>
      <c r="V178" s="30">
        <v>1</v>
      </c>
      <c r="W178" s="30">
        <v>1</v>
      </c>
      <c r="X178" s="30">
        <v>1</v>
      </c>
      <c r="Y178" s="30">
        <v>1</v>
      </c>
      <c r="Z178" s="30">
        <v>1</v>
      </c>
      <c r="AA178" s="58">
        <v>1</v>
      </c>
    </row>
    <row r="179" spans="1:27" x14ac:dyDescent="0.35">
      <c r="A179" s="8">
        <v>5200</v>
      </c>
      <c r="B179" s="29">
        <v>1</v>
      </c>
      <c r="C179" s="30">
        <v>1</v>
      </c>
      <c r="D179" s="30">
        <v>1</v>
      </c>
      <c r="E179" s="30">
        <v>1</v>
      </c>
      <c r="F179" s="30">
        <v>1</v>
      </c>
      <c r="G179" s="30">
        <v>1</v>
      </c>
      <c r="H179" s="30">
        <v>1</v>
      </c>
      <c r="I179" s="30">
        <v>1</v>
      </c>
      <c r="J179" s="30">
        <v>1</v>
      </c>
      <c r="K179" s="30">
        <v>1</v>
      </c>
      <c r="L179" s="30">
        <v>1</v>
      </c>
      <c r="M179" s="30">
        <v>1</v>
      </c>
      <c r="N179" s="30">
        <v>1</v>
      </c>
      <c r="O179" s="30">
        <v>1</v>
      </c>
      <c r="P179" s="30">
        <v>1</v>
      </c>
      <c r="Q179" s="30">
        <v>1</v>
      </c>
      <c r="R179" s="30">
        <v>1</v>
      </c>
      <c r="S179" s="30">
        <v>1</v>
      </c>
      <c r="T179" s="30">
        <v>1</v>
      </c>
      <c r="U179" s="30">
        <v>1</v>
      </c>
      <c r="V179" s="30">
        <v>1</v>
      </c>
      <c r="W179" s="30">
        <v>1</v>
      </c>
      <c r="X179" s="30">
        <v>1</v>
      </c>
      <c r="Y179" s="30">
        <v>1</v>
      </c>
      <c r="Z179" s="30">
        <v>1</v>
      </c>
      <c r="AA179" s="58">
        <v>1</v>
      </c>
    </row>
    <row r="180" spans="1:27" x14ac:dyDescent="0.35">
      <c r="A180" s="8">
        <v>5400</v>
      </c>
      <c r="B180" s="29">
        <v>1</v>
      </c>
      <c r="C180" s="30">
        <v>1</v>
      </c>
      <c r="D180" s="30">
        <v>1</v>
      </c>
      <c r="E180" s="30">
        <v>1</v>
      </c>
      <c r="F180" s="30">
        <v>1</v>
      </c>
      <c r="G180" s="30">
        <v>1</v>
      </c>
      <c r="H180" s="30">
        <v>1</v>
      </c>
      <c r="I180" s="30">
        <v>1</v>
      </c>
      <c r="J180" s="30">
        <v>1</v>
      </c>
      <c r="K180" s="30">
        <v>1</v>
      </c>
      <c r="L180" s="30">
        <v>1</v>
      </c>
      <c r="M180" s="30">
        <v>1</v>
      </c>
      <c r="N180" s="30">
        <v>1</v>
      </c>
      <c r="O180" s="30">
        <v>1</v>
      </c>
      <c r="P180" s="30">
        <v>1</v>
      </c>
      <c r="Q180" s="30">
        <v>1</v>
      </c>
      <c r="R180" s="30">
        <v>1</v>
      </c>
      <c r="S180" s="30">
        <v>1</v>
      </c>
      <c r="T180" s="30">
        <v>1</v>
      </c>
      <c r="U180" s="30">
        <v>1</v>
      </c>
      <c r="V180" s="30">
        <v>1</v>
      </c>
      <c r="W180" s="30">
        <v>1</v>
      </c>
      <c r="X180" s="30">
        <v>1</v>
      </c>
      <c r="Y180" s="30">
        <v>1</v>
      </c>
      <c r="Z180" s="30">
        <v>1</v>
      </c>
      <c r="AA180" s="58">
        <v>1</v>
      </c>
    </row>
    <row r="181" spans="1:27" x14ac:dyDescent="0.35">
      <c r="A181" s="8">
        <v>5600</v>
      </c>
      <c r="B181" s="29">
        <v>1</v>
      </c>
      <c r="C181" s="30">
        <v>1</v>
      </c>
      <c r="D181" s="30">
        <v>1</v>
      </c>
      <c r="E181" s="30">
        <v>1</v>
      </c>
      <c r="F181" s="30">
        <v>1</v>
      </c>
      <c r="G181" s="30">
        <v>1</v>
      </c>
      <c r="H181" s="30">
        <v>1</v>
      </c>
      <c r="I181" s="30">
        <v>1</v>
      </c>
      <c r="J181" s="30">
        <v>1</v>
      </c>
      <c r="K181" s="30">
        <v>1</v>
      </c>
      <c r="L181" s="30">
        <v>1</v>
      </c>
      <c r="M181" s="30">
        <v>1</v>
      </c>
      <c r="N181" s="30">
        <v>1</v>
      </c>
      <c r="O181" s="30">
        <v>1</v>
      </c>
      <c r="P181" s="30">
        <v>1</v>
      </c>
      <c r="Q181" s="30">
        <v>1</v>
      </c>
      <c r="R181" s="30">
        <v>1</v>
      </c>
      <c r="S181" s="30">
        <v>1</v>
      </c>
      <c r="T181" s="30">
        <v>1</v>
      </c>
      <c r="U181" s="30">
        <v>1</v>
      </c>
      <c r="V181" s="30">
        <v>1</v>
      </c>
      <c r="W181" s="30">
        <v>1</v>
      </c>
      <c r="X181" s="30">
        <v>1</v>
      </c>
      <c r="Y181" s="30">
        <v>1</v>
      </c>
      <c r="Z181" s="30">
        <v>1</v>
      </c>
      <c r="AA181" s="58">
        <v>1</v>
      </c>
    </row>
    <row r="182" spans="1:27" x14ac:dyDescent="0.35">
      <c r="A182" s="8">
        <v>5800</v>
      </c>
      <c r="B182" s="29">
        <v>1</v>
      </c>
      <c r="C182" s="30">
        <v>1</v>
      </c>
      <c r="D182" s="30">
        <v>1</v>
      </c>
      <c r="E182" s="30">
        <v>1</v>
      </c>
      <c r="F182" s="30">
        <v>1</v>
      </c>
      <c r="G182" s="30">
        <v>1</v>
      </c>
      <c r="H182" s="30">
        <v>1</v>
      </c>
      <c r="I182" s="30">
        <v>1</v>
      </c>
      <c r="J182" s="30">
        <v>1</v>
      </c>
      <c r="K182" s="30">
        <v>1</v>
      </c>
      <c r="L182" s="30">
        <v>1</v>
      </c>
      <c r="M182" s="30">
        <v>1</v>
      </c>
      <c r="N182" s="30">
        <v>1</v>
      </c>
      <c r="O182" s="30">
        <v>1</v>
      </c>
      <c r="P182" s="30">
        <v>1</v>
      </c>
      <c r="Q182" s="30">
        <v>1</v>
      </c>
      <c r="R182" s="30">
        <v>1</v>
      </c>
      <c r="S182" s="30">
        <v>1</v>
      </c>
      <c r="T182" s="30">
        <v>1</v>
      </c>
      <c r="U182" s="30">
        <v>1</v>
      </c>
      <c r="V182" s="30">
        <v>1</v>
      </c>
      <c r="W182" s="30">
        <v>1</v>
      </c>
      <c r="X182" s="30">
        <v>1</v>
      </c>
      <c r="Y182" s="30">
        <v>1</v>
      </c>
      <c r="Z182" s="30">
        <v>1</v>
      </c>
      <c r="AA182" s="58">
        <v>1</v>
      </c>
    </row>
    <row r="183" spans="1:27" x14ac:dyDescent="0.35">
      <c r="A183" s="8">
        <v>6000</v>
      </c>
      <c r="B183" s="29">
        <v>1</v>
      </c>
      <c r="C183" s="30">
        <v>1</v>
      </c>
      <c r="D183" s="30">
        <v>1</v>
      </c>
      <c r="E183" s="30">
        <v>1</v>
      </c>
      <c r="F183" s="30">
        <v>1</v>
      </c>
      <c r="G183" s="30">
        <v>1</v>
      </c>
      <c r="H183" s="30">
        <v>1</v>
      </c>
      <c r="I183" s="30">
        <v>1</v>
      </c>
      <c r="J183" s="30">
        <v>1</v>
      </c>
      <c r="K183" s="30">
        <v>1</v>
      </c>
      <c r="L183" s="30">
        <v>1</v>
      </c>
      <c r="M183" s="30">
        <v>1</v>
      </c>
      <c r="N183" s="30">
        <v>1</v>
      </c>
      <c r="O183" s="30">
        <v>1</v>
      </c>
      <c r="P183" s="30">
        <v>1</v>
      </c>
      <c r="Q183" s="30">
        <v>1</v>
      </c>
      <c r="R183" s="30">
        <v>1</v>
      </c>
      <c r="S183" s="30">
        <v>1</v>
      </c>
      <c r="T183" s="30">
        <v>1</v>
      </c>
      <c r="U183" s="30">
        <v>1</v>
      </c>
      <c r="V183" s="30">
        <v>1</v>
      </c>
      <c r="W183" s="30">
        <v>1</v>
      </c>
      <c r="X183" s="30">
        <v>1</v>
      </c>
      <c r="Y183" s="30">
        <v>1</v>
      </c>
      <c r="Z183" s="30">
        <v>1</v>
      </c>
      <c r="AA183" s="58">
        <v>1</v>
      </c>
    </row>
    <row r="184" spans="1:27" x14ac:dyDescent="0.35">
      <c r="A184" s="8">
        <v>6200</v>
      </c>
      <c r="B184" s="29">
        <v>1</v>
      </c>
      <c r="C184" s="30">
        <v>1</v>
      </c>
      <c r="D184" s="30">
        <v>1</v>
      </c>
      <c r="E184" s="30">
        <v>1</v>
      </c>
      <c r="F184" s="30">
        <v>1</v>
      </c>
      <c r="G184" s="30">
        <v>1</v>
      </c>
      <c r="H184" s="30">
        <v>1</v>
      </c>
      <c r="I184" s="30">
        <v>1</v>
      </c>
      <c r="J184" s="30">
        <v>1</v>
      </c>
      <c r="K184" s="30">
        <v>1</v>
      </c>
      <c r="L184" s="30">
        <v>1</v>
      </c>
      <c r="M184" s="30">
        <v>1</v>
      </c>
      <c r="N184" s="30">
        <v>1</v>
      </c>
      <c r="O184" s="30">
        <v>1</v>
      </c>
      <c r="P184" s="30">
        <v>1</v>
      </c>
      <c r="Q184" s="30">
        <v>1</v>
      </c>
      <c r="R184" s="30">
        <v>1</v>
      </c>
      <c r="S184" s="30">
        <v>1</v>
      </c>
      <c r="T184" s="30">
        <v>1</v>
      </c>
      <c r="U184" s="30">
        <v>1</v>
      </c>
      <c r="V184" s="30">
        <v>1</v>
      </c>
      <c r="W184" s="30">
        <v>1</v>
      </c>
      <c r="X184" s="30">
        <v>1</v>
      </c>
      <c r="Y184" s="30">
        <v>1</v>
      </c>
      <c r="Z184" s="30">
        <v>1</v>
      </c>
      <c r="AA184" s="58">
        <v>1</v>
      </c>
    </row>
    <row r="185" spans="1:27" x14ac:dyDescent="0.35">
      <c r="A185" s="8">
        <v>6400</v>
      </c>
      <c r="B185" s="29">
        <v>1</v>
      </c>
      <c r="C185" s="30">
        <v>1</v>
      </c>
      <c r="D185" s="30">
        <v>1</v>
      </c>
      <c r="E185" s="30">
        <v>1</v>
      </c>
      <c r="F185" s="30">
        <v>1</v>
      </c>
      <c r="G185" s="30">
        <v>1</v>
      </c>
      <c r="H185" s="30">
        <v>1</v>
      </c>
      <c r="I185" s="30">
        <v>1</v>
      </c>
      <c r="J185" s="30">
        <v>1</v>
      </c>
      <c r="K185" s="30">
        <v>1</v>
      </c>
      <c r="L185" s="30">
        <v>1</v>
      </c>
      <c r="M185" s="30">
        <v>1</v>
      </c>
      <c r="N185" s="30">
        <v>1</v>
      </c>
      <c r="O185" s="30">
        <v>1</v>
      </c>
      <c r="P185" s="30">
        <v>1</v>
      </c>
      <c r="Q185" s="30">
        <v>1</v>
      </c>
      <c r="R185" s="30">
        <v>1</v>
      </c>
      <c r="S185" s="30">
        <v>1</v>
      </c>
      <c r="T185" s="30">
        <v>1</v>
      </c>
      <c r="U185" s="30">
        <v>1</v>
      </c>
      <c r="V185" s="30">
        <v>1</v>
      </c>
      <c r="W185" s="30">
        <v>1</v>
      </c>
      <c r="X185" s="30">
        <v>1</v>
      </c>
      <c r="Y185" s="30">
        <v>1</v>
      </c>
      <c r="Z185" s="30">
        <v>1</v>
      </c>
      <c r="AA185" s="58">
        <v>1</v>
      </c>
    </row>
    <row r="186" spans="1:27" x14ac:dyDescent="0.35">
      <c r="A186" s="8">
        <v>6600</v>
      </c>
      <c r="B186" s="29">
        <v>1</v>
      </c>
      <c r="C186" s="30">
        <v>1</v>
      </c>
      <c r="D186" s="30">
        <v>1</v>
      </c>
      <c r="E186" s="30">
        <v>1</v>
      </c>
      <c r="F186" s="30">
        <v>1</v>
      </c>
      <c r="G186" s="30">
        <v>1</v>
      </c>
      <c r="H186" s="30">
        <v>1</v>
      </c>
      <c r="I186" s="30">
        <v>1</v>
      </c>
      <c r="J186" s="30">
        <v>1</v>
      </c>
      <c r="K186" s="30">
        <v>1</v>
      </c>
      <c r="L186" s="30">
        <v>1</v>
      </c>
      <c r="M186" s="30">
        <v>1</v>
      </c>
      <c r="N186" s="30">
        <v>1</v>
      </c>
      <c r="O186" s="30">
        <v>1</v>
      </c>
      <c r="P186" s="30">
        <v>1</v>
      </c>
      <c r="Q186" s="30">
        <v>1</v>
      </c>
      <c r="R186" s="30">
        <v>1</v>
      </c>
      <c r="S186" s="30">
        <v>1</v>
      </c>
      <c r="T186" s="30">
        <v>1</v>
      </c>
      <c r="U186" s="30">
        <v>1</v>
      </c>
      <c r="V186" s="30">
        <v>1</v>
      </c>
      <c r="W186" s="30">
        <v>1</v>
      </c>
      <c r="X186" s="30">
        <v>1</v>
      </c>
      <c r="Y186" s="30">
        <v>1</v>
      </c>
      <c r="Z186" s="30">
        <v>1</v>
      </c>
      <c r="AA186" s="58">
        <v>1</v>
      </c>
    </row>
    <row r="187" spans="1:27" x14ac:dyDescent="0.35">
      <c r="A187" s="8">
        <v>6800</v>
      </c>
      <c r="B187" s="29">
        <v>1</v>
      </c>
      <c r="C187" s="30">
        <v>1</v>
      </c>
      <c r="D187" s="30">
        <v>1</v>
      </c>
      <c r="E187" s="30">
        <v>1</v>
      </c>
      <c r="F187" s="30">
        <v>1</v>
      </c>
      <c r="G187" s="30">
        <v>1</v>
      </c>
      <c r="H187" s="30">
        <v>1</v>
      </c>
      <c r="I187" s="30">
        <v>1</v>
      </c>
      <c r="J187" s="30">
        <v>1</v>
      </c>
      <c r="K187" s="30">
        <v>1</v>
      </c>
      <c r="L187" s="30">
        <v>1</v>
      </c>
      <c r="M187" s="30">
        <v>1</v>
      </c>
      <c r="N187" s="30">
        <v>1</v>
      </c>
      <c r="O187" s="30">
        <v>1</v>
      </c>
      <c r="P187" s="30">
        <v>1</v>
      </c>
      <c r="Q187" s="30">
        <v>1</v>
      </c>
      <c r="R187" s="30">
        <v>1</v>
      </c>
      <c r="S187" s="30">
        <v>1</v>
      </c>
      <c r="T187" s="30">
        <v>1</v>
      </c>
      <c r="U187" s="30">
        <v>1</v>
      </c>
      <c r="V187" s="30">
        <v>1</v>
      </c>
      <c r="W187" s="30">
        <v>1</v>
      </c>
      <c r="X187" s="30">
        <v>1</v>
      </c>
      <c r="Y187" s="30">
        <v>1</v>
      </c>
      <c r="Z187" s="30">
        <v>1</v>
      </c>
      <c r="AA187" s="58">
        <v>1</v>
      </c>
    </row>
    <row r="188" spans="1:27" x14ac:dyDescent="0.35">
      <c r="A188" s="8">
        <v>7000</v>
      </c>
      <c r="B188" s="29">
        <v>1</v>
      </c>
      <c r="C188" s="30">
        <v>1</v>
      </c>
      <c r="D188" s="30">
        <v>1</v>
      </c>
      <c r="E188" s="30">
        <v>1</v>
      </c>
      <c r="F188" s="30">
        <v>1</v>
      </c>
      <c r="G188" s="30">
        <v>1</v>
      </c>
      <c r="H188" s="30">
        <v>1</v>
      </c>
      <c r="I188" s="30">
        <v>1</v>
      </c>
      <c r="J188" s="30">
        <v>1</v>
      </c>
      <c r="K188" s="30">
        <v>1</v>
      </c>
      <c r="L188" s="30">
        <v>1</v>
      </c>
      <c r="M188" s="30">
        <v>1</v>
      </c>
      <c r="N188" s="30">
        <v>1</v>
      </c>
      <c r="O188" s="30">
        <v>1</v>
      </c>
      <c r="P188" s="30">
        <v>1</v>
      </c>
      <c r="Q188" s="30">
        <v>1</v>
      </c>
      <c r="R188" s="30">
        <v>1</v>
      </c>
      <c r="S188" s="30">
        <v>1</v>
      </c>
      <c r="T188" s="30">
        <v>1</v>
      </c>
      <c r="U188" s="30">
        <v>1</v>
      </c>
      <c r="V188" s="30">
        <v>1</v>
      </c>
      <c r="W188" s="30">
        <v>1</v>
      </c>
      <c r="X188" s="30">
        <v>1</v>
      </c>
      <c r="Y188" s="30">
        <v>1</v>
      </c>
      <c r="Z188" s="30">
        <v>1</v>
      </c>
      <c r="AA188" s="58">
        <v>1</v>
      </c>
    </row>
    <row r="189" spans="1:27" x14ac:dyDescent="0.35">
      <c r="A189" s="8">
        <v>7200</v>
      </c>
      <c r="B189" s="29">
        <v>1</v>
      </c>
      <c r="C189" s="30">
        <v>1</v>
      </c>
      <c r="D189" s="30">
        <v>1</v>
      </c>
      <c r="E189" s="30">
        <v>1</v>
      </c>
      <c r="F189" s="30">
        <v>1</v>
      </c>
      <c r="G189" s="30">
        <v>1</v>
      </c>
      <c r="H189" s="30">
        <v>1</v>
      </c>
      <c r="I189" s="30">
        <v>1</v>
      </c>
      <c r="J189" s="30">
        <v>1</v>
      </c>
      <c r="K189" s="30">
        <v>1</v>
      </c>
      <c r="L189" s="30">
        <v>1</v>
      </c>
      <c r="M189" s="30">
        <v>1</v>
      </c>
      <c r="N189" s="30">
        <v>1</v>
      </c>
      <c r="O189" s="30">
        <v>1</v>
      </c>
      <c r="P189" s="30">
        <v>1</v>
      </c>
      <c r="Q189" s="30">
        <v>1</v>
      </c>
      <c r="R189" s="30">
        <v>1</v>
      </c>
      <c r="S189" s="30">
        <v>1</v>
      </c>
      <c r="T189" s="30">
        <v>1</v>
      </c>
      <c r="U189" s="30">
        <v>1</v>
      </c>
      <c r="V189" s="30">
        <v>1</v>
      </c>
      <c r="W189" s="30">
        <v>1</v>
      </c>
      <c r="X189" s="30">
        <v>1</v>
      </c>
      <c r="Y189" s="30">
        <v>1</v>
      </c>
      <c r="Z189" s="30">
        <v>1</v>
      </c>
      <c r="AA189" s="58">
        <v>1</v>
      </c>
    </row>
    <row r="190" spans="1:27" x14ac:dyDescent="0.35">
      <c r="A190" s="8">
        <v>7400</v>
      </c>
      <c r="B190" s="29">
        <v>1</v>
      </c>
      <c r="C190" s="30">
        <v>1</v>
      </c>
      <c r="D190" s="30">
        <v>1</v>
      </c>
      <c r="E190" s="30">
        <v>1</v>
      </c>
      <c r="F190" s="30">
        <v>1</v>
      </c>
      <c r="G190" s="30">
        <v>1</v>
      </c>
      <c r="H190" s="30">
        <v>1</v>
      </c>
      <c r="I190" s="30">
        <v>1</v>
      </c>
      <c r="J190" s="30">
        <v>1</v>
      </c>
      <c r="K190" s="30">
        <v>1</v>
      </c>
      <c r="L190" s="30">
        <v>1</v>
      </c>
      <c r="M190" s="30">
        <v>1</v>
      </c>
      <c r="N190" s="30">
        <v>1</v>
      </c>
      <c r="O190" s="30">
        <v>1</v>
      </c>
      <c r="P190" s="30">
        <v>1</v>
      </c>
      <c r="Q190" s="30">
        <v>1</v>
      </c>
      <c r="R190" s="30">
        <v>1</v>
      </c>
      <c r="S190" s="30">
        <v>1</v>
      </c>
      <c r="T190" s="30">
        <v>1</v>
      </c>
      <c r="U190" s="30">
        <v>1</v>
      </c>
      <c r="V190" s="30">
        <v>1</v>
      </c>
      <c r="W190" s="30">
        <v>1</v>
      </c>
      <c r="X190" s="30">
        <v>1</v>
      </c>
      <c r="Y190" s="30">
        <v>1</v>
      </c>
      <c r="Z190" s="30">
        <v>1</v>
      </c>
      <c r="AA190" s="58">
        <v>1</v>
      </c>
    </row>
    <row r="191" spans="1:27" x14ac:dyDescent="0.35">
      <c r="A191" s="8">
        <v>7600</v>
      </c>
      <c r="B191" s="29">
        <v>1</v>
      </c>
      <c r="C191" s="30">
        <v>1</v>
      </c>
      <c r="D191" s="30">
        <v>1</v>
      </c>
      <c r="E191" s="30">
        <v>1</v>
      </c>
      <c r="F191" s="30">
        <v>1</v>
      </c>
      <c r="G191" s="30">
        <v>1</v>
      </c>
      <c r="H191" s="30">
        <v>1</v>
      </c>
      <c r="I191" s="30">
        <v>1</v>
      </c>
      <c r="J191" s="30">
        <v>1</v>
      </c>
      <c r="K191" s="30">
        <v>1</v>
      </c>
      <c r="L191" s="30">
        <v>1</v>
      </c>
      <c r="M191" s="30">
        <v>1</v>
      </c>
      <c r="N191" s="30">
        <v>1</v>
      </c>
      <c r="O191" s="30">
        <v>1</v>
      </c>
      <c r="P191" s="30">
        <v>1</v>
      </c>
      <c r="Q191" s="30">
        <v>1</v>
      </c>
      <c r="R191" s="30">
        <v>1</v>
      </c>
      <c r="S191" s="30">
        <v>1</v>
      </c>
      <c r="T191" s="30">
        <v>1</v>
      </c>
      <c r="U191" s="30">
        <v>1</v>
      </c>
      <c r="V191" s="30">
        <v>1</v>
      </c>
      <c r="W191" s="30">
        <v>1</v>
      </c>
      <c r="X191" s="30">
        <v>1</v>
      </c>
      <c r="Y191" s="30">
        <v>1</v>
      </c>
      <c r="Z191" s="30">
        <v>1</v>
      </c>
      <c r="AA191" s="58">
        <v>1</v>
      </c>
    </row>
    <row r="192" spans="1:27" x14ac:dyDescent="0.35">
      <c r="A192" s="8">
        <v>7800</v>
      </c>
      <c r="B192" s="29">
        <v>1</v>
      </c>
      <c r="C192" s="30">
        <v>1</v>
      </c>
      <c r="D192" s="30">
        <v>1</v>
      </c>
      <c r="E192" s="30">
        <v>1</v>
      </c>
      <c r="F192" s="30">
        <v>1</v>
      </c>
      <c r="G192" s="30">
        <v>1</v>
      </c>
      <c r="H192" s="30">
        <v>1</v>
      </c>
      <c r="I192" s="30">
        <v>1</v>
      </c>
      <c r="J192" s="30">
        <v>1</v>
      </c>
      <c r="K192" s="30">
        <v>1</v>
      </c>
      <c r="L192" s="30">
        <v>1</v>
      </c>
      <c r="M192" s="30">
        <v>1</v>
      </c>
      <c r="N192" s="30">
        <v>1</v>
      </c>
      <c r="O192" s="30">
        <v>1</v>
      </c>
      <c r="P192" s="30">
        <v>1</v>
      </c>
      <c r="Q192" s="30">
        <v>1</v>
      </c>
      <c r="R192" s="30">
        <v>1</v>
      </c>
      <c r="S192" s="30">
        <v>1</v>
      </c>
      <c r="T192" s="30">
        <v>1</v>
      </c>
      <c r="U192" s="30">
        <v>1</v>
      </c>
      <c r="V192" s="30">
        <v>1</v>
      </c>
      <c r="W192" s="30">
        <v>1</v>
      </c>
      <c r="X192" s="30">
        <v>1</v>
      </c>
      <c r="Y192" s="30">
        <v>1</v>
      </c>
      <c r="Z192" s="30">
        <v>1</v>
      </c>
      <c r="AA192" s="58">
        <v>1</v>
      </c>
    </row>
    <row r="193" spans="1:27" x14ac:dyDescent="0.35">
      <c r="A193" s="8">
        <v>8000</v>
      </c>
      <c r="B193" s="29">
        <v>1</v>
      </c>
      <c r="C193" s="30">
        <v>1</v>
      </c>
      <c r="D193" s="30">
        <v>1</v>
      </c>
      <c r="E193" s="30">
        <v>1</v>
      </c>
      <c r="F193" s="30">
        <v>1</v>
      </c>
      <c r="G193" s="30">
        <v>1</v>
      </c>
      <c r="H193" s="30">
        <v>1</v>
      </c>
      <c r="I193" s="30">
        <v>1</v>
      </c>
      <c r="J193" s="30">
        <v>1</v>
      </c>
      <c r="K193" s="30">
        <v>1</v>
      </c>
      <c r="L193" s="30">
        <v>1</v>
      </c>
      <c r="M193" s="30">
        <v>1</v>
      </c>
      <c r="N193" s="30">
        <v>1</v>
      </c>
      <c r="O193" s="30">
        <v>1</v>
      </c>
      <c r="P193" s="30">
        <v>1</v>
      </c>
      <c r="Q193" s="30">
        <v>1</v>
      </c>
      <c r="R193" s="30">
        <v>1</v>
      </c>
      <c r="S193" s="30">
        <v>1</v>
      </c>
      <c r="T193" s="30">
        <v>1</v>
      </c>
      <c r="U193" s="30">
        <v>1</v>
      </c>
      <c r="V193" s="30">
        <v>1</v>
      </c>
      <c r="W193" s="30">
        <v>1</v>
      </c>
      <c r="X193" s="30">
        <v>1</v>
      </c>
      <c r="Y193" s="30">
        <v>1</v>
      </c>
      <c r="Z193" s="30">
        <v>1</v>
      </c>
      <c r="AA193" s="58">
        <v>1</v>
      </c>
    </row>
    <row r="194" spans="1:27" x14ac:dyDescent="0.35">
      <c r="A194" s="8">
        <v>8200</v>
      </c>
      <c r="B194" s="29">
        <v>1</v>
      </c>
      <c r="C194" s="30">
        <v>1</v>
      </c>
      <c r="D194" s="30">
        <v>1</v>
      </c>
      <c r="E194" s="30">
        <v>1</v>
      </c>
      <c r="F194" s="30">
        <v>1</v>
      </c>
      <c r="G194" s="30">
        <v>1</v>
      </c>
      <c r="H194" s="30">
        <v>1</v>
      </c>
      <c r="I194" s="30">
        <v>1</v>
      </c>
      <c r="J194" s="30">
        <v>1</v>
      </c>
      <c r="K194" s="30">
        <v>1</v>
      </c>
      <c r="L194" s="30">
        <v>1</v>
      </c>
      <c r="M194" s="30">
        <v>1</v>
      </c>
      <c r="N194" s="30">
        <v>1</v>
      </c>
      <c r="O194" s="30">
        <v>1</v>
      </c>
      <c r="P194" s="30">
        <v>1</v>
      </c>
      <c r="Q194" s="30">
        <v>1</v>
      </c>
      <c r="R194" s="30">
        <v>1</v>
      </c>
      <c r="S194" s="30">
        <v>1</v>
      </c>
      <c r="T194" s="30">
        <v>1</v>
      </c>
      <c r="U194" s="30">
        <v>1</v>
      </c>
      <c r="V194" s="30">
        <v>1</v>
      </c>
      <c r="W194" s="30">
        <v>1</v>
      </c>
      <c r="X194" s="30">
        <v>1</v>
      </c>
      <c r="Y194" s="30">
        <v>1</v>
      </c>
      <c r="Z194" s="30">
        <v>1</v>
      </c>
      <c r="AA194" s="58">
        <v>1</v>
      </c>
    </row>
    <row r="195" spans="1:27" x14ac:dyDescent="0.35">
      <c r="A195" s="8">
        <v>8400</v>
      </c>
      <c r="B195" s="29">
        <v>1</v>
      </c>
      <c r="C195" s="30">
        <v>1</v>
      </c>
      <c r="D195" s="30">
        <v>1</v>
      </c>
      <c r="E195" s="30">
        <v>1</v>
      </c>
      <c r="F195" s="30">
        <v>1</v>
      </c>
      <c r="G195" s="30">
        <v>1</v>
      </c>
      <c r="H195" s="30">
        <v>1</v>
      </c>
      <c r="I195" s="30">
        <v>1</v>
      </c>
      <c r="J195" s="30">
        <v>1</v>
      </c>
      <c r="K195" s="30">
        <v>1</v>
      </c>
      <c r="L195" s="30">
        <v>1</v>
      </c>
      <c r="M195" s="30">
        <v>1</v>
      </c>
      <c r="N195" s="30">
        <v>1</v>
      </c>
      <c r="O195" s="30">
        <v>1</v>
      </c>
      <c r="P195" s="30">
        <v>1</v>
      </c>
      <c r="Q195" s="30">
        <v>1</v>
      </c>
      <c r="R195" s="30">
        <v>1</v>
      </c>
      <c r="S195" s="30">
        <v>1</v>
      </c>
      <c r="T195" s="30">
        <v>1</v>
      </c>
      <c r="U195" s="30">
        <v>1</v>
      </c>
      <c r="V195" s="30">
        <v>1</v>
      </c>
      <c r="W195" s="30">
        <v>1</v>
      </c>
      <c r="X195" s="30">
        <v>1</v>
      </c>
      <c r="Y195" s="30">
        <v>1</v>
      </c>
      <c r="Z195" s="30">
        <v>1</v>
      </c>
      <c r="AA195" s="58">
        <v>1</v>
      </c>
    </row>
    <row r="196" spans="1:27" x14ac:dyDescent="0.35">
      <c r="A196" s="8">
        <v>8600</v>
      </c>
      <c r="B196" s="29">
        <v>1</v>
      </c>
      <c r="C196" s="30">
        <v>1</v>
      </c>
      <c r="D196" s="30">
        <v>1</v>
      </c>
      <c r="E196" s="30">
        <v>1</v>
      </c>
      <c r="F196" s="30">
        <v>1</v>
      </c>
      <c r="G196" s="30">
        <v>1</v>
      </c>
      <c r="H196" s="30">
        <v>1</v>
      </c>
      <c r="I196" s="30">
        <v>1</v>
      </c>
      <c r="J196" s="30">
        <v>1</v>
      </c>
      <c r="K196" s="30">
        <v>1</v>
      </c>
      <c r="L196" s="30">
        <v>1</v>
      </c>
      <c r="M196" s="30">
        <v>1</v>
      </c>
      <c r="N196" s="30">
        <v>1</v>
      </c>
      <c r="O196" s="30">
        <v>1</v>
      </c>
      <c r="P196" s="30">
        <v>1</v>
      </c>
      <c r="Q196" s="30">
        <v>1</v>
      </c>
      <c r="R196" s="30">
        <v>1</v>
      </c>
      <c r="S196" s="30">
        <v>1</v>
      </c>
      <c r="T196" s="30">
        <v>1</v>
      </c>
      <c r="U196" s="30">
        <v>1</v>
      </c>
      <c r="V196" s="30">
        <v>1</v>
      </c>
      <c r="W196" s="30">
        <v>1</v>
      </c>
      <c r="X196" s="30">
        <v>1</v>
      </c>
      <c r="Y196" s="30">
        <v>1</v>
      </c>
      <c r="Z196" s="30">
        <v>1</v>
      </c>
      <c r="AA196" s="58">
        <v>1</v>
      </c>
    </row>
    <row r="197" spans="1:27" x14ac:dyDescent="0.35">
      <c r="A197" s="8">
        <v>8800</v>
      </c>
      <c r="B197" s="29">
        <v>1</v>
      </c>
      <c r="C197" s="30">
        <v>1</v>
      </c>
      <c r="D197" s="30">
        <v>1</v>
      </c>
      <c r="E197" s="30">
        <v>1</v>
      </c>
      <c r="F197" s="30">
        <v>1</v>
      </c>
      <c r="G197" s="30">
        <v>1</v>
      </c>
      <c r="H197" s="30">
        <v>1</v>
      </c>
      <c r="I197" s="30">
        <v>1</v>
      </c>
      <c r="J197" s="30">
        <v>1</v>
      </c>
      <c r="K197" s="30">
        <v>1</v>
      </c>
      <c r="L197" s="30">
        <v>1</v>
      </c>
      <c r="M197" s="30">
        <v>1</v>
      </c>
      <c r="N197" s="30">
        <v>1</v>
      </c>
      <c r="O197" s="30">
        <v>1</v>
      </c>
      <c r="P197" s="30">
        <v>1</v>
      </c>
      <c r="Q197" s="30">
        <v>1</v>
      </c>
      <c r="R197" s="30">
        <v>1</v>
      </c>
      <c r="S197" s="30">
        <v>1</v>
      </c>
      <c r="T197" s="30">
        <v>1</v>
      </c>
      <c r="U197" s="30">
        <v>1</v>
      </c>
      <c r="V197" s="30">
        <v>1</v>
      </c>
      <c r="W197" s="30">
        <v>1</v>
      </c>
      <c r="X197" s="30">
        <v>1</v>
      </c>
      <c r="Y197" s="30">
        <v>1</v>
      </c>
      <c r="Z197" s="30">
        <v>1</v>
      </c>
      <c r="AA197" s="58">
        <v>1</v>
      </c>
    </row>
    <row r="198" spans="1:27" x14ac:dyDescent="0.35">
      <c r="A198" s="8">
        <v>9000</v>
      </c>
      <c r="B198" s="33">
        <v>1</v>
      </c>
      <c r="C198" s="34">
        <v>1</v>
      </c>
      <c r="D198" s="34">
        <v>1</v>
      </c>
      <c r="E198" s="34">
        <v>1</v>
      </c>
      <c r="F198" s="34">
        <v>1</v>
      </c>
      <c r="G198" s="34">
        <v>1</v>
      </c>
      <c r="H198" s="34">
        <v>1</v>
      </c>
      <c r="I198" s="34">
        <v>1</v>
      </c>
      <c r="J198" s="34">
        <v>1</v>
      </c>
      <c r="K198" s="34">
        <v>1</v>
      </c>
      <c r="L198" s="34">
        <v>1</v>
      </c>
      <c r="M198" s="34">
        <v>1</v>
      </c>
      <c r="N198" s="34">
        <v>1</v>
      </c>
      <c r="O198" s="34">
        <v>1</v>
      </c>
      <c r="P198" s="34">
        <v>1</v>
      </c>
      <c r="Q198" s="34">
        <v>1</v>
      </c>
      <c r="R198" s="34">
        <v>1</v>
      </c>
      <c r="S198" s="34">
        <v>1</v>
      </c>
      <c r="T198" s="34">
        <v>1</v>
      </c>
      <c r="U198" s="34">
        <v>1</v>
      </c>
      <c r="V198" s="34">
        <v>1</v>
      </c>
      <c r="W198" s="34">
        <v>1</v>
      </c>
      <c r="X198" s="34">
        <v>1</v>
      </c>
      <c r="Y198" s="34">
        <v>1</v>
      </c>
      <c r="Z198" s="34">
        <v>1</v>
      </c>
      <c r="AA198" s="59">
        <v>1</v>
      </c>
    </row>
    <row r="200" spans="1:27" x14ac:dyDescent="0.35">
      <c r="A200" s="64" t="s">
        <v>83</v>
      </c>
      <c r="B200" s="8">
        <v>10000</v>
      </c>
      <c r="C200" s="8">
        <v>10200</v>
      </c>
      <c r="D200" s="8">
        <v>10400</v>
      </c>
      <c r="E200" s="8">
        <v>10600</v>
      </c>
      <c r="F200" s="8">
        <v>10800</v>
      </c>
      <c r="G200" s="8">
        <v>11000</v>
      </c>
      <c r="H200" s="8">
        <v>11200</v>
      </c>
      <c r="I200" s="8">
        <v>11400</v>
      </c>
      <c r="J200" s="8">
        <v>11600</v>
      </c>
      <c r="K200" s="8">
        <v>11800</v>
      </c>
      <c r="L200" s="8">
        <v>12000</v>
      </c>
      <c r="M200" s="8">
        <v>12200</v>
      </c>
      <c r="N200" s="8">
        <v>12400</v>
      </c>
      <c r="O200" s="8">
        <v>12600</v>
      </c>
      <c r="P200" s="8">
        <v>12800</v>
      </c>
      <c r="Q200" s="8">
        <v>13000</v>
      </c>
      <c r="R200" s="8">
        <v>13200</v>
      </c>
      <c r="S200" s="8">
        <v>13400</v>
      </c>
      <c r="T200" s="8">
        <v>13600</v>
      </c>
      <c r="U200" s="8">
        <v>13800</v>
      </c>
      <c r="V200" s="8">
        <v>14000</v>
      </c>
      <c r="W200" s="8">
        <v>14200</v>
      </c>
      <c r="X200" s="8">
        <v>14400</v>
      </c>
      <c r="Y200" s="8">
        <v>14600</v>
      </c>
      <c r="Z200" s="8">
        <v>14800</v>
      </c>
      <c r="AA200" s="8">
        <v>15000</v>
      </c>
    </row>
    <row r="201" spans="1:27" x14ac:dyDescent="0.35">
      <c r="A201" s="8">
        <v>4000</v>
      </c>
      <c r="B201" s="25">
        <v>1</v>
      </c>
      <c r="C201" s="26">
        <v>1</v>
      </c>
      <c r="D201" s="26">
        <v>1</v>
      </c>
      <c r="E201" s="26">
        <v>1</v>
      </c>
      <c r="F201" s="26">
        <v>1</v>
      </c>
      <c r="G201" s="26">
        <v>1</v>
      </c>
      <c r="H201" s="26">
        <v>1</v>
      </c>
      <c r="I201" s="26">
        <v>1</v>
      </c>
      <c r="J201" s="26">
        <v>1</v>
      </c>
      <c r="K201" s="26">
        <v>1</v>
      </c>
      <c r="L201" s="26">
        <v>1</v>
      </c>
      <c r="M201" s="26">
        <v>1</v>
      </c>
      <c r="N201" s="26">
        <v>1</v>
      </c>
      <c r="O201" s="26">
        <v>1</v>
      </c>
      <c r="P201" s="26">
        <v>1</v>
      </c>
      <c r="Q201" s="26">
        <v>1</v>
      </c>
      <c r="R201" s="26">
        <v>1</v>
      </c>
      <c r="S201" s="26">
        <v>1</v>
      </c>
      <c r="T201" s="26">
        <v>1</v>
      </c>
      <c r="U201" s="26">
        <v>1</v>
      </c>
      <c r="V201" s="26">
        <v>1</v>
      </c>
      <c r="W201" s="26">
        <v>1</v>
      </c>
      <c r="X201" s="26">
        <v>1</v>
      </c>
      <c r="Y201" s="26">
        <v>1</v>
      </c>
      <c r="Z201" s="26">
        <v>1</v>
      </c>
      <c r="AA201" s="57">
        <v>1</v>
      </c>
    </row>
    <row r="202" spans="1:27" x14ac:dyDescent="0.35">
      <c r="A202" s="8">
        <v>4200</v>
      </c>
      <c r="B202" s="29">
        <v>0</v>
      </c>
      <c r="C202" s="30">
        <v>0</v>
      </c>
      <c r="D202" s="30">
        <v>1</v>
      </c>
      <c r="E202" s="30">
        <v>0</v>
      </c>
      <c r="F202" s="30">
        <v>1</v>
      </c>
      <c r="G202" s="30">
        <v>1</v>
      </c>
      <c r="H202" s="30">
        <v>1</v>
      </c>
      <c r="I202" s="30">
        <v>1</v>
      </c>
      <c r="J202" s="30">
        <v>1</v>
      </c>
      <c r="K202" s="30">
        <v>1</v>
      </c>
      <c r="L202" s="30">
        <v>1</v>
      </c>
      <c r="M202" s="30">
        <v>1</v>
      </c>
      <c r="N202" s="30">
        <v>1</v>
      </c>
      <c r="O202" s="30">
        <v>1</v>
      </c>
      <c r="P202" s="30">
        <v>1</v>
      </c>
      <c r="Q202" s="30">
        <v>1</v>
      </c>
      <c r="R202" s="30">
        <v>1</v>
      </c>
      <c r="S202" s="30">
        <v>1</v>
      </c>
      <c r="T202" s="30">
        <v>1</v>
      </c>
      <c r="U202" s="30">
        <v>1</v>
      </c>
      <c r="V202" s="30">
        <v>1</v>
      </c>
      <c r="W202" s="30">
        <v>1</v>
      </c>
      <c r="X202" s="30">
        <v>1</v>
      </c>
      <c r="Y202" s="30">
        <v>1</v>
      </c>
      <c r="Z202" s="30">
        <v>1</v>
      </c>
      <c r="AA202" s="58">
        <v>1</v>
      </c>
    </row>
    <row r="203" spans="1:27" x14ac:dyDescent="0.35">
      <c r="A203" s="8">
        <v>4400</v>
      </c>
      <c r="B203" s="29">
        <v>0</v>
      </c>
      <c r="C203" s="30">
        <v>0</v>
      </c>
      <c r="D203" s="30">
        <v>0</v>
      </c>
      <c r="E203" s="30">
        <v>0</v>
      </c>
      <c r="F203" s="30">
        <v>0</v>
      </c>
      <c r="G203" s="30">
        <v>0</v>
      </c>
      <c r="H203" s="30">
        <v>1</v>
      </c>
      <c r="I203" s="30">
        <v>1</v>
      </c>
      <c r="J203" s="30">
        <v>1</v>
      </c>
      <c r="K203" s="30">
        <v>1</v>
      </c>
      <c r="L203" s="30">
        <v>1</v>
      </c>
      <c r="M203" s="30">
        <v>1</v>
      </c>
      <c r="N203" s="30">
        <v>1</v>
      </c>
      <c r="O203" s="30">
        <v>1</v>
      </c>
      <c r="P203" s="30">
        <v>1</v>
      </c>
      <c r="Q203" s="30">
        <v>1</v>
      </c>
      <c r="R203" s="30">
        <v>1</v>
      </c>
      <c r="S203" s="30">
        <v>1</v>
      </c>
      <c r="T203" s="30">
        <v>1</v>
      </c>
      <c r="U203" s="30">
        <v>1</v>
      </c>
      <c r="V203" s="30">
        <v>1</v>
      </c>
      <c r="W203" s="30">
        <v>1</v>
      </c>
      <c r="X203" s="30">
        <v>1</v>
      </c>
      <c r="Y203" s="30">
        <v>1</v>
      </c>
      <c r="Z203" s="30">
        <v>1</v>
      </c>
      <c r="AA203" s="58">
        <v>1</v>
      </c>
    </row>
    <row r="204" spans="1:27" x14ac:dyDescent="0.35">
      <c r="A204" s="8">
        <v>4600</v>
      </c>
      <c r="B204" s="29">
        <v>0</v>
      </c>
      <c r="C204" s="30">
        <v>0</v>
      </c>
      <c r="D204" s="30">
        <v>0</v>
      </c>
      <c r="E204" s="30">
        <v>0</v>
      </c>
      <c r="F204" s="30">
        <v>1</v>
      </c>
      <c r="G204" s="30">
        <v>0</v>
      </c>
      <c r="H204" s="30">
        <v>1</v>
      </c>
      <c r="I204" s="30">
        <v>1</v>
      </c>
      <c r="J204" s="30">
        <v>1</v>
      </c>
      <c r="K204" s="30">
        <v>1</v>
      </c>
      <c r="L204" s="30">
        <v>1</v>
      </c>
      <c r="M204" s="30">
        <v>1</v>
      </c>
      <c r="N204" s="30">
        <v>1</v>
      </c>
      <c r="O204" s="30">
        <v>1</v>
      </c>
      <c r="P204" s="30">
        <v>1</v>
      </c>
      <c r="Q204" s="30">
        <v>1</v>
      </c>
      <c r="R204" s="30">
        <v>1</v>
      </c>
      <c r="S204" s="30">
        <v>1</v>
      </c>
      <c r="T204" s="30">
        <v>1</v>
      </c>
      <c r="U204" s="30">
        <v>1</v>
      </c>
      <c r="V204" s="30">
        <v>1</v>
      </c>
      <c r="W204" s="30">
        <v>1</v>
      </c>
      <c r="X204" s="30">
        <v>1</v>
      </c>
      <c r="Y204" s="30">
        <v>1</v>
      </c>
      <c r="Z204" s="30">
        <v>1</v>
      </c>
      <c r="AA204" s="58">
        <v>1</v>
      </c>
    </row>
    <row r="205" spans="1:27" x14ac:dyDescent="0.35">
      <c r="A205" s="8">
        <v>4800</v>
      </c>
      <c r="B205" s="29">
        <v>0</v>
      </c>
      <c r="C205" s="30">
        <v>0</v>
      </c>
      <c r="D205" s="30">
        <v>0</v>
      </c>
      <c r="E205" s="30">
        <v>0</v>
      </c>
      <c r="F205" s="30">
        <v>1</v>
      </c>
      <c r="G205" s="30">
        <v>0</v>
      </c>
      <c r="H205" s="30">
        <v>1</v>
      </c>
      <c r="I205" s="30">
        <v>1</v>
      </c>
      <c r="J205" s="30">
        <v>1</v>
      </c>
      <c r="K205" s="30">
        <v>1</v>
      </c>
      <c r="L205" s="30">
        <v>1</v>
      </c>
      <c r="M205" s="30">
        <v>1</v>
      </c>
      <c r="N205" s="30">
        <v>1</v>
      </c>
      <c r="O205" s="30">
        <v>1</v>
      </c>
      <c r="P205" s="30">
        <v>1</v>
      </c>
      <c r="Q205" s="30">
        <v>1</v>
      </c>
      <c r="R205" s="30">
        <v>1</v>
      </c>
      <c r="S205" s="30">
        <v>1</v>
      </c>
      <c r="T205" s="30">
        <v>1</v>
      </c>
      <c r="U205" s="30">
        <v>1</v>
      </c>
      <c r="V205" s="30">
        <v>1</v>
      </c>
      <c r="W205" s="30">
        <v>1</v>
      </c>
      <c r="X205" s="30">
        <v>1</v>
      </c>
      <c r="Y205" s="30">
        <v>1</v>
      </c>
      <c r="Z205" s="30">
        <v>1</v>
      </c>
      <c r="AA205" s="58">
        <v>1</v>
      </c>
    </row>
    <row r="206" spans="1:27" x14ac:dyDescent="0.35">
      <c r="A206" s="8">
        <v>5000</v>
      </c>
      <c r="B206" s="29">
        <v>0</v>
      </c>
      <c r="C206" s="30">
        <v>0</v>
      </c>
      <c r="D206" s="30">
        <v>0</v>
      </c>
      <c r="E206" s="30">
        <v>0</v>
      </c>
      <c r="F206" s="30">
        <v>1</v>
      </c>
      <c r="G206" s="30">
        <v>0</v>
      </c>
      <c r="H206" s="30">
        <v>1</v>
      </c>
      <c r="I206" s="30">
        <v>0</v>
      </c>
      <c r="J206" s="30">
        <v>1</v>
      </c>
      <c r="K206" s="30">
        <v>1</v>
      </c>
      <c r="L206" s="30">
        <v>1</v>
      </c>
      <c r="M206" s="30">
        <v>1</v>
      </c>
      <c r="N206" s="30">
        <v>1</v>
      </c>
      <c r="O206" s="30">
        <v>1</v>
      </c>
      <c r="P206" s="30">
        <v>1</v>
      </c>
      <c r="Q206" s="30">
        <v>1</v>
      </c>
      <c r="R206" s="30">
        <v>1</v>
      </c>
      <c r="S206" s="30">
        <v>1</v>
      </c>
      <c r="T206" s="30">
        <v>1</v>
      </c>
      <c r="U206" s="30">
        <v>1</v>
      </c>
      <c r="V206" s="30">
        <v>1</v>
      </c>
      <c r="W206" s="30">
        <v>1</v>
      </c>
      <c r="X206" s="30">
        <v>1</v>
      </c>
      <c r="Y206" s="30">
        <v>1</v>
      </c>
      <c r="Z206" s="30">
        <v>1</v>
      </c>
      <c r="AA206" s="58">
        <v>1</v>
      </c>
    </row>
    <row r="207" spans="1:27" x14ac:dyDescent="0.35">
      <c r="A207" s="8">
        <v>5200</v>
      </c>
      <c r="B207" s="29">
        <v>0</v>
      </c>
      <c r="C207" s="30">
        <v>0</v>
      </c>
      <c r="D207" s="30">
        <v>0</v>
      </c>
      <c r="E207" s="30">
        <v>0</v>
      </c>
      <c r="F207" s="30">
        <v>1</v>
      </c>
      <c r="G207" s="30">
        <v>0</v>
      </c>
      <c r="H207" s="30">
        <v>1</v>
      </c>
      <c r="I207" s="30">
        <v>0</v>
      </c>
      <c r="J207" s="30">
        <v>1</v>
      </c>
      <c r="K207" s="30">
        <v>1</v>
      </c>
      <c r="L207" s="30">
        <v>1</v>
      </c>
      <c r="M207" s="30">
        <v>1</v>
      </c>
      <c r="N207" s="30">
        <v>1</v>
      </c>
      <c r="O207" s="30">
        <v>1</v>
      </c>
      <c r="P207" s="30">
        <v>1</v>
      </c>
      <c r="Q207" s="30">
        <v>1</v>
      </c>
      <c r="R207" s="30">
        <v>1</v>
      </c>
      <c r="S207" s="30">
        <v>1</v>
      </c>
      <c r="T207" s="30">
        <v>1</v>
      </c>
      <c r="U207" s="30">
        <v>1</v>
      </c>
      <c r="V207" s="30">
        <v>1</v>
      </c>
      <c r="W207" s="30">
        <v>1</v>
      </c>
      <c r="X207" s="30">
        <v>1</v>
      </c>
      <c r="Y207" s="30">
        <v>1</v>
      </c>
      <c r="Z207" s="30">
        <v>1</v>
      </c>
      <c r="AA207" s="58">
        <v>1</v>
      </c>
    </row>
    <row r="208" spans="1:27" x14ac:dyDescent="0.35">
      <c r="A208" s="8">
        <v>5400</v>
      </c>
      <c r="B208" s="29">
        <v>0</v>
      </c>
      <c r="C208" s="30">
        <v>0</v>
      </c>
      <c r="D208" s="30">
        <v>0</v>
      </c>
      <c r="E208" s="30">
        <v>0</v>
      </c>
      <c r="F208" s="30">
        <v>1</v>
      </c>
      <c r="G208" s="30">
        <v>0</v>
      </c>
      <c r="H208" s="30">
        <v>1</v>
      </c>
      <c r="I208" s="30">
        <v>0</v>
      </c>
      <c r="J208" s="30">
        <v>1</v>
      </c>
      <c r="K208" s="30">
        <v>1</v>
      </c>
      <c r="L208" s="30">
        <v>1</v>
      </c>
      <c r="M208" s="30">
        <v>1</v>
      </c>
      <c r="N208" s="30">
        <v>1</v>
      </c>
      <c r="O208" s="30">
        <v>1</v>
      </c>
      <c r="P208" s="30">
        <v>1</v>
      </c>
      <c r="Q208" s="30">
        <v>1</v>
      </c>
      <c r="R208" s="30">
        <v>1</v>
      </c>
      <c r="S208" s="30">
        <v>1</v>
      </c>
      <c r="T208" s="30">
        <v>1</v>
      </c>
      <c r="U208" s="30">
        <v>1</v>
      </c>
      <c r="V208" s="30">
        <v>1</v>
      </c>
      <c r="W208" s="30">
        <v>1</v>
      </c>
      <c r="X208" s="30">
        <v>1</v>
      </c>
      <c r="Y208" s="30">
        <v>1</v>
      </c>
      <c r="Z208" s="30">
        <v>1</v>
      </c>
      <c r="AA208" s="58">
        <v>1</v>
      </c>
    </row>
    <row r="209" spans="1:27" x14ac:dyDescent="0.35">
      <c r="A209" s="8">
        <v>5600</v>
      </c>
      <c r="B209" s="29">
        <v>0</v>
      </c>
      <c r="C209" s="30">
        <v>0</v>
      </c>
      <c r="D209" s="30">
        <v>0</v>
      </c>
      <c r="E209" s="30">
        <v>0</v>
      </c>
      <c r="F209" s="30">
        <v>1</v>
      </c>
      <c r="G209" s="30">
        <v>0</v>
      </c>
      <c r="H209" s="30">
        <v>1</v>
      </c>
      <c r="I209" s="30">
        <v>0</v>
      </c>
      <c r="J209" s="30">
        <v>1</v>
      </c>
      <c r="K209" s="30">
        <v>1</v>
      </c>
      <c r="L209" s="30">
        <v>1</v>
      </c>
      <c r="M209" s="30">
        <v>1</v>
      </c>
      <c r="N209" s="30">
        <v>1</v>
      </c>
      <c r="O209" s="30">
        <v>1</v>
      </c>
      <c r="P209" s="30">
        <v>1</v>
      </c>
      <c r="Q209" s="30">
        <v>1</v>
      </c>
      <c r="R209" s="30">
        <v>1</v>
      </c>
      <c r="S209" s="30">
        <v>1</v>
      </c>
      <c r="T209" s="30">
        <v>1</v>
      </c>
      <c r="U209" s="30">
        <v>1</v>
      </c>
      <c r="V209" s="30">
        <v>1</v>
      </c>
      <c r="W209" s="30">
        <v>1</v>
      </c>
      <c r="X209" s="30">
        <v>1</v>
      </c>
      <c r="Y209" s="30">
        <v>1</v>
      </c>
      <c r="Z209" s="30">
        <v>1</v>
      </c>
      <c r="AA209" s="58">
        <v>1</v>
      </c>
    </row>
    <row r="210" spans="1:27" x14ac:dyDescent="0.35">
      <c r="A210" s="8">
        <v>5800</v>
      </c>
      <c r="B210" s="29">
        <v>0</v>
      </c>
      <c r="C210" s="30">
        <v>0</v>
      </c>
      <c r="D210" s="30">
        <v>0</v>
      </c>
      <c r="E210" s="30">
        <v>0</v>
      </c>
      <c r="F210" s="30">
        <v>1</v>
      </c>
      <c r="G210" s="30">
        <v>0</v>
      </c>
      <c r="H210" s="30">
        <v>1</v>
      </c>
      <c r="I210" s="30">
        <v>0</v>
      </c>
      <c r="J210" s="30">
        <v>1</v>
      </c>
      <c r="K210" s="30">
        <v>1</v>
      </c>
      <c r="L210" s="30">
        <v>1</v>
      </c>
      <c r="M210" s="30">
        <v>1</v>
      </c>
      <c r="N210" s="30">
        <v>1</v>
      </c>
      <c r="O210" s="30">
        <v>1</v>
      </c>
      <c r="P210" s="30">
        <v>1</v>
      </c>
      <c r="Q210" s="30">
        <v>1</v>
      </c>
      <c r="R210" s="30">
        <v>1</v>
      </c>
      <c r="S210" s="30">
        <v>1</v>
      </c>
      <c r="T210" s="30">
        <v>1</v>
      </c>
      <c r="U210" s="30">
        <v>1</v>
      </c>
      <c r="V210" s="30">
        <v>1</v>
      </c>
      <c r="W210" s="30">
        <v>1</v>
      </c>
      <c r="X210" s="30">
        <v>1</v>
      </c>
      <c r="Y210" s="30">
        <v>1</v>
      </c>
      <c r="Z210" s="30">
        <v>1</v>
      </c>
      <c r="AA210" s="58">
        <v>1</v>
      </c>
    </row>
    <row r="211" spans="1:27" x14ac:dyDescent="0.35">
      <c r="A211" s="8">
        <v>6000</v>
      </c>
      <c r="B211" s="29">
        <v>0</v>
      </c>
      <c r="C211" s="30">
        <v>0</v>
      </c>
      <c r="D211" s="30">
        <v>0</v>
      </c>
      <c r="E211" s="30">
        <v>0</v>
      </c>
      <c r="F211" s="30">
        <v>1</v>
      </c>
      <c r="G211" s="30">
        <v>0</v>
      </c>
      <c r="H211" s="30">
        <v>1</v>
      </c>
      <c r="I211" s="30">
        <v>0</v>
      </c>
      <c r="J211" s="30">
        <v>1</v>
      </c>
      <c r="K211" s="30">
        <v>1</v>
      </c>
      <c r="L211" s="30">
        <v>1</v>
      </c>
      <c r="M211" s="30">
        <v>1</v>
      </c>
      <c r="N211" s="30">
        <v>1</v>
      </c>
      <c r="O211" s="30">
        <v>1</v>
      </c>
      <c r="P211" s="30">
        <v>1</v>
      </c>
      <c r="Q211" s="30">
        <v>1</v>
      </c>
      <c r="R211" s="30">
        <v>1</v>
      </c>
      <c r="S211" s="30">
        <v>1</v>
      </c>
      <c r="T211" s="30">
        <v>1</v>
      </c>
      <c r="U211" s="30">
        <v>1</v>
      </c>
      <c r="V211" s="30">
        <v>1</v>
      </c>
      <c r="W211" s="30">
        <v>1</v>
      </c>
      <c r="X211" s="30">
        <v>1</v>
      </c>
      <c r="Y211" s="30">
        <v>1</v>
      </c>
      <c r="Z211" s="30">
        <v>1</v>
      </c>
      <c r="AA211" s="58">
        <v>1</v>
      </c>
    </row>
    <row r="212" spans="1:27" x14ac:dyDescent="0.35">
      <c r="A212" s="8">
        <v>6200</v>
      </c>
      <c r="B212" s="29">
        <v>0</v>
      </c>
      <c r="C212" s="30">
        <v>0</v>
      </c>
      <c r="D212" s="30">
        <v>0</v>
      </c>
      <c r="E212" s="30">
        <v>0</v>
      </c>
      <c r="F212" s="30">
        <v>1</v>
      </c>
      <c r="G212" s="30">
        <v>0</v>
      </c>
      <c r="H212" s="30">
        <v>1</v>
      </c>
      <c r="I212" s="30">
        <v>0</v>
      </c>
      <c r="J212" s="30">
        <v>1</v>
      </c>
      <c r="K212" s="30">
        <v>1</v>
      </c>
      <c r="L212" s="30">
        <v>1</v>
      </c>
      <c r="M212" s="30">
        <v>1</v>
      </c>
      <c r="N212" s="30">
        <v>1</v>
      </c>
      <c r="O212" s="30">
        <v>1</v>
      </c>
      <c r="P212" s="30">
        <v>1</v>
      </c>
      <c r="Q212" s="30">
        <v>1</v>
      </c>
      <c r="R212" s="30">
        <v>1</v>
      </c>
      <c r="S212" s="30">
        <v>1</v>
      </c>
      <c r="T212" s="30">
        <v>1</v>
      </c>
      <c r="U212" s="30">
        <v>1</v>
      </c>
      <c r="V212" s="30">
        <v>1</v>
      </c>
      <c r="W212" s="30">
        <v>1</v>
      </c>
      <c r="X212" s="30">
        <v>1</v>
      </c>
      <c r="Y212" s="30">
        <v>1</v>
      </c>
      <c r="Z212" s="30">
        <v>1</v>
      </c>
      <c r="AA212" s="58">
        <v>1</v>
      </c>
    </row>
    <row r="213" spans="1:27" x14ac:dyDescent="0.35">
      <c r="A213" s="8">
        <v>6400</v>
      </c>
      <c r="B213" s="29">
        <v>0</v>
      </c>
      <c r="C213" s="30">
        <v>0</v>
      </c>
      <c r="D213" s="30">
        <v>0</v>
      </c>
      <c r="E213" s="30">
        <v>0</v>
      </c>
      <c r="F213" s="30">
        <v>1</v>
      </c>
      <c r="G213" s="30">
        <v>0</v>
      </c>
      <c r="H213" s="30">
        <v>1</v>
      </c>
      <c r="I213" s="30">
        <v>0</v>
      </c>
      <c r="J213" s="30">
        <v>1</v>
      </c>
      <c r="K213" s="30">
        <v>1</v>
      </c>
      <c r="L213" s="30">
        <v>1</v>
      </c>
      <c r="M213" s="30">
        <v>1</v>
      </c>
      <c r="N213" s="30">
        <v>1</v>
      </c>
      <c r="O213" s="30">
        <v>1</v>
      </c>
      <c r="P213" s="30">
        <v>1</v>
      </c>
      <c r="Q213" s="30">
        <v>1</v>
      </c>
      <c r="R213" s="30">
        <v>1</v>
      </c>
      <c r="S213" s="30">
        <v>1</v>
      </c>
      <c r="T213" s="30">
        <v>1</v>
      </c>
      <c r="U213" s="30">
        <v>1</v>
      </c>
      <c r="V213" s="30">
        <v>1</v>
      </c>
      <c r="W213" s="30">
        <v>1</v>
      </c>
      <c r="X213" s="30">
        <v>1</v>
      </c>
      <c r="Y213" s="30">
        <v>1</v>
      </c>
      <c r="Z213" s="30">
        <v>1</v>
      </c>
      <c r="AA213" s="58">
        <v>1</v>
      </c>
    </row>
    <row r="214" spans="1:27" x14ac:dyDescent="0.35">
      <c r="A214" s="8">
        <v>6600</v>
      </c>
      <c r="B214" s="29">
        <v>0</v>
      </c>
      <c r="C214" s="30">
        <v>0</v>
      </c>
      <c r="D214" s="30">
        <v>0</v>
      </c>
      <c r="E214" s="30">
        <v>0</v>
      </c>
      <c r="F214" s="30">
        <v>1</v>
      </c>
      <c r="G214" s="30">
        <v>0</v>
      </c>
      <c r="H214" s="30">
        <v>1</v>
      </c>
      <c r="I214" s="30">
        <v>0</v>
      </c>
      <c r="J214" s="30">
        <v>1</v>
      </c>
      <c r="K214" s="30">
        <v>1</v>
      </c>
      <c r="L214" s="30">
        <v>1</v>
      </c>
      <c r="M214" s="30">
        <v>1</v>
      </c>
      <c r="N214" s="30">
        <v>1</v>
      </c>
      <c r="O214" s="30">
        <v>1</v>
      </c>
      <c r="P214" s="30">
        <v>1</v>
      </c>
      <c r="Q214" s="30">
        <v>1</v>
      </c>
      <c r="R214" s="30">
        <v>1</v>
      </c>
      <c r="S214" s="30">
        <v>1</v>
      </c>
      <c r="T214" s="30">
        <v>1</v>
      </c>
      <c r="U214" s="30">
        <v>1</v>
      </c>
      <c r="V214" s="30">
        <v>1</v>
      </c>
      <c r="W214" s="30">
        <v>1</v>
      </c>
      <c r="X214" s="30">
        <v>1</v>
      </c>
      <c r="Y214" s="30">
        <v>1</v>
      </c>
      <c r="Z214" s="30">
        <v>1</v>
      </c>
      <c r="AA214" s="58">
        <v>1</v>
      </c>
    </row>
    <row r="215" spans="1:27" x14ac:dyDescent="0.35">
      <c r="A215" s="8">
        <v>6800</v>
      </c>
      <c r="B215" s="29">
        <v>0</v>
      </c>
      <c r="C215" s="30">
        <v>0</v>
      </c>
      <c r="D215" s="30">
        <v>0</v>
      </c>
      <c r="E215" s="30">
        <v>0</v>
      </c>
      <c r="F215" s="30">
        <v>1</v>
      </c>
      <c r="G215" s="30">
        <v>0</v>
      </c>
      <c r="H215" s="30">
        <v>1</v>
      </c>
      <c r="I215" s="30">
        <v>0</v>
      </c>
      <c r="J215" s="30">
        <v>1</v>
      </c>
      <c r="K215" s="30">
        <v>1</v>
      </c>
      <c r="L215" s="30">
        <v>1</v>
      </c>
      <c r="M215" s="30">
        <v>1</v>
      </c>
      <c r="N215" s="30">
        <v>1</v>
      </c>
      <c r="O215" s="30">
        <v>1</v>
      </c>
      <c r="P215" s="30">
        <v>1</v>
      </c>
      <c r="Q215" s="30">
        <v>1</v>
      </c>
      <c r="R215" s="30">
        <v>1</v>
      </c>
      <c r="S215" s="30">
        <v>1</v>
      </c>
      <c r="T215" s="30">
        <v>1</v>
      </c>
      <c r="U215" s="30">
        <v>1</v>
      </c>
      <c r="V215" s="30">
        <v>1</v>
      </c>
      <c r="W215" s="30">
        <v>1</v>
      </c>
      <c r="X215" s="30">
        <v>1</v>
      </c>
      <c r="Y215" s="30">
        <v>1</v>
      </c>
      <c r="Z215" s="30">
        <v>1</v>
      </c>
      <c r="AA215" s="58">
        <v>1</v>
      </c>
    </row>
    <row r="216" spans="1:27" x14ac:dyDescent="0.35">
      <c r="A216" s="8">
        <v>7000</v>
      </c>
      <c r="B216" s="29">
        <v>0</v>
      </c>
      <c r="C216" s="30">
        <v>0</v>
      </c>
      <c r="D216" s="30">
        <v>0</v>
      </c>
      <c r="E216" s="30">
        <v>0</v>
      </c>
      <c r="F216" s="30">
        <v>1</v>
      </c>
      <c r="G216" s="30">
        <v>0</v>
      </c>
      <c r="H216" s="30">
        <v>1</v>
      </c>
      <c r="I216" s="30">
        <v>0</v>
      </c>
      <c r="J216" s="30">
        <v>1</v>
      </c>
      <c r="K216" s="30">
        <v>1</v>
      </c>
      <c r="L216" s="30">
        <v>1</v>
      </c>
      <c r="M216" s="30">
        <v>1</v>
      </c>
      <c r="N216" s="30">
        <v>1</v>
      </c>
      <c r="O216" s="30">
        <v>1</v>
      </c>
      <c r="P216" s="30">
        <v>1</v>
      </c>
      <c r="Q216" s="30">
        <v>1</v>
      </c>
      <c r="R216" s="30">
        <v>1</v>
      </c>
      <c r="S216" s="30">
        <v>1</v>
      </c>
      <c r="T216" s="30">
        <v>1</v>
      </c>
      <c r="U216" s="30">
        <v>1</v>
      </c>
      <c r="V216" s="30">
        <v>1</v>
      </c>
      <c r="W216" s="30">
        <v>1</v>
      </c>
      <c r="X216" s="30">
        <v>1</v>
      </c>
      <c r="Y216" s="30">
        <v>1</v>
      </c>
      <c r="Z216" s="30">
        <v>1</v>
      </c>
      <c r="AA216" s="58">
        <v>1</v>
      </c>
    </row>
    <row r="217" spans="1:27" x14ac:dyDescent="0.35">
      <c r="A217" s="8">
        <v>7200</v>
      </c>
      <c r="B217" s="29">
        <v>0</v>
      </c>
      <c r="C217" s="30">
        <v>0</v>
      </c>
      <c r="D217" s="30">
        <v>0</v>
      </c>
      <c r="E217" s="30">
        <v>0</v>
      </c>
      <c r="F217" s="30">
        <v>1</v>
      </c>
      <c r="G217" s="30">
        <v>0</v>
      </c>
      <c r="H217" s="30">
        <v>1</v>
      </c>
      <c r="I217" s="30">
        <v>0</v>
      </c>
      <c r="J217" s="30">
        <v>1</v>
      </c>
      <c r="K217" s="30">
        <v>1</v>
      </c>
      <c r="L217" s="30">
        <v>1</v>
      </c>
      <c r="M217" s="30">
        <v>1</v>
      </c>
      <c r="N217" s="30">
        <v>1</v>
      </c>
      <c r="O217" s="30">
        <v>1</v>
      </c>
      <c r="P217" s="30">
        <v>1</v>
      </c>
      <c r="Q217" s="30">
        <v>1</v>
      </c>
      <c r="R217" s="30">
        <v>1</v>
      </c>
      <c r="S217" s="30">
        <v>1</v>
      </c>
      <c r="T217" s="30">
        <v>1</v>
      </c>
      <c r="U217" s="30">
        <v>1</v>
      </c>
      <c r="V217" s="30">
        <v>1</v>
      </c>
      <c r="W217" s="30">
        <v>1</v>
      </c>
      <c r="X217" s="30">
        <v>1</v>
      </c>
      <c r="Y217" s="30">
        <v>1</v>
      </c>
      <c r="Z217" s="30">
        <v>1</v>
      </c>
      <c r="AA217" s="58">
        <v>1</v>
      </c>
    </row>
    <row r="218" spans="1:27" x14ac:dyDescent="0.35">
      <c r="A218" s="8">
        <v>7400</v>
      </c>
      <c r="B218" s="29">
        <v>0</v>
      </c>
      <c r="C218" s="30">
        <v>0</v>
      </c>
      <c r="D218" s="30">
        <v>0</v>
      </c>
      <c r="E218" s="30">
        <v>0</v>
      </c>
      <c r="F218" s="30">
        <v>1</v>
      </c>
      <c r="G218" s="30">
        <v>0</v>
      </c>
      <c r="H218" s="30">
        <v>1</v>
      </c>
      <c r="I218" s="30">
        <v>0</v>
      </c>
      <c r="J218" s="30">
        <v>1</v>
      </c>
      <c r="K218" s="30">
        <v>1</v>
      </c>
      <c r="L218" s="30">
        <v>1</v>
      </c>
      <c r="M218" s="30">
        <v>1</v>
      </c>
      <c r="N218" s="30">
        <v>1</v>
      </c>
      <c r="O218" s="30">
        <v>1</v>
      </c>
      <c r="P218" s="30">
        <v>1</v>
      </c>
      <c r="Q218" s="30">
        <v>1</v>
      </c>
      <c r="R218" s="30">
        <v>1</v>
      </c>
      <c r="S218" s="30">
        <v>1</v>
      </c>
      <c r="T218" s="30">
        <v>1</v>
      </c>
      <c r="U218" s="30">
        <v>1</v>
      </c>
      <c r="V218" s="30">
        <v>1</v>
      </c>
      <c r="W218" s="30">
        <v>1</v>
      </c>
      <c r="X218" s="30">
        <v>1</v>
      </c>
      <c r="Y218" s="30">
        <v>1</v>
      </c>
      <c r="Z218" s="30">
        <v>1</v>
      </c>
      <c r="AA218" s="58">
        <v>1</v>
      </c>
    </row>
    <row r="219" spans="1:27" x14ac:dyDescent="0.35">
      <c r="A219" s="8">
        <v>7600</v>
      </c>
      <c r="B219" s="29">
        <v>0</v>
      </c>
      <c r="C219" s="30">
        <v>0</v>
      </c>
      <c r="D219" s="30">
        <v>0</v>
      </c>
      <c r="E219" s="30">
        <v>0</v>
      </c>
      <c r="F219" s="30">
        <v>1</v>
      </c>
      <c r="G219" s="30">
        <v>0</v>
      </c>
      <c r="H219" s="30">
        <v>1</v>
      </c>
      <c r="I219" s="30">
        <v>0</v>
      </c>
      <c r="J219" s="30">
        <v>1</v>
      </c>
      <c r="K219" s="30">
        <v>1</v>
      </c>
      <c r="L219" s="30">
        <v>1</v>
      </c>
      <c r="M219" s="30">
        <v>1</v>
      </c>
      <c r="N219" s="30">
        <v>1</v>
      </c>
      <c r="O219" s="30">
        <v>1</v>
      </c>
      <c r="P219" s="30">
        <v>1</v>
      </c>
      <c r="Q219" s="30">
        <v>1</v>
      </c>
      <c r="R219" s="30">
        <v>1</v>
      </c>
      <c r="S219" s="30">
        <v>1</v>
      </c>
      <c r="T219" s="30">
        <v>1</v>
      </c>
      <c r="U219" s="30">
        <v>1</v>
      </c>
      <c r="V219" s="30">
        <v>1</v>
      </c>
      <c r="W219" s="30">
        <v>1</v>
      </c>
      <c r="X219" s="30">
        <v>1</v>
      </c>
      <c r="Y219" s="30">
        <v>1</v>
      </c>
      <c r="Z219" s="30">
        <v>1</v>
      </c>
      <c r="AA219" s="58">
        <v>1</v>
      </c>
    </row>
    <row r="220" spans="1:27" x14ac:dyDescent="0.35">
      <c r="A220" s="8">
        <v>7800</v>
      </c>
      <c r="B220" s="29">
        <v>0</v>
      </c>
      <c r="C220" s="30">
        <v>0</v>
      </c>
      <c r="D220" s="30">
        <v>0</v>
      </c>
      <c r="E220" s="30">
        <v>0</v>
      </c>
      <c r="F220" s="30">
        <v>1</v>
      </c>
      <c r="G220" s="30">
        <v>0</v>
      </c>
      <c r="H220" s="30">
        <v>1</v>
      </c>
      <c r="I220" s="30">
        <v>0</v>
      </c>
      <c r="J220" s="30">
        <v>1</v>
      </c>
      <c r="K220" s="30">
        <v>1</v>
      </c>
      <c r="L220" s="30">
        <v>1</v>
      </c>
      <c r="M220" s="30">
        <v>1</v>
      </c>
      <c r="N220" s="30">
        <v>1</v>
      </c>
      <c r="O220" s="30">
        <v>1</v>
      </c>
      <c r="P220" s="30">
        <v>1</v>
      </c>
      <c r="Q220" s="30">
        <v>1</v>
      </c>
      <c r="R220" s="30">
        <v>1</v>
      </c>
      <c r="S220" s="30">
        <v>1</v>
      </c>
      <c r="T220" s="30">
        <v>1</v>
      </c>
      <c r="U220" s="30">
        <v>1</v>
      </c>
      <c r="V220" s="30">
        <v>1</v>
      </c>
      <c r="W220" s="30">
        <v>1</v>
      </c>
      <c r="X220" s="30">
        <v>1</v>
      </c>
      <c r="Y220" s="30">
        <v>1</v>
      </c>
      <c r="Z220" s="30">
        <v>1</v>
      </c>
      <c r="AA220" s="58">
        <v>1</v>
      </c>
    </row>
    <row r="221" spans="1:27" x14ac:dyDescent="0.35">
      <c r="A221" s="8">
        <v>8000</v>
      </c>
      <c r="B221" s="29">
        <v>0</v>
      </c>
      <c r="C221" s="30">
        <v>0</v>
      </c>
      <c r="D221" s="30">
        <v>0</v>
      </c>
      <c r="E221" s="30">
        <v>0</v>
      </c>
      <c r="F221" s="30">
        <v>1</v>
      </c>
      <c r="G221" s="30">
        <v>0</v>
      </c>
      <c r="H221" s="30">
        <v>1</v>
      </c>
      <c r="I221" s="30">
        <v>0</v>
      </c>
      <c r="J221" s="30">
        <v>1</v>
      </c>
      <c r="K221" s="30">
        <v>1</v>
      </c>
      <c r="L221" s="30">
        <v>1</v>
      </c>
      <c r="M221" s="30">
        <v>1</v>
      </c>
      <c r="N221" s="30">
        <v>1</v>
      </c>
      <c r="O221" s="30">
        <v>1</v>
      </c>
      <c r="P221" s="30">
        <v>1</v>
      </c>
      <c r="Q221" s="30">
        <v>1</v>
      </c>
      <c r="R221" s="30">
        <v>1</v>
      </c>
      <c r="S221" s="30">
        <v>1</v>
      </c>
      <c r="T221" s="30">
        <v>1</v>
      </c>
      <c r="U221" s="30">
        <v>1</v>
      </c>
      <c r="V221" s="30">
        <v>1</v>
      </c>
      <c r="W221" s="30">
        <v>1</v>
      </c>
      <c r="X221" s="30">
        <v>1</v>
      </c>
      <c r="Y221" s="30">
        <v>1</v>
      </c>
      <c r="Z221" s="30">
        <v>1</v>
      </c>
      <c r="AA221" s="58">
        <v>1</v>
      </c>
    </row>
    <row r="222" spans="1:27" x14ac:dyDescent="0.35">
      <c r="A222" s="8">
        <v>8200</v>
      </c>
      <c r="B222" s="29">
        <v>0</v>
      </c>
      <c r="C222" s="30">
        <v>0</v>
      </c>
      <c r="D222" s="30">
        <v>0</v>
      </c>
      <c r="E222" s="30">
        <v>0</v>
      </c>
      <c r="F222" s="30">
        <v>1</v>
      </c>
      <c r="G222" s="30">
        <v>0</v>
      </c>
      <c r="H222" s="30">
        <v>1</v>
      </c>
      <c r="I222" s="30">
        <v>0</v>
      </c>
      <c r="J222" s="30">
        <v>1</v>
      </c>
      <c r="K222" s="30">
        <v>1</v>
      </c>
      <c r="L222" s="30">
        <v>1</v>
      </c>
      <c r="M222" s="30">
        <v>1</v>
      </c>
      <c r="N222" s="30">
        <v>1</v>
      </c>
      <c r="O222" s="30">
        <v>1</v>
      </c>
      <c r="P222" s="30">
        <v>1</v>
      </c>
      <c r="Q222" s="30">
        <v>1</v>
      </c>
      <c r="R222" s="30">
        <v>1</v>
      </c>
      <c r="S222" s="30">
        <v>1</v>
      </c>
      <c r="T222" s="30">
        <v>1</v>
      </c>
      <c r="U222" s="30">
        <v>1</v>
      </c>
      <c r="V222" s="30">
        <v>1</v>
      </c>
      <c r="W222" s="30">
        <v>1</v>
      </c>
      <c r="X222" s="30">
        <v>1</v>
      </c>
      <c r="Y222" s="30">
        <v>1</v>
      </c>
      <c r="Z222" s="30">
        <v>1</v>
      </c>
      <c r="AA222" s="58">
        <v>1</v>
      </c>
    </row>
    <row r="223" spans="1:27" x14ac:dyDescent="0.35">
      <c r="A223" s="8">
        <v>8400</v>
      </c>
      <c r="B223" s="29">
        <v>0</v>
      </c>
      <c r="C223" s="30">
        <v>0</v>
      </c>
      <c r="D223" s="30">
        <v>0</v>
      </c>
      <c r="E223" s="30">
        <v>0</v>
      </c>
      <c r="F223" s="30">
        <v>1</v>
      </c>
      <c r="G223" s="30">
        <v>0</v>
      </c>
      <c r="H223" s="30">
        <v>1</v>
      </c>
      <c r="I223" s="30">
        <v>0</v>
      </c>
      <c r="J223" s="30">
        <v>1</v>
      </c>
      <c r="K223" s="30">
        <v>1</v>
      </c>
      <c r="L223" s="30">
        <v>1</v>
      </c>
      <c r="M223" s="30">
        <v>1</v>
      </c>
      <c r="N223" s="30">
        <v>1</v>
      </c>
      <c r="O223" s="30">
        <v>1</v>
      </c>
      <c r="P223" s="30">
        <v>1</v>
      </c>
      <c r="Q223" s="30">
        <v>1</v>
      </c>
      <c r="R223" s="30">
        <v>1</v>
      </c>
      <c r="S223" s="30">
        <v>1</v>
      </c>
      <c r="T223" s="30">
        <v>1</v>
      </c>
      <c r="U223" s="30">
        <v>1</v>
      </c>
      <c r="V223" s="30">
        <v>1</v>
      </c>
      <c r="W223" s="30">
        <v>1</v>
      </c>
      <c r="X223" s="30">
        <v>1</v>
      </c>
      <c r="Y223" s="30">
        <v>1</v>
      </c>
      <c r="Z223" s="30">
        <v>1</v>
      </c>
      <c r="AA223" s="58">
        <v>1</v>
      </c>
    </row>
    <row r="224" spans="1:27" x14ac:dyDescent="0.35">
      <c r="A224" s="8">
        <v>8600</v>
      </c>
      <c r="B224" s="29">
        <v>0</v>
      </c>
      <c r="C224" s="30">
        <v>0</v>
      </c>
      <c r="D224" s="30">
        <v>0</v>
      </c>
      <c r="E224" s="30">
        <v>0</v>
      </c>
      <c r="F224" s="30">
        <v>1</v>
      </c>
      <c r="G224" s="30">
        <v>0</v>
      </c>
      <c r="H224" s="30">
        <v>1</v>
      </c>
      <c r="I224" s="30">
        <v>0</v>
      </c>
      <c r="J224" s="30">
        <v>1</v>
      </c>
      <c r="K224" s="30">
        <v>1</v>
      </c>
      <c r="L224" s="30">
        <v>1</v>
      </c>
      <c r="M224" s="30">
        <v>1</v>
      </c>
      <c r="N224" s="30">
        <v>1</v>
      </c>
      <c r="O224" s="30">
        <v>1</v>
      </c>
      <c r="P224" s="30">
        <v>1</v>
      </c>
      <c r="Q224" s="30">
        <v>1</v>
      </c>
      <c r="R224" s="30">
        <v>1</v>
      </c>
      <c r="S224" s="30">
        <v>1</v>
      </c>
      <c r="T224" s="30">
        <v>1</v>
      </c>
      <c r="U224" s="30">
        <v>1</v>
      </c>
      <c r="V224" s="30">
        <v>1</v>
      </c>
      <c r="W224" s="30">
        <v>1</v>
      </c>
      <c r="X224" s="30">
        <v>1</v>
      </c>
      <c r="Y224" s="30">
        <v>1</v>
      </c>
      <c r="Z224" s="30">
        <v>1</v>
      </c>
      <c r="AA224" s="58">
        <v>1</v>
      </c>
    </row>
    <row r="225" spans="1:27" x14ac:dyDescent="0.35">
      <c r="A225" s="8">
        <v>8800</v>
      </c>
      <c r="B225" s="29">
        <v>0</v>
      </c>
      <c r="C225" s="30">
        <v>0</v>
      </c>
      <c r="D225" s="30">
        <v>0</v>
      </c>
      <c r="E225" s="30">
        <v>0</v>
      </c>
      <c r="F225" s="30">
        <v>1</v>
      </c>
      <c r="G225" s="30">
        <v>0</v>
      </c>
      <c r="H225" s="30">
        <v>1</v>
      </c>
      <c r="I225" s="30">
        <v>0</v>
      </c>
      <c r="J225" s="30">
        <v>1</v>
      </c>
      <c r="K225" s="30">
        <v>1</v>
      </c>
      <c r="L225" s="30">
        <v>1</v>
      </c>
      <c r="M225" s="30">
        <v>1</v>
      </c>
      <c r="N225" s="30">
        <v>1</v>
      </c>
      <c r="O225" s="30">
        <v>1</v>
      </c>
      <c r="P225" s="30">
        <v>1</v>
      </c>
      <c r="Q225" s="30">
        <v>1</v>
      </c>
      <c r="R225" s="30">
        <v>1</v>
      </c>
      <c r="S225" s="30">
        <v>1</v>
      </c>
      <c r="T225" s="30">
        <v>1</v>
      </c>
      <c r="U225" s="30">
        <v>1</v>
      </c>
      <c r="V225" s="30">
        <v>1</v>
      </c>
      <c r="W225" s="30">
        <v>1</v>
      </c>
      <c r="X225" s="30">
        <v>1</v>
      </c>
      <c r="Y225" s="30">
        <v>1</v>
      </c>
      <c r="Z225" s="30">
        <v>1</v>
      </c>
      <c r="AA225" s="58">
        <v>1</v>
      </c>
    </row>
    <row r="226" spans="1:27" x14ac:dyDescent="0.35">
      <c r="A226" s="8">
        <v>9000</v>
      </c>
      <c r="B226" s="33">
        <v>0</v>
      </c>
      <c r="C226" s="34">
        <v>0</v>
      </c>
      <c r="D226" s="34">
        <v>0</v>
      </c>
      <c r="E226" s="34">
        <v>0</v>
      </c>
      <c r="F226" s="34">
        <v>1</v>
      </c>
      <c r="G226" s="34">
        <v>0</v>
      </c>
      <c r="H226" s="34">
        <v>1</v>
      </c>
      <c r="I226" s="34">
        <v>0</v>
      </c>
      <c r="J226" s="34">
        <v>1</v>
      </c>
      <c r="K226" s="34">
        <v>1</v>
      </c>
      <c r="L226" s="34">
        <v>1</v>
      </c>
      <c r="M226" s="34">
        <v>1</v>
      </c>
      <c r="N226" s="34">
        <v>1</v>
      </c>
      <c r="O226" s="34">
        <v>1</v>
      </c>
      <c r="P226" s="34">
        <v>1</v>
      </c>
      <c r="Q226" s="34">
        <v>1</v>
      </c>
      <c r="R226" s="34">
        <v>1</v>
      </c>
      <c r="S226" s="34">
        <v>1</v>
      </c>
      <c r="T226" s="34">
        <v>1</v>
      </c>
      <c r="U226" s="34">
        <v>1</v>
      </c>
      <c r="V226" s="34">
        <v>1</v>
      </c>
      <c r="W226" s="34">
        <v>1</v>
      </c>
      <c r="X226" s="34">
        <v>1</v>
      </c>
      <c r="Y226" s="34">
        <v>1</v>
      </c>
      <c r="Z226" s="34">
        <v>1</v>
      </c>
      <c r="AA226" s="59">
        <v>1</v>
      </c>
    </row>
    <row r="228" spans="1:27" x14ac:dyDescent="0.35">
      <c r="A228" s="64" t="s">
        <v>84</v>
      </c>
      <c r="B228" s="8">
        <v>10000</v>
      </c>
      <c r="C228" s="8">
        <v>10200</v>
      </c>
      <c r="D228" s="8">
        <v>10400</v>
      </c>
      <c r="E228" s="8">
        <v>10600</v>
      </c>
      <c r="F228" s="8">
        <v>10800</v>
      </c>
      <c r="G228" s="8">
        <v>11000</v>
      </c>
      <c r="H228" s="8">
        <v>11200</v>
      </c>
      <c r="I228" s="8">
        <v>11400</v>
      </c>
      <c r="J228" s="8">
        <v>11600</v>
      </c>
      <c r="K228" s="8">
        <v>11800</v>
      </c>
      <c r="L228" s="8">
        <v>12000</v>
      </c>
      <c r="M228" s="8">
        <v>12200</v>
      </c>
      <c r="N228" s="8">
        <v>12400</v>
      </c>
      <c r="O228" s="8">
        <v>12600</v>
      </c>
      <c r="P228" s="8">
        <v>12800</v>
      </c>
      <c r="Q228" s="8">
        <v>13000</v>
      </c>
      <c r="R228" s="8">
        <v>13200</v>
      </c>
      <c r="S228" s="8">
        <v>13400</v>
      </c>
      <c r="T228" s="8">
        <v>13600</v>
      </c>
      <c r="U228" s="8">
        <v>13800</v>
      </c>
      <c r="V228" s="8">
        <v>14000</v>
      </c>
      <c r="W228" s="8">
        <v>14200</v>
      </c>
      <c r="X228" s="8">
        <v>14400</v>
      </c>
      <c r="Y228" s="8">
        <v>14600</v>
      </c>
      <c r="Z228" s="8">
        <v>14800</v>
      </c>
      <c r="AA228" s="8">
        <v>15000</v>
      </c>
    </row>
    <row r="229" spans="1:27" x14ac:dyDescent="0.35">
      <c r="A229" s="8">
        <v>4000</v>
      </c>
      <c r="B229" s="25">
        <v>1</v>
      </c>
      <c r="C229" s="26">
        <v>1</v>
      </c>
      <c r="D229" s="26">
        <v>1</v>
      </c>
      <c r="E229" s="26">
        <v>1</v>
      </c>
      <c r="F229" s="26">
        <v>1</v>
      </c>
      <c r="G229" s="26">
        <v>1</v>
      </c>
      <c r="H229" s="26">
        <v>1</v>
      </c>
      <c r="I229" s="26">
        <v>1</v>
      </c>
      <c r="J229" s="26">
        <v>1</v>
      </c>
      <c r="K229" s="26">
        <v>1</v>
      </c>
      <c r="L229" s="26">
        <v>1</v>
      </c>
      <c r="M229" s="26">
        <v>1</v>
      </c>
      <c r="N229" s="26">
        <v>1</v>
      </c>
      <c r="O229" s="26">
        <v>1</v>
      </c>
      <c r="P229" s="26">
        <v>1</v>
      </c>
      <c r="Q229" s="26">
        <v>1</v>
      </c>
      <c r="R229" s="26">
        <v>1</v>
      </c>
      <c r="S229" s="26">
        <v>1</v>
      </c>
      <c r="T229" s="26">
        <v>1</v>
      </c>
      <c r="U229" s="26">
        <v>1</v>
      </c>
      <c r="V229" s="26">
        <v>1</v>
      </c>
      <c r="W229" s="26">
        <v>1</v>
      </c>
      <c r="X229" s="26">
        <v>1</v>
      </c>
      <c r="Y229" s="26">
        <v>1</v>
      </c>
      <c r="Z229" s="26">
        <v>1</v>
      </c>
      <c r="AA229" s="57">
        <v>1</v>
      </c>
    </row>
    <row r="230" spans="1:27" x14ac:dyDescent="0.35">
      <c r="A230" s="8">
        <v>4200</v>
      </c>
      <c r="B230" s="29">
        <v>1</v>
      </c>
      <c r="C230" s="30">
        <v>1</v>
      </c>
      <c r="D230" s="30">
        <v>1</v>
      </c>
      <c r="E230" s="30">
        <v>1</v>
      </c>
      <c r="F230" s="30">
        <v>1</v>
      </c>
      <c r="G230" s="30">
        <v>1</v>
      </c>
      <c r="H230" s="30">
        <v>1</v>
      </c>
      <c r="I230" s="30">
        <v>1</v>
      </c>
      <c r="J230" s="30">
        <v>1</v>
      </c>
      <c r="K230" s="30">
        <v>1</v>
      </c>
      <c r="L230" s="30">
        <v>1</v>
      </c>
      <c r="M230" s="30">
        <v>1</v>
      </c>
      <c r="N230" s="30">
        <v>1</v>
      </c>
      <c r="O230" s="30">
        <v>1</v>
      </c>
      <c r="P230" s="30">
        <v>1</v>
      </c>
      <c r="Q230" s="30">
        <v>1</v>
      </c>
      <c r="R230" s="30">
        <v>1</v>
      </c>
      <c r="S230" s="30">
        <v>1</v>
      </c>
      <c r="T230" s="30">
        <v>1</v>
      </c>
      <c r="U230" s="30">
        <v>1</v>
      </c>
      <c r="V230" s="30">
        <v>1</v>
      </c>
      <c r="W230" s="30">
        <v>1</v>
      </c>
      <c r="X230" s="30">
        <v>1</v>
      </c>
      <c r="Y230" s="30">
        <v>1</v>
      </c>
      <c r="Z230" s="30">
        <v>1</v>
      </c>
      <c r="AA230" s="58">
        <v>1</v>
      </c>
    </row>
    <row r="231" spans="1:27" x14ac:dyDescent="0.35">
      <c r="A231" s="8">
        <v>4400</v>
      </c>
      <c r="B231" s="29">
        <v>1</v>
      </c>
      <c r="C231" s="30">
        <v>1</v>
      </c>
      <c r="D231" s="30">
        <v>1</v>
      </c>
      <c r="E231" s="30">
        <v>1</v>
      </c>
      <c r="F231" s="30">
        <v>1</v>
      </c>
      <c r="G231" s="30">
        <v>1</v>
      </c>
      <c r="H231" s="30">
        <v>1</v>
      </c>
      <c r="I231" s="30">
        <v>1</v>
      </c>
      <c r="J231" s="30">
        <v>1</v>
      </c>
      <c r="K231" s="30">
        <v>1</v>
      </c>
      <c r="L231" s="30">
        <v>1</v>
      </c>
      <c r="M231" s="30">
        <v>1</v>
      </c>
      <c r="N231" s="30">
        <v>1</v>
      </c>
      <c r="O231" s="30">
        <v>1</v>
      </c>
      <c r="P231" s="30">
        <v>1</v>
      </c>
      <c r="Q231" s="30">
        <v>1</v>
      </c>
      <c r="R231" s="30">
        <v>1</v>
      </c>
      <c r="S231" s="30">
        <v>1</v>
      </c>
      <c r="T231" s="30">
        <v>1</v>
      </c>
      <c r="U231" s="30">
        <v>1</v>
      </c>
      <c r="V231" s="30">
        <v>1</v>
      </c>
      <c r="W231" s="30">
        <v>1</v>
      </c>
      <c r="X231" s="30">
        <v>1</v>
      </c>
      <c r="Y231" s="30">
        <v>1</v>
      </c>
      <c r="Z231" s="30">
        <v>1</v>
      </c>
      <c r="AA231" s="58">
        <v>1</v>
      </c>
    </row>
    <row r="232" spans="1:27" x14ac:dyDescent="0.35">
      <c r="A232" s="8">
        <v>4600</v>
      </c>
      <c r="B232" s="29">
        <v>1</v>
      </c>
      <c r="C232" s="30">
        <v>1</v>
      </c>
      <c r="D232" s="30">
        <v>1</v>
      </c>
      <c r="E232" s="30">
        <v>1</v>
      </c>
      <c r="F232" s="30">
        <v>1</v>
      </c>
      <c r="G232" s="30">
        <v>1</v>
      </c>
      <c r="H232" s="30">
        <v>1</v>
      </c>
      <c r="I232" s="30">
        <v>1</v>
      </c>
      <c r="J232" s="30">
        <v>1</v>
      </c>
      <c r="K232" s="30">
        <v>1</v>
      </c>
      <c r="L232" s="30">
        <v>1</v>
      </c>
      <c r="M232" s="30">
        <v>1</v>
      </c>
      <c r="N232" s="30">
        <v>1</v>
      </c>
      <c r="O232" s="30">
        <v>1</v>
      </c>
      <c r="P232" s="30">
        <v>1</v>
      </c>
      <c r="Q232" s="30">
        <v>1</v>
      </c>
      <c r="R232" s="30">
        <v>1</v>
      </c>
      <c r="S232" s="30">
        <v>1</v>
      </c>
      <c r="T232" s="30">
        <v>1</v>
      </c>
      <c r="U232" s="30">
        <v>1</v>
      </c>
      <c r="V232" s="30">
        <v>1</v>
      </c>
      <c r="W232" s="30">
        <v>1</v>
      </c>
      <c r="X232" s="30">
        <v>1</v>
      </c>
      <c r="Y232" s="30">
        <v>1</v>
      </c>
      <c r="Z232" s="30">
        <v>1</v>
      </c>
      <c r="AA232" s="58">
        <v>1</v>
      </c>
    </row>
    <row r="233" spans="1:27" x14ac:dyDescent="0.35">
      <c r="A233" s="8">
        <v>4800</v>
      </c>
      <c r="B233" s="29">
        <v>1</v>
      </c>
      <c r="C233" s="30">
        <v>1</v>
      </c>
      <c r="D233" s="30">
        <v>1</v>
      </c>
      <c r="E233" s="30">
        <v>1</v>
      </c>
      <c r="F233" s="30">
        <v>1</v>
      </c>
      <c r="G233" s="30">
        <v>1</v>
      </c>
      <c r="H233" s="30">
        <v>1</v>
      </c>
      <c r="I233" s="30">
        <v>1</v>
      </c>
      <c r="J233" s="30">
        <v>1</v>
      </c>
      <c r="K233" s="30">
        <v>1</v>
      </c>
      <c r="L233" s="30">
        <v>1</v>
      </c>
      <c r="M233" s="30">
        <v>1</v>
      </c>
      <c r="N233" s="30">
        <v>1</v>
      </c>
      <c r="O233" s="30">
        <v>1</v>
      </c>
      <c r="P233" s="30">
        <v>1</v>
      </c>
      <c r="Q233" s="30">
        <v>1</v>
      </c>
      <c r="R233" s="30">
        <v>1</v>
      </c>
      <c r="S233" s="30">
        <v>1</v>
      </c>
      <c r="T233" s="30">
        <v>1</v>
      </c>
      <c r="U233" s="30">
        <v>1</v>
      </c>
      <c r="V233" s="30">
        <v>1</v>
      </c>
      <c r="W233" s="30">
        <v>1</v>
      </c>
      <c r="X233" s="30">
        <v>1</v>
      </c>
      <c r="Y233" s="30">
        <v>1</v>
      </c>
      <c r="Z233" s="30">
        <v>1</v>
      </c>
      <c r="AA233" s="58">
        <v>1</v>
      </c>
    </row>
    <row r="234" spans="1:27" x14ac:dyDescent="0.35">
      <c r="A234" s="8">
        <v>5000</v>
      </c>
      <c r="B234" s="29">
        <v>1</v>
      </c>
      <c r="C234" s="30">
        <v>1</v>
      </c>
      <c r="D234" s="30">
        <v>1</v>
      </c>
      <c r="E234" s="30">
        <v>1</v>
      </c>
      <c r="F234" s="30">
        <v>1</v>
      </c>
      <c r="G234" s="30">
        <v>1</v>
      </c>
      <c r="H234" s="30">
        <v>1</v>
      </c>
      <c r="I234" s="30">
        <v>1</v>
      </c>
      <c r="J234" s="30">
        <v>1</v>
      </c>
      <c r="K234" s="30">
        <v>1</v>
      </c>
      <c r="L234" s="30">
        <v>1</v>
      </c>
      <c r="M234" s="30">
        <v>1</v>
      </c>
      <c r="N234" s="30">
        <v>1</v>
      </c>
      <c r="O234" s="30">
        <v>1</v>
      </c>
      <c r="P234" s="30">
        <v>1</v>
      </c>
      <c r="Q234" s="30">
        <v>1</v>
      </c>
      <c r="R234" s="30">
        <v>1</v>
      </c>
      <c r="S234" s="30">
        <v>1</v>
      </c>
      <c r="T234" s="30">
        <v>1</v>
      </c>
      <c r="U234" s="30">
        <v>1</v>
      </c>
      <c r="V234" s="30">
        <v>1</v>
      </c>
      <c r="W234" s="30">
        <v>1</v>
      </c>
      <c r="X234" s="30">
        <v>1</v>
      </c>
      <c r="Y234" s="30">
        <v>1</v>
      </c>
      <c r="Z234" s="30">
        <v>1</v>
      </c>
      <c r="AA234" s="58">
        <v>1</v>
      </c>
    </row>
    <row r="235" spans="1:27" x14ac:dyDescent="0.35">
      <c r="A235" s="8">
        <v>5200</v>
      </c>
      <c r="B235" s="29">
        <v>1</v>
      </c>
      <c r="C235" s="30">
        <v>1</v>
      </c>
      <c r="D235" s="30">
        <v>1</v>
      </c>
      <c r="E235" s="30">
        <v>1</v>
      </c>
      <c r="F235" s="30">
        <v>1</v>
      </c>
      <c r="G235" s="30">
        <v>1</v>
      </c>
      <c r="H235" s="30">
        <v>1</v>
      </c>
      <c r="I235" s="30">
        <v>1</v>
      </c>
      <c r="J235" s="30">
        <v>1</v>
      </c>
      <c r="K235" s="30">
        <v>1</v>
      </c>
      <c r="L235" s="30">
        <v>1</v>
      </c>
      <c r="M235" s="30">
        <v>1</v>
      </c>
      <c r="N235" s="30">
        <v>1</v>
      </c>
      <c r="O235" s="30">
        <v>1</v>
      </c>
      <c r="P235" s="30">
        <v>1</v>
      </c>
      <c r="Q235" s="30">
        <v>1</v>
      </c>
      <c r="R235" s="30">
        <v>1</v>
      </c>
      <c r="S235" s="30">
        <v>1</v>
      </c>
      <c r="T235" s="30">
        <v>1</v>
      </c>
      <c r="U235" s="30">
        <v>1</v>
      </c>
      <c r="V235" s="30">
        <v>1</v>
      </c>
      <c r="W235" s="30">
        <v>1</v>
      </c>
      <c r="X235" s="30">
        <v>1</v>
      </c>
      <c r="Y235" s="30">
        <v>1</v>
      </c>
      <c r="Z235" s="30">
        <v>1</v>
      </c>
      <c r="AA235" s="58">
        <v>1</v>
      </c>
    </row>
    <row r="236" spans="1:27" x14ac:dyDescent="0.35">
      <c r="A236" s="8">
        <v>5400</v>
      </c>
      <c r="B236" s="29">
        <v>1</v>
      </c>
      <c r="C236" s="30">
        <v>1</v>
      </c>
      <c r="D236" s="30">
        <v>1</v>
      </c>
      <c r="E236" s="30">
        <v>1</v>
      </c>
      <c r="F236" s="30">
        <v>1</v>
      </c>
      <c r="G236" s="30">
        <v>1</v>
      </c>
      <c r="H236" s="30">
        <v>1</v>
      </c>
      <c r="I236" s="30">
        <v>1</v>
      </c>
      <c r="J236" s="30">
        <v>1</v>
      </c>
      <c r="K236" s="30">
        <v>1</v>
      </c>
      <c r="L236" s="30">
        <v>1</v>
      </c>
      <c r="M236" s="30">
        <v>1</v>
      </c>
      <c r="N236" s="30">
        <v>1</v>
      </c>
      <c r="O236" s="30">
        <v>1</v>
      </c>
      <c r="P236" s="30">
        <v>1</v>
      </c>
      <c r="Q236" s="30">
        <v>1</v>
      </c>
      <c r="R236" s="30">
        <v>1</v>
      </c>
      <c r="S236" s="30">
        <v>1</v>
      </c>
      <c r="T236" s="30">
        <v>1</v>
      </c>
      <c r="U236" s="30">
        <v>1</v>
      </c>
      <c r="V236" s="30">
        <v>1</v>
      </c>
      <c r="W236" s="30">
        <v>1</v>
      </c>
      <c r="X236" s="30">
        <v>1</v>
      </c>
      <c r="Y236" s="30">
        <v>1</v>
      </c>
      <c r="Z236" s="30">
        <v>1</v>
      </c>
      <c r="AA236" s="58">
        <v>1</v>
      </c>
    </row>
    <row r="237" spans="1:27" x14ac:dyDescent="0.35">
      <c r="A237" s="8">
        <v>5600</v>
      </c>
      <c r="B237" s="29">
        <v>1</v>
      </c>
      <c r="C237" s="30">
        <v>1</v>
      </c>
      <c r="D237" s="30">
        <v>1</v>
      </c>
      <c r="E237" s="30">
        <v>1</v>
      </c>
      <c r="F237" s="30">
        <v>1</v>
      </c>
      <c r="G237" s="30">
        <v>1</v>
      </c>
      <c r="H237" s="30">
        <v>1</v>
      </c>
      <c r="I237" s="30">
        <v>1</v>
      </c>
      <c r="J237" s="30">
        <v>1</v>
      </c>
      <c r="K237" s="30">
        <v>1</v>
      </c>
      <c r="L237" s="30">
        <v>1</v>
      </c>
      <c r="M237" s="30">
        <v>1</v>
      </c>
      <c r="N237" s="30">
        <v>1</v>
      </c>
      <c r="O237" s="30">
        <v>1</v>
      </c>
      <c r="P237" s="30">
        <v>1</v>
      </c>
      <c r="Q237" s="30">
        <v>1</v>
      </c>
      <c r="R237" s="30">
        <v>1</v>
      </c>
      <c r="S237" s="30">
        <v>1</v>
      </c>
      <c r="T237" s="30">
        <v>1</v>
      </c>
      <c r="U237" s="30">
        <v>1</v>
      </c>
      <c r="V237" s="30">
        <v>1</v>
      </c>
      <c r="W237" s="30">
        <v>1</v>
      </c>
      <c r="X237" s="30">
        <v>1</v>
      </c>
      <c r="Y237" s="30">
        <v>1</v>
      </c>
      <c r="Z237" s="30">
        <v>1</v>
      </c>
      <c r="AA237" s="58">
        <v>1</v>
      </c>
    </row>
    <row r="238" spans="1:27" x14ac:dyDescent="0.35">
      <c r="A238" s="8">
        <v>5800</v>
      </c>
      <c r="B238" s="29">
        <v>1</v>
      </c>
      <c r="C238" s="30">
        <v>1</v>
      </c>
      <c r="D238" s="30">
        <v>1</v>
      </c>
      <c r="E238" s="30">
        <v>1</v>
      </c>
      <c r="F238" s="30">
        <v>1</v>
      </c>
      <c r="G238" s="30">
        <v>1</v>
      </c>
      <c r="H238" s="30">
        <v>1</v>
      </c>
      <c r="I238" s="30">
        <v>1</v>
      </c>
      <c r="J238" s="30">
        <v>1</v>
      </c>
      <c r="K238" s="30">
        <v>1</v>
      </c>
      <c r="L238" s="30">
        <v>1</v>
      </c>
      <c r="M238" s="30">
        <v>1</v>
      </c>
      <c r="N238" s="30">
        <v>1</v>
      </c>
      <c r="O238" s="30">
        <v>1</v>
      </c>
      <c r="P238" s="30">
        <v>1</v>
      </c>
      <c r="Q238" s="30">
        <v>1</v>
      </c>
      <c r="R238" s="30">
        <v>1</v>
      </c>
      <c r="S238" s="30">
        <v>1</v>
      </c>
      <c r="T238" s="30">
        <v>1</v>
      </c>
      <c r="U238" s="30">
        <v>1</v>
      </c>
      <c r="V238" s="30">
        <v>1</v>
      </c>
      <c r="W238" s="30">
        <v>1</v>
      </c>
      <c r="X238" s="30">
        <v>1</v>
      </c>
      <c r="Y238" s="30">
        <v>1</v>
      </c>
      <c r="Z238" s="30">
        <v>1</v>
      </c>
      <c r="AA238" s="58">
        <v>1</v>
      </c>
    </row>
    <row r="239" spans="1:27" x14ac:dyDescent="0.35">
      <c r="A239" s="8">
        <v>6000</v>
      </c>
      <c r="B239" s="29">
        <v>1</v>
      </c>
      <c r="C239" s="30">
        <v>1</v>
      </c>
      <c r="D239" s="30">
        <v>1</v>
      </c>
      <c r="E239" s="30">
        <v>1</v>
      </c>
      <c r="F239" s="30">
        <v>1</v>
      </c>
      <c r="G239" s="30">
        <v>1</v>
      </c>
      <c r="H239" s="30">
        <v>1</v>
      </c>
      <c r="I239" s="30">
        <v>1</v>
      </c>
      <c r="J239" s="30">
        <v>1</v>
      </c>
      <c r="K239" s="30">
        <v>1</v>
      </c>
      <c r="L239" s="30">
        <v>1</v>
      </c>
      <c r="M239" s="30">
        <v>1</v>
      </c>
      <c r="N239" s="30">
        <v>1</v>
      </c>
      <c r="O239" s="30">
        <v>1</v>
      </c>
      <c r="P239" s="30">
        <v>1</v>
      </c>
      <c r="Q239" s="30">
        <v>1</v>
      </c>
      <c r="R239" s="30">
        <v>1</v>
      </c>
      <c r="S239" s="30">
        <v>1</v>
      </c>
      <c r="T239" s="30">
        <v>1</v>
      </c>
      <c r="U239" s="30">
        <v>1</v>
      </c>
      <c r="V239" s="30">
        <v>1</v>
      </c>
      <c r="W239" s="30">
        <v>1</v>
      </c>
      <c r="X239" s="30">
        <v>1</v>
      </c>
      <c r="Y239" s="30">
        <v>1</v>
      </c>
      <c r="Z239" s="30">
        <v>1</v>
      </c>
      <c r="AA239" s="58">
        <v>1</v>
      </c>
    </row>
    <row r="240" spans="1:27" x14ac:dyDescent="0.35">
      <c r="A240" s="8">
        <v>6200</v>
      </c>
      <c r="B240" s="29">
        <v>1</v>
      </c>
      <c r="C240" s="30">
        <v>1</v>
      </c>
      <c r="D240" s="30">
        <v>1</v>
      </c>
      <c r="E240" s="30">
        <v>1</v>
      </c>
      <c r="F240" s="30">
        <v>1</v>
      </c>
      <c r="G240" s="30">
        <v>1</v>
      </c>
      <c r="H240" s="30">
        <v>1</v>
      </c>
      <c r="I240" s="30">
        <v>1</v>
      </c>
      <c r="J240" s="30">
        <v>1</v>
      </c>
      <c r="K240" s="30">
        <v>1</v>
      </c>
      <c r="L240" s="30">
        <v>1</v>
      </c>
      <c r="M240" s="30">
        <v>1</v>
      </c>
      <c r="N240" s="30">
        <v>1</v>
      </c>
      <c r="O240" s="30">
        <v>1</v>
      </c>
      <c r="P240" s="30">
        <v>1</v>
      </c>
      <c r="Q240" s="30">
        <v>1</v>
      </c>
      <c r="R240" s="30">
        <v>1</v>
      </c>
      <c r="S240" s="30">
        <v>1</v>
      </c>
      <c r="T240" s="30">
        <v>1</v>
      </c>
      <c r="U240" s="30">
        <v>1</v>
      </c>
      <c r="V240" s="30">
        <v>1</v>
      </c>
      <c r="W240" s="30">
        <v>1</v>
      </c>
      <c r="X240" s="30">
        <v>1</v>
      </c>
      <c r="Y240" s="30">
        <v>1</v>
      </c>
      <c r="Z240" s="30">
        <v>1</v>
      </c>
      <c r="AA240" s="58">
        <v>1</v>
      </c>
    </row>
    <row r="241" spans="1:27" x14ac:dyDescent="0.35">
      <c r="A241" s="8">
        <v>6400</v>
      </c>
      <c r="B241" s="29">
        <v>1</v>
      </c>
      <c r="C241" s="30">
        <v>1</v>
      </c>
      <c r="D241" s="30">
        <v>1</v>
      </c>
      <c r="E241" s="30">
        <v>1</v>
      </c>
      <c r="F241" s="30">
        <v>1</v>
      </c>
      <c r="G241" s="30">
        <v>1</v>
      </c>
      <c r="H241" s="30">
        <v>1</v>
      </c>
      <c r="I241" s="30">
        <v>1</v>
      </c>
      <c r="J241" s="30">
        <v>1</v>
      </c>
      <c r="K241" s="30">
        <v>1</v>
      </c>
      <c r="L241" s="30">
        <v>1</v>
      </c>
      <c r="M241" s="30">
        <v>1</v>
      </c>
      <c r="N241" s="30">
        <v>1</v>
      </c>
      <c r="O241" s="30">
        <v>1</v>
      </c>
      <c r="P241" s="30">
        <v>1</v>
      </c>
      <c r="Q241" s="30">
        <v>1</v>
      </c>
      <c r="R241" s="30">
        <v>1</v>
      </c>
      <c r="S241" s="30">
        <v>1</v>
      </c>
      <c r="T241" s="30">
        <v>1</v>
      </c>
      <c r="U241" s="30">
        <v>1</v>
      </c>
      <c r="V241" s="30">
        <v>1</v>
      </c>
      <c r="W241" s="30">
        <v>1</v>
      </c>
      <c r="X241" s="30">
        <v>1</v>
      </c>
      <c r="Y241" s="30">
        <v>1</v>
      </c>
      <c r="Z241" s="30">
        <v>1</v>
      </c>
      <c r="AA241" s="58">
        <v>1</v>
      </c>
    </row>
    <row r="242" spans="1:27" x14ac:dyDescent="0.35">
      <c r="A242" s="8">
        <v>6600</v>
      </c>
      <c r="B242" s="29">
        <v>1</v>
      </c>
      <c r="C242" s="30">
        <v>1</v>
      </c>
      <c r="D242" s="30">
        <v>1</v>
      </c>
      <c r="E242" s="30">
        <v>1</v>
      </c>
      <c r="F242" s="30">
        <v>1</v>
      </c>
      <c r="G242" s="30">
        <v>1</v>
      </c>
      <c r="H242" s="30">
        <v>1</v>
      </c>
      <c r="I242" s="30">
        <v>1</v>
      </c>
      <c r="J242" s="30">
        <v>1</v>
      </c>
      <c r="K242" s="30">
        <v>1</v>
      </c>
      <c r="L242" s="30">
        <v>1</v>
      </c>
      <c r="M242" s="30">
        <v>1</v>
      </c>
      <c r="N242" s="30">
        <v>1</v>
      </c>
      <c r="O242" s="30">
        <v>1</v>
      </c>
      <c r="P242" s="30">
        <v>1</v>
      </c>
      <c r="Q242" s="30">
        <v>1</v>
      </c>
      <c r="R242" s="30">
        <v>1</v>
      </c>
      <c r="S242" s="30">
        <v>1</v>
      </c>
      <c r="T242" s="30">
        <v>1</v>
      </c>
      <c r="U242" s="30">
        <v>1</v>
      </c>
      <c r="V242" s="30">
        <v>1</v>
      </c>
      <c r="W242" s="30">
        <v>1</v>
      </c>
      <c r="X242" s="30">
        <v>1</v>
      </c>
      <c r="Y242" s="30">
        <v>1</v>
      </c>
      <c r="Z242" s="30">
        <v>1</v>
      </c>
      <c r="AA242" s="58">
        <v>1</v>
      </c>
    </row>
    <row r="243" spans="1:27" x14ac:dyDescent="0.35">
      <c r="A243" s="8">
        <v>6800</v>
      </c>
      <c r="B243" s="29">
        <v>1</v>
      </c>
      <c r="C243" s="30">
        <v>1</v>
      </c>
      <c r="D243" s="30">
        <v>1</v>
      </c>
      <c r="E243" s="30">
        <v>1</v>
      </c>
      <c r="F243" s="30">
        <v>1</v>
      </c>
      <c r="G243" s="30">
        <v>1</v>
      </c>
      <c r="H243" s="30">
        <v>1</v>
      </c>
      <c r="I243" s="30">
        <v>1</v>
      </c>
      <c r="J243" s="30">
        <v>1</v>
      </c>
      <c r="K243" s="30">
        <v>1</v>
      </c>
      <c r="L243" s="30">
        <v>1</v>
      </c>
      <c r="M243" s="30">
        <v>1</v>
      </c>
      <c r="N243" s="30">
        <v>1</v>
      </c>
      <c r="O243" s="30">
        <v>1</v>
      </c>
      <c r="P243" s="30">
        <v>1</v>
      </c>
      <c r="Q243" s="30">
        <v>1</v>
      </c>
      <c r="R243" s="30">
        <v>1</v>
      </c>
      <c r="S243" s="30">
        <v>1</v>
      </c>
      <c r="T243" s="30">
        <v>1</v>
      </c>
      <c r="U243" s="30">
        <v>1</v>
      </c>
      <c r="V243" s="30">
        <v>1</v>
      </c>
      <c r="W243" s="30">
        <v>1</v>
      </c>
      <c r="X243" s="30">
        <v>1</v>
      </c>
      <c r="Y243" s="30">
        <v>1</v>
      </c>
      <c r="Z243" s="30">
        <v>1</v>
      </c>
      <c r="AA243" s="58">
        <v>1</v>
      </c>
    </row>
    <row r="244" spans="1:27" x14ac:dyDescent="0.35">
      <c r="A244" s="8">
        <v>7000</v>
      </c>
      <c r="B244" s="29">
        <v>1</v>
      </c>
      <c r="C244" s="30">
        <v>1</v>
      </c>
      <c r="D244" s="30">
        <v>1</v>
      </c>
      <c r="E244" s="30">
        <v>1</v>
      </c>
      <c r="F244" s="30">
        <v>1</v>
      </c>
      <c r="G244" s="30">
        <v>1</v>
      </c>
      <c r="H244" s="30">
        <v>1</v>
      </c>
      <c r="I244" s="30">
        <v>1</v>
      </c>
      <c r="J244" s="30">
        <v>1</v>
      </c>
      <c r="K244" s="30">
        <v>1</v>
      </c>
      <c r="L244" s="30">
        <v>1</v>
      </c>
      <c r="M244" s="30">
        <v>1</v>
      </c>
      <c r="N244" s="30">
        <v>1</v>
      </c>
      <c r="O244" s="30">
        <v>1</v>
      </c>
      <c r="P244" s="30">
        <v>1</v>
      </c>
      <c r="Q244" s="30">
        <v>1</v>
      </c>
      <c r="R244" s="30">
        <v>1</v>
      </c>
      <c r="S244" s="30">
        <v>1</v>
      </c>
      <c r="T244" s="30">
        <v>1</v>
      </c>
      <c r="U244" s="30">
        <v>1</v>
      </c>
      <c r="V244" s="30">
        <v>1</v>
      </c>
      <c r="W244" s="30">
        <v>1</v>
      </c>
      <c r="X244" s="30">
        <v>1</v>
      </c>
      <c r="Y244" s="30">
        <v>1</v>
      </c>
      <c r="Z244" s="30">
        <v>1</v>
      </c>
      <c r="AA244" s="58">
        <v>1</v>
      </c>
    </row>
    <row r="245" spans="1:27" x14ac:dyDescent="0.35">
      <c r="A245" s="8">
        <v>7200</v>
      </c>
      <c r="B245" s="29">
        <v>1</v>
      </c>
      <c r="C245" s="30">
        <v>1</v>
      </c>
      <c r="D245" s="30">
        <v>1</v>
      </c>
      <c r="E245" s="30">
        <v>1</v>
      </c>
      <c r="F245" s="30">
        <v>1</v>
      </c>
      <c r="G245" s="30">
        <v>1</v>
      </c>
      <c r="H245" s="30">
        <v>1</v>
      </c>
      <c r="I245" s="30">
        <v>1</v>
      </c>
      <c r="J245" s="30">
        <v>1</v>
      </c>
      <c r="K245" s="30">
        <v>1</v>
      </c>
      <c r="L245" s="30">
        <v>1</v>
      </c>
      <c r="M245" s="30">
        <v>1</v>
      </c>
      <c r="N245" s="30">
        <v>1</v>
      </c>
      <c r="O245" s="30">
        <v>1</v>
      </c>
      <c r="P245" s="30">
        <v>1</v>
      </c>
      <c r="Q245" s="30">
        <v>1</v>
      </c>
      <c r="R245" s="30">
        <v>1</v>
      </c>
      <c r="S245" s="30">
        <v>1</v>
      </c>
      <c r="T245" s="30">
        <v>1</v>
      </c>
      <c r="U245" s="30">
        <v>1</v>
      </c>
      <c r="V245" s="30">
        <v>1</v>
      </c>
      <c r="W245" s="30">
        <v>1</v>
      </c>
      <c r="X245" s="30">
        <v>1</v>
      </c>
      <c r="Y245" s="30">
        <v>1</v>
      </c>
      <c r="Z245" s="30">
        <v>1</v>
      </c>
      <c r="AA245" s="58">
        <v>1</v>
      </c>
    </row>
    <row r="246" spans="1:27" x14ac:dyDescent="0.35">
      <c r="A246" s="8">
        <v>7400</v>
      </c>
      <c r="B246" s="29">
        <v>1</v>
      </c>
      <c r="C246" s="30">
        <v>1</v>
      </c>
      <c r="D246" s="30">
        <v>1</v>
      </c>
      <c r="E246" s="30">
        <v>1</v>
      </c>
      <c r="F246" s="30">
        <v>1</v>
      </c>
      <c r="G246" s="30">
        <v>1</v>
      </c>
      <c r="H246" s="30">
        <v>1</v>
      </c>
      <c r="I246" s="30">
        <v>1</v>
      </c>
      <c r="J246" s="30">
        <v>1</v>
      </c>
      <c r="K246" s="30">
        <v>1</v>
      </c>
      <c r="L246" s="30">
        <v>1</v>
      </c>
      <c r="M246" s="30">
        <v>1</v>
      </c>
      <c r="N246" s="30">
        <v>1</v>
      </c>
      <c r="O246" s="30">
        <v>1</v>
      </c>
      <c r="P246" s="30">
        <v>1</v>
      </c>
      <c r="Q246" s="30">
        <v>1</v>
      </c>
      <c r="R246" s="30">
        <v>1</v>
      </c>
      <c r="S246" s="30">
        <v>1</v>
      </c>
      <c r="T246" s="30">
        <v>1</v>
      </c>
      <c r="U246" s="30">
        <v>1</v>
      </c>
      <c r="V246" s="30">
        <v>1</v>
      </c>
      <c r="W246" s="30">
        <v>1</v>
      </c>
      <c r="X246" s="30">
        <v>1</v>
      </c>
      <c r="Y246" s="30">
        <v>1</v>
      </c>
      <c r="Z246" s="30">
        <v>1</v>
      </c>
      <c r="AA246" s="58">
        <v>1</v>
      </c>
    </row>
    <row r="247" spans="1:27" x14ac:dyDescent="0.35">
      <c r="A247" s="8">
        <v>7600</v>
      </c>
      <c r="B247" s="29">
        <v>1</v>
      </c>
      <c r="C247" s="30">
        <v>1</v>
      </c>
      <c r="D247" s="30">
        <v>1</v>
      </c>
      <c r="E247" s="30">
        <v>1</v>
      </c>
      <c r="F247" s="30">
        <v>1</v>
      </c>
      <c r="G247" s="30">
        <v>1</v>
      </c>
      <c r="H247" s="30">
        <v>1</v>
      </c>
      <c r="I247" s="30">
        <v>1</v>
      </c>
      <c r="J247" s="30">
        <v>1</v>
      </c>
      <c r="K247" s="30">
        <v>1</v>
      </c>
      <c r="L247" s="30">
        <v>1</v>
      </c>
      <c r="M247" s="30">
        <v>1</v>
      </c>
      <c r="N247" s="30">
        <v>1</v>
      </c>
      <c r="O247" s="30">
        <v>1</v>
      </c>
      <c r="P247" s="30">
        <v>1</v>
      </c>
      <c r="Q247" s="30">
        <v>1</v>
      </c>
      <c r="R247" s="30">
        <v>1</v>
      </c>
      <c r="S247" s="30">
        <v>1</v>
      </c>
      <c r="T247" s="30">
        <v>1</v>
      </c>
      <c r="U247" s="30">
        <v>1</v>
      </c>
      <c r="V247" s="30">
        <v>1</v>
      </c>
      <c r="W247" s="30">
        <v>1</v>
      </c>
      <c r="X247" s="30">
        <v>1</v>
      </c>
      <c r="Y247" s="30">
        <v>1</v>
      </c>
      <c r="Z247" s="30">
        <v>1</v>
      </c>
      <c r="AA247" s="58">
        <v>1</v>
      </c>
    </row>
    <row r="248" spans="1:27" x14ac:dyDescent="0.35">
      <c r="A248" s="8">
        <v>7800</v>
      </c>
      <c r="B248" s="29">
        <v>1</v>
      </c>
      <c r="C248" s="30">
        <v>1</v>
      </c>
      <c r="D248" s="30">
        <v>1</v>
      </c>
      <c r="E248" s="30">
        <v>1</v>
      </c>
      <c r="F248" s="30">
        <v>1</v>
      </c>
      <c r="G248" s="30">
        <v>1</v>
      </c>
      <c r="H248" s="30">
        <v>1</v>
      </c>
      <c r="I248" s="30">
        <v>1</v>
      </c>
      <c r="J248" s="30">
        <v>1</v>
      </c>
      <c r="K248" s="30">
        <v>1</v>
      </c>
      <c r="L248" s="30">
        <v>1</v>
      </c>
      <c r="M248" s="30">
        <v>1</v>
      </c>
      <c r="N248" s="30">
        <v>1</v>
      </c>
      <c r="O248" s="30">
        <v>1</v>
      </c>
      <c r="P248" s="30">
        <v>1</v>
      </c>
      <c r="Q248" s="30">
        <v>1</v>
      </c>
      <c r="R248" s="30">
        <v>1</v>
      </c>
      <c r="S248" s="30">
        <v>1</v>
      </c>
      <c r="T248" s="30">
        <v>1</v>
      </c>
      <c r="U248" s="30">
        <v>1</v>
      </c>
      <c r="V248" s="30">
        <v>1</v>
      </c>
      <c r="W248" s="30">
        <v>1</v>
      </c>
      <c r="X248" s="30">
        <v>1</v>
      </c>
      <c r="Y248" s="30">
        <v>1</v>
      </c>
      <c r="Z248" s="30">
        <v>1</v>
      </c>
      <c r="AA248" s="58">
        <v>1</v>
      </c>
    </row>
    <row r="249" spans="1:27" x14ac:dyDescent="0.35">
      <c r="A249" s="8">
        <v>8000</v>
      </c>
      <c r="B249" s="29">
        <v>1</v>
      </c>
      <c r="C249" s="30">
        <v>1</v>
      </c>
      <c r="D249" s="30">
        <v>1</v>
      </c>
      <c r="E249" s="30">
        <v>1</v>
      </c>
      <c r="F249" s="30">
        <v>1</v>
      </c>
      <c r="G249" s="30">
        <v>1</v>
      </c>
      <c r="H249" s="30">
        <v>1</v>
      </c>
      <c r="I249" s="30">
        <v>1</v>
      </c>
      <c r="J249" s="30">
        <v>1</v>
      </c>
      <c r="K249" s="30">
        <v>1</v>
      </c>
      <c r="L249" s="30">
        <v>1</v>
      </c>
      <c r="M249" s="30">
        <v>1</v>
      </c>
      <c r="N249" s="30">
        <v>1</v>
      </c>
      <c r="O249" s="30">
        <v>1</v>
      </c>
      <c r="P249" s="30">
        <v>1</v>
      </c>
      <c r="Q249" s="30">
        <v>1</v>
      </c>
      <c r="R249" s="30">
        <v>1</v>
      </c>
      <c r="S249" s="30">
        <v>1</v>
      </c>
      <c r="T249" s="30">
        <v>1</v>
      </c>
      <c r="U249" s="30">
        <v>1</v>
      </c>
      <c r="V249" s="30">
        <v>1</v>
      </c>
      <c r="W249" s="30">
        <v>1</v>
      </c>
      <c r="X249" s="30">
        <v>1</v>
      </c>
      <c r="Y249" s="30">
        <v>1</v>
      </c>
      <c r="Z249" s="30">
        <v>1</v>
      </c>
      <c r="AA249" s="58">
        <v>1</v>
      </c>
    </row>
    <row r="250" spans="1:27" x14ac:dyDescent="0.35">
      <c r="A250" s="8">
        <v>8200</v>
      </c>
      <c r="B250" s="29">
        <v>1</v>
      </c>
      <c r="C250" s="30">
        <v>1</v>
      </c>
      <c r="D250" s="30">
        <v>1</v>
      </c>
      <c r="E250" s="30">
        <v>1</v>
      </c>
      <c r="F250" s="30">
        <v>1</v>
      </c>
      <c r="G250" s="30">
        <v>1</v>
      </c>
      <c r="H250" s="30">
        <v>1</v>
      </c>
      <c r="I250" s="30">
        <v>1</v>
      </c>
      <c r="J250" s="30">
        <v>1</v>
      </c>
      <c r="K250" s="30">
        <v>1</v>
      </c>
      <c r="L250" s="30">
        <v>1</v>
      </c>
      <c r="M250" s="30">
        <v>1</v>
      </c>
      <c r="N250" s="30">
        <v>1</v>
      </c>
      <c r="O250" s="30">
        <v>1</v>
      </c>
      <c r="P250" s="30">
        <v>1</v>
      </c>
      <c r="Q250" s="30">
        <v>1</v>
      </c>
      <c r="R250" s="30">
        <v>1</v>
      </c>
      <c r="S250" s="30">
        <v>1</v>
      </c>
      <c r="T250" s="30">
        <v>1</v>
      </c>
      <c r="U250" s="30">
        <v>1</v>
      </c>
      <c r="V250" s="30">
        <v>1</v>
      </c>
      <c r="W250" s="30">
        <v>1</v>
      </c>
      <c r="X250" s="30">
        <v>1</v>
      </c>
      <c r="Y250" s="30">
        <v>1</v>
      </c>
      <c r="Z250" s="30">
        <v>1</v>
      </c>
      <c r="AA250" s="58">
        <v>1</v>
      </c>
    </row>
    <row r="251" spans="1:27" x14ac:dyDescent="0.35">
      <c r="A251" s="8">
        <v>8400</v>
      </c>
      <c r="B251" s="29">
        <v>1</v>
      </c>
      <c r="C251" s="30">
        <v>1</v>
      </c>
      <c r="D251" s="30">
        <v>1</v>
      </c>
      <c r="E251" s="30">
        <v>1</v>
      </c>
      <c r="F251" s="30">
        <v>1</v>
      </c>
      <c r="G251" s="30">
        <v>1</v>
      </c>
      <c r="H251" s="30">
        <v>1</v>
      </c>
      <c r="I251" s="30">
        <v>1</v>
      </c>
      <c r="J251" s="30">
        <v>1</v>
      </c>
      <c r="K251" s="30">
        <v>1</v>
      </c>
      <c r="L251" s="30">
        <v>1</v>
      </c>
      <c r="M251" s="30">
        <v>1</v>
      </c>
      <c r="N251" s="30">
        <v>1</v>
      </c>
      <c r="O251" s="30">
        <v>1</v>
      </c>
      <c r="P251" s="30">
        <v>1</v>
      </c>
      <c r="Q251" s="30">
        <v>1</v>
      </c>
      <c r="R251" s="30">
        <v>1</v>
      </c>
      <c r="S251" s="30">
        <v>1</v>
      </c>
      <c r="T251" s="30">
        <v>1</v>
      </c>
      <c r="U251" s="30">
        <v>1</v>
      </c>
      <c r="V251" s="30">
        <v>1</v>
      </c>
      <c r="W251" s="30">
        <v>1</v>
      </c>
      <c r="X251" s="30">
        <v>1</v>
      </c>
      <c r="Y251" s="30">
        <v>1</v>
      </c>
      <c r="Z251" s="30">
        <v>1</v>
      </c>
      <c r="AA251" s="58">
        <v>1</v>
      </c>
    </row>
    <row r="252" spans="1:27" x14ac:dyDescent="0.35">
      <c r="A252" s="8">
        <v>8600</v>
      </c>
      <c r="B252" s="29">
        <v>1</v>
      </c>
      <c r="C252" s="30">
        <v>1</v>
      </c>
      <c r="D252" s="30">
        <v>1</v>
      </c>
      <c r="E252" s="30">
        <v>1</v>
      </c>
      <c r="F252" s="30">
        <v>1</v>
      </c>
      <c r="G252" s="30">
        <v>1</v>
      </c>
      <c r="H252" s="30">
        <v>1</v>
      </c>
      <c r="I252" s="30">
        <v>1</v>
      </c>
      <c r="J252" s="30">
        <v>1</v>
      </c>
      <c r="K252" s="30">
        <v>1</v>
      </c>
      <c r="L252" s="30">
        <v>1</v>
      </c>
      <c r="M252" s="30">
        <v>1</v>
      </c>
      <c r="N252" s="30">
        <v>1</v>
      </c>
      <c r="O252" s="30">
        <v>1</v>
      </c>
      <c r="P252" s="30">
        <v>1</v>
      </c>
      <c r="Q252" s="30">
        <v>1</v>
      </c>
      <c r="R252" s="30">
        <v>1</v>
      </c>
      <c r="S252" s="30">
        <v>1</v>
      </c>
      <c r="T252" s="30">
        <v>1</v>
      </c>
      <c r="U252" s="30">
        <v>1</v>
      </c>
      <c r="V252" s="30">
        <v>1</v>
      </c>
      <c r="W252" s="30">
        <v>1</v>
      </c>
      <c r="X252" s="30">
        <v>1</v>
      </c>
      <c r="Y252" s="30">
        <v>1</v>
      </c>
      <c r="Z252" s="30">
        <v>1</v>
      </c>
      <c r="AA252" s="58">
        <v>1</v>
      </c>
    </row>
    <row r="253" spans="1:27" x14ac:dyDescent="0.35">
      <c r="A253" s="8">
        <v>8800</v>
      </c>
      <c r="B253" s="29">
        <v>1</v>
      </c>
      <c r="C253" s="30">
        <v>1</v>
      </c>
      <c r="D253" s="30">
        <v>1</v>
      </c>
      <c r="E253" s="30">
        <v>1</v>
      </c>
      <c r="F253" s="30">
        <v>1</v>
      </c>
      <c r="G253" s="30">
        <v>1</v>
      </c>
      <c r="H253" s="30">
        <v>1</v>
      </c>
      <c r="I253" s="30">
        <v>1</v>
      </c>
      <c r="J253" s="30">
        <v>1</v>
      </c>
      <c r="K253" s="30">
        <v>1</v>
      </c>
      <c r="L253" s="30">
        <v>1</v>
      </c>
      <c r="M253" s="30">
        <v>1</v>
      </c>
      <c r="N253" s="30">
        <v>1</v>
      </c>
      <c r="O253" s="30">
        <v>1</v>
      </c>
      <c r="P253" s="30">
        <v>1</v>
      </c>
      <c r="Q253" s="30">
        <v>1</v>
      </c>
      <c r="R253" s="30">
        <v>1</v>
      </c>
      <c r="S253" s="30">
        <v>1</v>
      </c>
      <c r="T253" s="30">
        <v>1</v>
      </c>
      <c r="U253" s="30">
        <v>1</v>
      </c>
      <c r="V253" s="30">
        <v>1</v>
      </c>
      <c r="W253" s="30">
        <v>1</v>
      </c>
      <c r="X253" s="30">
        <v>1</v>
      </c>
      <c r="Y253" s="30">
        <v>1</v>
      </c>
      <c r="Z253" s="30">
        <v>1</v>
      </c>
      <c r="AA253" s="58">
        <v>1</v>
      </c>
    </row>
    <row r="254" spans="1:27" x14ac:dyDescent="0.35">
      <c r="A254" s="8">
        <v>9000</v>
      </c>
      <c r="B254" s="33">
        <v>1</v>
      </c>
      <c r="C254" s="34">
        <v>1</v>
      </c>
      <c r="D254" s="34">
        <v>1</v>
      </c>
      <c r="E254" s="34">
        <v>1</v>
      </c>
      <c r="F254" s="34">
        <v>1</v>
      </c>
      <c r="G254" s="34">
        <v>1</v>
      </c>
      <c r="H254" s="34">
        <v>1</v>
      </c>
      <c r="I254" s="34">
        <v>1</v>
      </c>
      <c r="J254" s="34">
        <v>1</v>
      </c>
      <c r="K254" s="34">
        <v>1</v>
      </c>
      <c r="L254" s="34">
        <v>1</v>
      </c>
      <c r="M254" s="34">
        <v>1</v>
      </c>
      <c r="N254" s="34">
        <v>1</v>
      </c>
      <c r="O254" s="34">
        <v>1</v>
      </c>
      <c r="P254" s="34">
        <v>1</v>
      </c>
      <c r="Q254" s="34">
        <v>1</v>
      </c>
      <c r="R254" s="34">
        <v>1</v>
      </c>
      <c r="S254" s="34">
        <v>1</v>
      </c>
      <c r="T254" s="34">
        <v>1</v>
      </c>
      <c r="U254" s="34">
        <v>1</v>
      </c>
      <c r="V254" s="34">
        <v>1</v>
      </c>
      <c r="W254" s="34">
        <v>1</v>
      </c>
      <c r="X254" s="34">
        <v>1</v>
      </c>
      <c r="Y254" s="34">
        <v>1</v>
      </c>
      <c r="Z254" s="34">
        <v>1</v>
      </c>
      <c r="AA254" s="59">
        <v>1</v>
      </c>
    </row>
    <row r="256" spans="1:27" x14ac:dyDescent="0.35">
      <c r="A256" s="64" t="s">
        <v>85</v>
      </c>
      <c r="B256" s="8">
        <v>10000</v>
      </c>
      <c r="C256" s="8">
        <v>10200</v>
      </c>
      <c r="D256" s="8">
        <v>10400</v>
      </c>
      <c r="E256" s="8">
        <v>10600</v>
      </c>
      <c r="F256" s="8">
        <v>10800</v>
      </c>
      <c r="G256" s="8">
        <v>11000</v>
      </c>
      <c r="H256" s="8">
        <v>11200</v>
      </c>
      <c r="I256" s="8">
        <v>11400</v>
      </c>
      <c r="J256" s="8">
        <v>11600</v>
      </c>
      <c r="K256" s="8">
        <v>11800</v>
      </c>
      <c r="L256" s="8">
        <v>12000</v>
      </c>
      <c r="M256" s="8">
        <v>12200</v>
      </c>
      <c r="N256" s="8">
        <v>12400</v>
      </c>
      <c r="O256" s="8">
        <v>12600</v>
      </c>
      <c r="P256" s="8">
        <v>12800</v>
      </c>
      <c r="Q256" s="8">
        <v>13000</v>
      </c>
      <c r="R256" s="8">
        <v>13200</v>
      </c>
      <c r="S256" s="8">
        <v>13400</v>
      </c>
      <c r="T256" s="8">
        <v>13600</v>
      </c>
      <c r="U256" s="8">
        <v>13800</v>
      </c>
      <c r="V256" s="8">
        <v>14000</v>
      </c>
      <c r="W256" s="8">
        <v>14200</v>
      </c>
      <c r="X256" s="8">
        <v>14400</v>
      </c>
      <c r="Y256" s="8">
        <v>14600</v>
      </c>
      <c r="Z256" s="8">
        <v>14800</v>
      </c>
      <c r="AA256" s="8">
        <v>15000</v>
      </c>
    </row>
    <row r="257" spans="1:27" x14ac:dyDescent="0.35">
      <c r="A257" s="8">
        <v>4000</v>
      </c>
      <c r="B257" s="25">
        <v>1</v>
      </c>
      <c r="C257" s="26">
        <v>1</v>
      </c>
      <c r="D257" s="26">
        <v>1</v>
      </c>
      <c r="E257" s="26">
        <v>1</v>
      </c>
      <c r="F257" s="26">
        <v>1</v>
      </c>
      <c r="G257" s="26">
        <v>1</v>
      </c>
      <c r="H257" s="26">
        <v>1</v>
      </c>
      <c r="I257" s="26">
        <v>1</v>
      </c>
      <c r="J257" s="26">
        <v>1</v>
      </c>
      <c r="K257" s="26">
        <v>1</v>
      </c>
      <c r="L257" s="26">
        <v>1</v>
      </c>
      <c r="M257" s="26">
        <v>1</v>
      </c>
      <c r="N257" s="26">
        <v>1</v>
      </c>
      <c r="O257" s="26">
        <v>1</v>
      </c>
      <c r="P257" s="26">
        <v>1</v>
      </c>
      <c r="Q257" s="26">
        <v>1</v>
      </c>
      <c r="R257" s="26">
        <v>1</v>
      </c>
      <c r="S257" s="26">
        <v>1</v>
      </c>
      <c r="T257" s="26">
        <v>1</v>
      </c>
      <c r="U257" s="26">
        <v>1</v>
      </c>
      <c r="V257" s="26">
        <v>1</v>
      </c>
      <c r="W257" s="26">
        <v>1</v>
      </c>
      <c r="X257" s="26">
        <v>1</v>
      </c>
      <c r="Y257" s="26">
        <v>1</v>
      </c>
      <c r="Z257" s="26">
        <v>1</v>
      </c>
      <c r="AA257" s="57">
        <v>1</v>
      </c>
    </row>
    <row r="258" spans="1:27" x14ac:dyDescent="0.35">
      <c r="A258" s="8">
        <v>4200</v>
      </c>
      <c r="B258" s="29">
        <v>1</v>
      </c>
      <c r="C258" s="30">
        <v>1</v>
      </c>
      <c r="D258" s="30">
        <v>1</v>
      </c>
      <c r="E258" s="30">
        <v>1</v>
      </c>
      <c r="F258" s="30">
        <v>1</v>
      </c>
      <c r="G258" s="30">
        <v>1</v>
      </c>
      <c r="H258" s="30">
        <v>1</v>
      </c>
      <c r="I258" s="30">
        <v>1</v>
      </c>
      <c r="J258" s="30">
        <v>1</v>
      </c>
      <c r="K258" s="30">
        <v>1</v>
      </c>
      <c r="L258" s="30">
        <v>1</v>
      </c>
      <c r="M258" s="30">
        <v>1</v>
      </c>
      <c r="N258" s="30">
        <v>1</v>
      </c>
      <c r="O258" s="30">
        <v>1</v>
      </c>
      <c r="P258" s="30">
        <v>1</v>
      </c>
      <c r="Q258" s="30">
        <v>1</v>
      </c>
      <c r="R258" s="30">
        <v>1</v>
      </c>
      <c r="S258" s="30">
        <v>1</v>
      </c>
      <c r="T258" s="30">
        <v>1</v>
      </c>
      <c r="U258" s="30">
        <v>1</v>
      </c>
      <c r="V258" s="30">
        <v>1</v>
      </c>
      <c r="W258" s="30">
        <v>1</v>
      </c>
      <c r="X258" s="30">
        <v>1</v>
      </c>
      <c r="Y258" s="30">
        <v>1</v>
      </c>
      <c r="Z258" s="30">
        <v>1</v>
      </c>
      <c r="AA258" s="58">
        <v>1</v>
      </c>
    </row>
    <row r="259" spans="1:27" x14ac:dyDescent="0.35">
      <c r="A259" s="8">
        <v>4400</v>
      </c>
      <c r="B259" s="29">
        <v>1</v>
      </c>
      <c r="C259" s="30">
        <v>1</v>
      </c>
      <c r="D259" s="30">
        <v>1</v>
      </c>
      <c r="E259" s="30">
        <v>1</v>
      </c>
      <c r="F259" s="30">
        <v>1</v>
      </c>
      <c r="G259" s="30">
        <v>1</v>
      </c>
      <c r="H259" s="30">
        <v>1</v>
      </c>
      <c r="I259" s="30">
        <v>1</v>
      </c>
      <c r="J259" s="30">
        <v>1</v>
      </c>
      <c r="K259" s="30">
        <v>1</v>
      </c>
      <c r="L259" s="30">
        <v>1</v>
      </c>
      <c r="M259" s="30">
        <v>1</v>
      </c>
      <c r="N259" s="30">
        <v>1</v>
      </c>
      <c r="O259" s="30">
        <v>1</v>
      </c>
      <c r="P259" s="30">
        <v>1</v>
      </c>
      <c r="Q259" s="30">
        <v>1</v>
      </c>
      <c r="R259" s="30">
        <v>1</v>
      </c>
      <c r="S259" s="30">
        <v>1</v>
      </c>
      <c r="T259" s="30">
        <v>1</v>
      </c>
      <c r="U259" s="30">
        <v>1</v>
      </c>
      <c r="V259" s="30">
        <v>1</v>
      </c>
      <c r="W259" s="30">
        <v>1</v>
      </c>
      <c r="X259" s="30">
        <v>1</v>
      </c>
      <c r="Y259" s="30">
        <v>1</v>
      </c>
      <c r="Z259" s="30">
        <v>1</v>
      </c>
      <c r="AA259" s="58">
        <v>1</v>
      </c>
    </row>
    <row r="260" spans="1:27" x14ac:dyDescent="0.35">
      <c r="A260" s="8">
        <v>4600</v>
      </c>
      <c r="B260" s="29">
        <v>1</v>
      </c>
      <c r="C260" s="30">
        <v>1</v>
      </c>
      <c r="D260" s="30">
        <v>1</v>
      </c>
      <c r="E260" s="30">
        <v>1</v>
      </c>
      <c r="F260" s="30">
        <v>0</v>
      </c>
      <c r="G260" s="30">
        <v>1</v>
      </c>
      <c r="H260" s="30">
        <v>1</v>
      </c>
      <c r="I260" s="30">
        <v>1</v>
      </c>
      <c r="J260" s="30">
        <v>1</v>
      </c>
      <c r="K260" s="30">
        <v>1</v>
      </c>
      <c r="L260" s="30">
        <v>1</v>
      </c>
      <c r="M260" s="30">
        <v>1</v>
      </c>
      <c r="N260" s="30">
        <v>1</v>
      </c>
      <c r="O260" s="30">
        <v>1</v>
      </c>
      <c r="P260" s="30">
        <v>1</v>
      </c>
      <c r="Q260" s="30">
        <v>1</v>
      </c>
      <c r="R260" s="30">
        <v>1</v>
      </c>
      <c r="S260" s="30">
        <v>1</v>
      </c>
      <c r="T260" s="30">
        <v>1</v>
      </c>
      <c r="U260" s="30">
        <v>1</v>
      </c>
      <c r="V260" s="30">
        <v>1</v>
      </c>
      <c r="W260" s="30">
        <v>1</v>
      </c>
      <c r="X260" s="30">
        <v>1</v>
      </c>
      <c r="Y260" s="30">
        <v>1</v>
      </c>
      <c r="Z260" s="30">
        <v>1</v>
      </c>
      <c r="AA260" s="58">
        <v>1</v>
      </c>
    </row>
    <row r="261" spans="1:27" x14ac:dyDescent="0.35">
      <c r="A261" s="8">
        <v>4800</v>
      </c>
      <c r="B261" s="29">
        <v>1</v>
      </c>
      <c r="C261" s="30">
        <v>1</v>
      </c>
      <c r="D261" s="30">
        <v>1</v>
      </c>
      <c r="E261" s="30">
        <v>1</v>
      </c>
      <c r="F261" s="30">
        <v>0</v>
      </c>
      <c r="G261" s="30">
        <v>1</v>
      </c>
      <c r="H261" s="30">
        <v>0</v>
      </c>
      <c r="I261" s="30">
        <v>0</v>
      </c>
      <c r="J261" s="30">
        <v>1</v>
      </c>
      <c r="K261" s="30">
        <v>1</v>
      </c>
      <c r="L261" s="30">
        <v>1</v>
      </c>
      <c r="M261" s="30">
        <v>1</v>
      </c>
      <c r="N261" s="30">
        <v>1</v>
      </c>
      <c r="O261" s="30">
        <v>1</v>
      </c>
      <c r="P261" s="30">
        <v>1</v>
      </c>
      <c r="Q261" s="30">
        <v>1</v>
      </c>
      <c r="R261" s="30">
        <v>1</v>
      </c>
      <c r="S261" s="30">
        <v>1</v>
      </c>
      <c r="T261" s="30">
        <v>1</v>
      </c>
      <c r="U261" s="30">
        <v>1</v>
      </c>
      <c r="V261" s="30">
        <v>1</v>
      </c>
      <c r="W261" s="30">
        <v>1</v>
      </c>
      <c r="X261" s="30">
        <v>1</v>
      </c>
      <c r="Y261" s="30">
        <v>1</v>
      </c>
      <c r="Z261" s="30">
        <v>1</v>
      </c>
      <c r="AA261" s="58">
        <v>1</v>
      </c>
    </row>
    <row r="262" spans="1:27" x14ac:dyDescent="0.35">
      <c r="A262" s="8">
        <v>5000</v>
      </c>
      <c r="B262" s="29">
        <v>1</v>
      </c>
      <c r="C262" s="30">
        <v>1</v>
      </c>
      <c r="D262" s="30">
        <v>1</v>
      </c>
      <c r="E262" s="30">
        <v>1</v>
      </c>
      <c r="F262" s="30">
        <v>0</v>
      </c>
      <c r="G262" s="30">
        <v>1</v>
      </c>
      <c r="H262" s="30">
        <v>0</v>
      </c>
      <c r="I262" s="30">
        <v>1</v>
      </c>
      <c r="J262" s="30">
        <v>0</v>
      </c>
      <c r="K262" s="30">
        <v>0</v>
      </c>
      <c r="L262" s="30">
        <v>1</v>
      </c>
      <c r="M262" s="30">
        <v>1</v>
      </c>
      <c r="N262" s="30">
        <v>1</v>
      </c>
      <c r="O262" s="30">
        <v>1</v>
      </c>
      <c r="P262" s="30">
        <v>1</v>
      </c>
      <c r="Q262" s="30">
        <v>1</v>
      </c>
      <c r="R262" s="30">
        <v>1</v>
      </c>
      <c r="S262" s="30">
        <v>1</v>
      </c>
      <c r="T262" s="30">
        <v>1</v>
      </c>
      <c r="U262" s="30">
        <v>1</v>
      </c>
      <c r="V262" s="30">
        <v>1</v>
      </c>
      <c r="W262" s="30">
        <v>1</v>
      </c>
      <c r="X262" s="30">
        <v>1</v>
      </c>
      <c r="Y262" s="30">
        <v>1</v>
      </c>
      <c r="Z262" s="30">
        <v>1</v>
      </c>
      <c r="AA262" s="58">
        <v>1</v>
      </c>
    </row>
    <row r="263" spans="1:27" x14ac:dyDescent="0.35">
      <c r="A263" s="8">
        <v>5200</v>
      </c>
      <c r="B263" s="29">
        <v>1</v>
      </c>
      <c r="C263" s="30">
        <v>1</v>
      </c>
      <c r="D263" s="30">
        <v>1</v>
      </c>
      <c r="E263" s="30">
        <v>1</v>
      </c>
      <c r="F263" s="30">
        <v>0</v>
      </c>
      <c r="G263" s="30">
        <v>1</v>
      </c>
      <c r="H263" s="30">
        <v>0</v>
      </c>
      <c r="I263" s="30">
        <v>1</v>
      </c>
      <c r="J263" s="30">
        <v>0</v>
      </c>
      <c r="K263" s="30">
        <v>0</v>
      </c>
      <c r="L263" s="30">
        <v>1</v>
      </c>
      <c r="M263" s="30">
        <v>1</v>
      </c>
      <c r="N263" s="30">
        <v>1</v>
      </c>
      <c r="O263" s="30">
        <v>1</v>
      </c>
      <c r="P263" s="30">
        <v>1</v>
      </c>
      <c r="Q263" s="30">
        <v>1</v>
      </c>
      <c r="R263" s="30">
        <v>1</v>
      </c>
      <c r="S263" s="30">
        <v>1</v>
      </c>
      <c r="T263" s="30">
        <v>1</v>
      </c>
      <c r="U263" s="30">
        <v>1</v>
      </c>
      <c r="V263" s="30">
        <v>1</v>
      </c>
      <c r="W263" s="30">
        <v>1</v>
      </c>
      <c r="X263" s="30">
        <v>1</v>
      </c>
      <c r="Y263" s="30">
        <v>1</v>
      </c>
      <c r="Z263" s="30">
        <v>1</v>
      </c>
      <c r="AA263" s="58">
        <v>1</v>
      </c>
    </row>
    <row r="264" spans="1:27" x14ac:dyDescent="0.35">
      <c r="A264" s="8">
        <v>5400</v>
      </c>
      <c r="B264" s="29">
        <v>1</v>
      </c>
      <c r="C264" s="30">
        <v>1</v>
      </c>
      <c r="D264" s="30">
        <v>1</v>
      </c>
      <c r="E264" s="30">
        <v>1</v>
      </c>
      <c r="F264" s="30">
        <v>0</v>
      </c>
      <c r="G264" s="30">
        <v>1</v>
      </c>
      <c r="H264" s="30">
        <v>0</v>
      </c>
      <c r="I264" s="30">
        <v>1</v>
      </c>
      <c r="J264" s="30">
        <v>0</v>
      </c>
      <c r="K264" s="30">
        <v>0</v>
      </c>
      <c r="L264" s="30">
        <v>1</v>
      </c>
      <c r="M264" s="30">
        <v>1</v>
      </c>
      <c r="N264" s="30">
        <v>1</v>
      </c>
      <c r="O264" s="30">
        <v>1</v>
      </c>
      <c r="P264" s="30">
        <v>1</v>
      </c>
      <c r="Q264" s="30">
        <v>1</v>
      </c>
      <c r="R264" s="30">
        <v>1</v>
      </c>
      <c r="S264" s="30">
        <v>1</v>
      </c>
      <c r="T264" s="30">
        <v>1</v>
      </c>
      <c r="U264" s="30">
        <v>1</v>
      </c>
      <c r="V264" s="30">
        <v>1</v>
      </c>
      <c r="W264" s="30">
        <v>1</v>
      </c>
      <c r="X264" s="30">
        <v>1</v>
      </c>
      <c r="Y264" s="30">
        <v>1</v>
      </c>
      <c r="Z264" s="30">
        <v>1</v>
      </c>
      <c r="AA264" s="58">
        <v>1</v>
      </c>
    </row>
    <row r="265" spans="1:27" x14ac:dyDescent="0.35">
      <c r="A265" s="8">
        <v>5600</v>
      </c>
      <c r="B265" s="29">
        <v>1</v>
      </c>
      <c r="C265" s="30">
        <v>1</v>
      </c>
      <c r="D265" s="30">
        <v>1</v>
      </c>
      <c r="E265" s="30">
        <v>1</v>
      </c>
      <c r="F265" s="30">
        <v>0</v>
      </c>
      <c r="G265" s="30">
        <v>1</v>
      </c>
      <c r="H265" s="30">
        <v>0</v>
      </c>
      <c r="I265" s="30">
        <v>1</v>
      </c>
      <c r="J265" s="30">
        <v>0</v>
      </c>
      <c r="K265" s="30">
        <v>0</v>
      </c>
      <c r="L265" s="30">
        <v>1</v>
      </c>
      <c r="M265" s="30">
        <v>1</v>
      </c>
      <c r="N265" s="30">
        <v>1</v>
      </c>
      <c r="O265" s="30">
        <v>1</v>
      </c>
      <c r="P265" s="30">
        <v>1</v>
      </c>
      <c r="Q265" s="30">
        <v>1</v>
      </c>
      <c r="R265" s="30">
        <v>1</v>
      </c>
      <c r="S265" s="30">
        <v>1</v>
      </c>
      <c r="T265" s="30">
        <v>1</v>
      </c>
      <c r="U265" s="30">
        <v>1</v>
      </c>
      <c r="V265" s="30">
        <v>1</v>
      </c>
      <c r="W265" s="30">
        <v>1</v>
      </c>
      <c r="X265" s="30">
        <v>1</v>
      </c>
      <c r="Y265" s="30">
        <v>1</v>
      </c>
      <c r="Z265" s="30">
        <v>1</v>
      </c>
      <c r="AA265" s="58">
        <v>1</v>
      </c>
    </row>
    <row r="266" spans="1:27" x14ac:dyDescent="0.35">
      <c r="A266" s="8">
        <v>5800</v>
      </c>
      <c r="B266" s="29">
        <v>1</v>
      </c>
      <c r="C266" s="30">
        <v>1</v>
      </c>
      <c r="D266" s="30">
        <v>1</v>
      </c>
      <c r="E266" s="30">
        <v>1</v>
      </c>
      <c r="F266" s="30">
        <v>0</v>
      </c>
      <c r="G266" s="30">
        <v>1</v>
      </c>
      <c r="H266" s="30">
        <v>0</v>
      </c>
      <c r="I266" s="30">
        <v>1</v>
      </c>
      <c r="J266" s="30">
        <v>0</v>
      </c>
      <c r="K266" s="30">
        <v>0</v>
      </c>
      <c r="L266" s="30">
        <v>1</v>
      </c>
      <c r="M266" s="30">
        <v>1</v>
      </c>
      <c r="N266" s="30">
        <v>1</v>
      </c>
      <c r="O266" s="30">
        <v>1</v>
      </c>
      <c r="P266" s="30">
        <v>1</v>
      </c>
      <c r="Q266" s="30">
        <v>1</v>
      </c>
      <c r="R266" s="30">
        <v>1</v>
      </c>
      <c r="S266" s="30">
        <v>1</v>
      </c>
      <c r="T266" s="30">
        <v>1</v>
      </c>
      <c r="U266" s="30">
        <v>1</v>
      </c>
      <c r="V266" s="30">
        <v>1</v>
      </c>
      <c r="W266" s="30">
        <v>1</v>
      </c>
      <c r="X266" s="30">
        <v>1</v>
      </c>
      <c r="Y266" s="30">
        <v>1</v>
      </c>
      <c r="Z266" s="30">
        <v>1</v>
      </c>
      <c r="AA266" s="58">
        <v>1</v>
      </c>
    </row>
    <row r="267" spans="1:27" x14ac:dyDescent="0.35">
      <c r="A267" s="8">
        <v>6000</v>
      </c>
      <c r="B267" s="29">
        <v>1</v>
      </c>
      <c r="C267" s="30">
        <v>1</v>
      </c>
      <c r="D267" s="30">
        <v>1</v>
      </c>
      <c r="E267" s="30">
        <v>1</v>
      </c>
      <c r="F267" s="30">
        <v>0</v>
      </c>
      <c r="G267" s="30">
        <v>1</v>
      </c>
      <c r="H267" s="30">
        <v>0</v>
      </c>
      <c r="I267" s="30">
        <v>1</v>
      </c>
      <c r="J267" s="30">
        <v>0</v>
      </c>
      <c r="K267" s="30">
        <v>0</v>
      </c>
      <c r="L267" s="30">
        <v>1</v>
      </c>
      <c r="M267" s="30">
        <v>1</v>
      </c>
      <c r="N267" s="30">
        <v>1</v>
      </c>
      <c r="O267" s="30">
        <v>1</v>
      </c>
      <c r="P267" s="30">
        <v>1</v>
      </c>
      <c r="Q267" s="30">
        <v>1</v>
      </c>
      <c r="R267" s="30">
        <v>1</v>
      </c>
      <c r="S267" s="30">
        <v>1</v>
      </c>
      <c r="T267" s="30">
        <v>1</v>
      </c>
      <c r="U267" s="30">
        <v>1</v>
      </c>
      <c r="V267" s="30">
        <v>1</v>
      </c>
      <c r="W267" s="30">
        <v>1</v>
      </c>
      <c r="X267" s="30">
        <v>1</v>
      </c>
      <c r="Y267" s="30">
        <v>1</v>
      </c>
      <c r="Z267" s="30">
        <v>1</v>
      </c>
      <c r="AA267" s="58">
        <v>1</v>
      </c>
    </row>
    <row r="268" spans="1:27" x14ac:dyDescent="0.35">
      <c r="A268" s="8">
        <v>6200</v>
      </c>
      <c r="B268" s="29">
        <v>1</v>
      </c>
      <c r="C268" s="30">
        <v>1</v>
      </c>
      <c r="D268" s="30">
        <v>1</v>
      </c>
      <c r="E268" s="30">
        <v>1</v>
      </c>
      <c r="F268" s="30">
        <v>0</v>
      </c>
      <c r="G268" s="30">
        <v>1</v>
      </c>
      <c r="H268" s="30">
        <v>0</v>
      </c>
      <c r="I268" s="30">
        <v>1</v>
      </c>
      <c r="J268" s="30">
        <v>0</v>
      </c>
      <c r="K268" s="30">
        <v>0</v>
      </c>
      <c r="L268" s="30">
        <v>1</v>
      </c>
      <c r="M268" s="30">
        <v>1</v>
      </c>
      <c r="N268" s="30">
        <v>1</v>
      </c>
      <c r="O268" s="30">
        <v>1</v>
      </c>
      <c r="P268" s="30">
        <v>1</v>
      </c>
      <c r="Q268" s="30">
        <v>1</v>
      </c>
      <c r="R268" s="30">
        <v>1</v>
      </c>
      <c r="S268" s="30">
        <v>1</v>
      </c>
      <c r="T268" s="30">
        <v>1</v>
      </c>
      <c r="U268" s="30">
        <v>1</v>
      </c>
      <c r="V268" s="30">
        <v>1</v>
      </c>
      <c r="W268" s="30">
        <v>1</v>
      </c>
      <c r="X268" s="30">
        <v>1</v>
      </c>
      <c r="Y268" s="30">
        <v>1</v>
      </c>
      <c r="Z268" s="30">
        <v>1</v>
      </c>
      <c r="AA268" s="58">
        <v>1</v>
      </c>
    </row>
    <row r="269" spans="1:27" x14ac:dyDescent="0.35">
      <c r="A269" s="8">
        <v>6400</v>
      </c>
      <c r="B269" s="29">
        <v>1</v>
      </c>
      <c r="C269" s="30">
        <v>1</v>
      </c>
      <c r="D269" s="30">
        <v>1</v>
      </c>
      <c r="E269" s="30">
        <v>1</v>
      </c>
      <c r="F269" s="30">
        <v>0</v>
      </c>
      <c r="G269" s="30">
        <v>1</v>
      </c>
      <c r="H269" s="30">
        <v>0</v>
      </c>
      <c r="I269" s="30">
        <v>1</v>
      </c>
      <c r="J269" s="30">
        <v>0</v>
      </c>
      <c r="K269" s="30">
        <v>0</v>
      </c>
      <c r="L269" s="30">
        <v>1</v>
      </c>
      <c r="M269" s="30">
        <v>1</v>
      </c>
      <c r="N269" s="30">
        <v>1</v>
      </c>
      <c r="O269" s="30">
        <v>1</v>
      </c>
      <c r="P269" s="30">
        <v>1</v>
      </c>
      <c r="Q269" s="30">
        <v>1</v>
      </c>
      <c r="R269" s="30">
        <v>1</v>
      </c>
      <c r="S269" s="30">
        <v>1</v>
      </c>
      <c r="T269" s="30">
        <v>1</v>
      </c>
      <c r="U269" s="30">
        <v>1</v>
      </c>
      <c r="V269" s="30">
        <v>1</v>
      </c>
      <c r="W269" s="30">
        <v>1</v>
      </c>
      <c r="X269" s="30">
        <v>1</v>
      </c>
      <c r="Y269" s="30">
        <v>1</v>
      </c>
      <c r="Z269" s="30">
        <v>1</v>
      </c>
      <c r="AA269" s="58">
        <v>1</v>
      </c>
    </row>
    <row r="270" spans="1:27" x14ac:dyDescent="0.35">
      <c r="A270" s="8">
        <v>6600</v>
      </c>
      <c r="B270" s="29">
        <v>1</v>
      </c>
      <c r="C270" s="30">
        <v>1</v>
      </c>
      <c r="D270" s="30">
        <v>1</v>
      </c>
      <c r="E270" s="30">
        <v>1</v>
      </c>
      <c r="F270" s="30">
        <v>0</v>
      </c>
      <c r="G270" s="30">
        <v>1</v>
      </c>
      <c r="H270" s="30">
        <v>0</v>
      </c>
      <c r="I270" s="30">
        <v>1</v>
      </c>
      <c r="J270" s="30">
        <v>0</v>
      </c>
      <c r="K270" s="30">
        <v>0</v>
      </c>
      <c r="L270" s="30">
        <v>1</v>
      </c>
      <c r="M270" s="30">
        <v>1</v>
      </c>
      <c r="N270" s="30">
        <v>1</v>
      </c>
      <c r="O270" s="30">
        <v>1</v>
      </c>
      <c r="P270" s="30">
        <v>1</v>
      </c>
      <c r="Q270" s="30">
        <v>1</v>
      </c>
      <c r="R270" s="30">
        <v>1</v>
      </c>
      <c r="S270" s="30">
        <v>1</v>
      </c>
      <c r="T270" s="30">
        <v>1</v>
      </c>
      <c r="U270" s="30">
        <v>1</v>
      </c>
      <c r="V270" s="30">
        <v>1</v>
      </c>
      <c r="W270" s="30">
        <v>1</v>
      </c>
      <c r="X270" s="30">
        <v>1</v>
      </c>
      <c r="Y270" s="30">
        <v>1</v>
      </c>
      <c r="Z270" s="30">
        <v>1</v>
      </c>
      <c r="AA270" s="58">
        <v>1</v>
      </c>
    </row>
    <row r="271" spans="1:27" x14ac:dyDescent="0.35">
      <c r="A271" s="8">
        <v>6800</v>
      </c>
      <c r="B271" s="29">
        <v>1</v>
      </c>
      <c r="C271" s="30">
        <v>1</v>
      </c>
      <c r="D271" s="30">
        <v>1</v>
      </c>
      <c r="E271" s="30">
        <v>1</v>
      </c>
      <c r="F271" s="30">
        <v>0</v>
      </c>
      <c r="G271" s="30">
        <v>1</v>
      </c>
      <c r="H271" s="30">
        <v>0</v>
      </c>
      <c r="I271" s="30">
        <v>1</v>
      </c>
      <c r="J271" s="30">
        <v>0</v>
      </c>
      <c r="K271" s="30">
        <v>0</v>
      </c>
      <c r="L271" s="30">
        <v>1</v>
      </c>
      <c r="M271" s="30">
        <v>1</v>
      </c>
      <c r="N271" s="30">
        <v>1</v>
      </c>
      <c r="O271" s="30">
        <v>1</v>
      </c>
      <c r="P271" s="30">
        <v>1</v>
      </c>
      <c r="Q271" s="30">
        <v>1</v>
      </c>
      <c r="R271" s="30">
        <v>1</v>
      </c>
      <c r="S271" s="30">
        <v>1</v>
      </c>
      <c r="T271" s="30">
        <v>1</v>
      </c>
      <c r="U271" s="30">
        <v>1</v>
      </c>
      <c r="V271" s="30">
        <v>1</v>
      </c>
      <c r="W271" s="30">
        <v>1</v>
      </c>
      <c r="X271" s="30">
        <v>1</v>
      </c>
      <c r="Y271" s="30">
        <v>1</v>
      </c>
      <c r="Z271" s="30">
        <v>1</v>
      </c>
      <c r="AA271" s="58">
        <v>1</v>
      </c>
    </row>
    <row r="272" spans="1:27" x14ac:dyDescent="0.35">
      <c r="A272" s="8">
        <v>7000</v>
      </c>
      <c r="B272" s="29">
        <v>1</v>
      </c>
      <c r="C272" s="30">
        <v>1</v>
      </c>
      <c r="D272" s="30">
        <v>1</v>
      </c>
      <c r="E272" s="30">
        <v>1</v>
      </c>
      <c r="F272" s="30">
        <v>0</v>
      </c>
      <c r="G272" s="30">
        <v>1</v>
      </c>
      <c r="H272" s="30">
        <v>0</v>
      </c>
      <c r="I272" s="30">
        <v>1</v>
      </c>
      <c r="J272" s="30">
        <v>0</v>
      </c>
      <c r="K272" s="30">
        <v>0</v>
      </c>
      <c r="L272" s="30">
        <v>1</v>
      </c>
      <c r="M272" s="30">
        <v>1</v>
      </c>
      <c r="N272" s="30">
        <v>1</v>
      </c>
      <c r="O272" s="30">
        <v>1</v>
      </c>
      <c r="P272" s="30">
        <v>1</v>
      </c>
      <c r="Q272" s="30">
        <v>1</v>
      </c>
      <c r="R272" s="30">
        <v>1</v>
      </c>
      <c r="S272" s="30">
        <v>1</v>
      </c>
      <c r="T272" s="30">
        <v>1</v>
      </c>
      <c r="U272" s="30">
        <v>1</v>
      </c>
      <c r="V272" s="30">
        <v>1</v>
      </c>
      <c r="W272" s="30">
        <v>1</v>
      </c>
      <c r="X272" s="30">
        <v>1</v>
      </c>
      <c r="Y272" s="30">
        <v>1</v>
      </c>
      <c r="Z272" s="30">
        <v>1</v>
      </c>
      <c r="AA272" s="58">
        <v>1</v>
      </c>
    </row>
    <row r="273" spans="1:27" x14ac:dyDescent="0.35">
      <c r="A273" s="8">
        <v>7200</v>
      </c>
      <c r="B273" s="29">
        <v>1</v>
      </c>
      <c r="C273" s="30">
        <v>1</v>
      </c>
      <c r="D273" s="30">
        <v>1</v>
      </c>
      <c r="E273" s="30">
        <v>1</v>
      </c>
      <c r="F273" s="30">
        <v>0</v>
      </c>
      <c r="G273" s="30">
        <v>1</v>
      </c>
      <c r="H273" s="30">
        <v>0</v>
      </c>
      <c r="I273" s="30">
        <v>1</v>
      </c>
      <c r="J273" s="30">
        <v>0</v>
      </c>
      <c r="K273" s="30">
        <v>0</v>
      </c>
      <c r="L273" s="30">
        <v>1</v>
      </c>
      <c r="M273" s="30">
        <v>1</v>
      </c>
      <c r="N273" s="30">
        <v>1</v>
      </c>
      <c r="O273" s="30">
        <v>1</v>
      </c>
      <c r="P273" s="30">
        <v>1</v>
      </c>
      <c r="Q273" s="30">
        <v>1</v>
      </c>
      <c r="R273" s="30">
        <v>1</v>
      </c>
      <c r="S273" s="30">
        <v>1</v>
      </c>
      <c r="T273" s="30">
        <v>1</v>
      </c>
      <c r="U273" s="30">
        <v>1</v>
      </c>
      <c r="V273" s="30">
        <v>1</v>
      </c>
      <c r="W273" s="30">
        <v>1</v>
      </c>
      <c r="X273" s="30">
        <v>1</v>
      </c>
      <c r="Y273" s="30">
        <v>1</v>
      </c>
      <c r="Z273" s="30">
        <v>1</v>
      </c>
      <c r="AA273" s="58">
        <v>1</v>
      </c>
    </row>
    <row r="274" spans="1:27" x14ac:dyDescent="0.35">
      <c r="A274" s="8">
        <v>7400</v>
      </c>
      <c r="B274" s="29">
        <v>1</v>
      </c>
      <c r="C274" s="30">
        <v>1</v>
      </c>
      <c r="D274" s="30">
        <v>1</v>
      </c>
      <c r="E274" s="30">
        <v>1</v>
      </c>
      <c r="F274" s="30">
        <v>0</v>
      </c>
      <c r="G274" s="30">
        <v>1</v>
      </c>
      <c r="H274" s="30">
        <v>0</v>
      </c>
      <c r="I274" s="30">
        <v>1</v>
      </c>
      <c r="J274" s="30">
        <v>0</v>
      </c>
      <c r="K274" s="30">
        <v>0</v>
      </c>
      <c r="L274" s="30">
        <v>1</v>
      </c>
      <c r="M274" s="30">
        <v>1</v>
      </c>
      <c r="N274" s="30">
        <v>1</v>
      </c>
      <c r="O274" s="30">
        <v>1</v>
      </c>
      <c r="P274" s="30">
        <v>1</v>
      </c>
      <c r="Q274" s="30">
        <v>1</v>
      </c>
      <c r="R274" s="30">
        <v>1</v>
      </c>
      <c r="S274" s="30">
        <v>1</v>
      </c>
      <c r="T274" s="30">
        <v>1</v>
      </c>
      <c r="U274" s="30">
        <v>1</v>
      </c>
      <c r="V274" s="30">
        <v>1</v>
      </c>
      <c r="W274" s="30">
        <v>1</v>
      </c>
      <c r="X274" s="30">
        <v>1</v>
      </c>
      <c r="Y274" s="30">
        <v>1</v>
      </c>
      <c r="Z274" s="30">
        <v>1</v>
      </c>
      <c r="AA274" s="58">
        <v>1</v>
      </c>
    </row>
    <row r="275" spans="1:27" x14ac:dyDescent="0.35">
      <c r="A275" s="8">
        <v>7600</v>
      </c>
      <c r="B275" s="29">
        <v>1</v>
      </c>
      <c r="C275" s="30">
        <v>1</v>
      </c>
      <c r="D275" s="30">
        <v>1</v>
      </c>
      <c r="E275" s="30">
        <v>1</v>
      </c>
      <c r="F275" s="30">
        <v>0</v>
      </c>
      <c r="G275" s="30">
        <v>1</v>
      </c>
      <c r="H275" s="30">
        <v>0</v>
      </c>
      <c r="I275" s="30">
        <v>1</v>
      </c>
      <c r="J275" s="30">
        <v>0</v>
      </c>
      <c r="K275" s="30">
        <v>0</v>
      </c>
      <c r="L275" s="30">
        <v>1</v>
      </c>
      <c r="M275" s="30">
        <v>1</v>
      </c>
      <c r="N275" s="30">
        <v>1</v>
      </c>
      <c r="O275" s="30">
        <v>1</v>
      </c>
      <c r="P275" s="30">
        <v>1</v>
      </c>
      <c r="Q275" s="30">
        <v>1</v>
      </c>
      <c r="R275" s="30">
        <v>1</v>
      </c>
      <c r="S275" s="30">
        <v>1</v>
      </c>
      <c r="T275" s="30">
        <v>1</v>
      </c>
      <c r="U275" s="30">
        <v>1</v>
      </c>
      <c r="V275" s="30">
        <v>1</v>
      </c>
      <c r="W275" s="30">
        <v>1</v>
      </c>
      <c r="X275" s="30">
        <v>1</v>
      </c>
      <c r="Y275" s="30">
        <v>1</v>
      </c>
      <c r="Z275" s="30">
        <v>1</v>
      </c>
      <c r="AA275" s="58">
        <v>1</v>
      </c>
    </row>
    <row r="276" spans="1:27" x14ac:dyDescent="0.35">
      <c r="A276" s="8">
        <v>7800</v>
      </c>
      <c r="B276" s="29">
        <v>1</v>
      </c>
      <c r="C276" s="30">
        <v>1</v>
      </c>
      <c r="D276" s="30">
        <v>1</v>
      </c>
      <c r="E276" s="30">
        <v>1</v>
      </c>
      <c r="F276" s="30">
        <v>0</v>
      </c>
      <c r="G276" s="30">
        <v>1</v>
      </c>
      <c r="H276" s="30">
        <v>0</v>
      </c>
      <c r="I276" s="30">
        <v>1</v>
      </c>
      <c r="J276" s="30">
        <v>0</v>
      </c>
      <c r="K276" s="30">
        <v>0</v>
      </c>
      <c r="L276" s="30">
        <v>1</v>
      </c>
      <c r="M276" s="30">
        <v>1</v>
      </c>
      <c r="N276" s="30">
        <v>1</v>
      </c>
      <c r="O276" s="30">
        <v>1</v>
      </c>
      <c r="P276" s="30">
        <v>1</v>
      </c>
      <c r="Q276" s="30">
        <v>1</v>
      </c>
      <c r="R276" s="30">
        <v>1</v>
      </c>
      <c r="S276" s="30">
        <v>1</v>
      </c>
      <c r="T276" s="30">
        <v>1</v>
      </c>
      <c r="U276" s="30">
        <v>1</v>
      </c>
      <c r="V276" s="30">
        <v>1</v>
      </c>
      <c r="W276" s="30">
        <v>1</v>
      </c>
      <c r="X276" s="30">
        <v>1</v>
      </c>
      <c r="Y276" s="30">
        <v>1</v>
      </c>
      <c r="Z276" s="30">
        <v>1</v>
      </c>
      <c r="AA276" s="58">
        <v>1</v>
      </c>
    </row>
    <row r="277" spans="1:27" x14ac:dyDescent="0.35">
      <c r="A277" s="8">
        <v>8000</v>
      </c>
      <c r="B277" s="29">
        <v>1</v>
      </c>
      <c r="C277" s="30">
        <v>1</v>
      </c>
      <c r="D277" s="30">
        <v>1</v>
      </c>
      <c r="E277" s="30">
        <v>1</v>
      </c>
      <c r="F277" s="30">
        <v>0</v>
      </c>
      <c r="G277" s="30">
        <v>1</v>
      </c>
      <c r="H277" s="30">
        <v>0</v>
      </c>
      <c r="I277" s="30">
        <v>1</v>
      </c>
      <c r="J277" s="30">
        <v>0</v>
      </c>
      <c r="K277" s="30">
        <v>0</v>
      </c>
      <c r="L277" s="30">
        <v>1</v>
      </c>
      <c r="M277" s="30">
        <v>1</v>
      </c>
      <c r="N277" s="30">
        <v>1</v>
      </c>
      <c r="O277" s="30">
        <v>1</v>
      </c>
      <c r="P277" s="30">
        <v>1</v>
      </c>
      <c r="Q277" s="30">
        <v>1</v>
      </c>
      <c r="R277" s="30">
        <v>1</v>
      </c>
      <c r="S277" s="30">
        <v>1</v>
      </c>
      <c r="T277" s="30">
        <v>1</v>
      </c>
      <c r="U277" s="30">
        <v>1</v>
      </c>
      <c r="V277" s="30">
        <v>1</v>
      </c>
      <c r="W277" s="30">
        <v>1</v>
      </c>
      <c r="X277" s="30">
        <v>1</v>
      </c>
      <c r="Y277" s="30">
        <v>1</v>
      </c>
      <c r="Z277" s="30">
        <v>1</v>
      </c>
      <c r="AA277" s="58">
        <v>1</v>
      </c>
    </row>
    <row r="278" spans="1:27" x14ac:dyDescent="0.35">
      <c r="A278" s="8">
        <v>8200</v>
      </c>
      <c r="B278" s="29">
        <v>1</v>
      </c>
      <c r="C278" s="30">
        <v>1</v>
      </c>
      <c r="D278" s="30">
        <v>1</v>
      </c>
      <c r="E278" s="30">
        <v>1</v>
      </c>
      <c r="F278" s="30">
        <v>0</v>
      </c>
      <c r="G278" s="30">
        <v>1</v>
      </c>
      <c r="H278" s="30">
        <v>0</v>
      </c>
      <c r="I278" s="30">
        <v>1</v>
      </c>
      <c r="J278" s="30">
        <v>0</v>
      </c>
      <c r="K278" s="30">
        <v>0</v>
      </c>
      <c r="L278" s="30">
        <v>1</v>
      </c>
      <c r="M278" s="30">
        <v>1</v>
      </c>
      <c r="N278" s="30">
        <v>1</v>
      </c>
      <c r="O278" s="30">
        <v>1</v>
      </c>
      <c r="P278" s="30">
        <v>1</v>
      </c>
      <c r="Q278" s="30">
        <v>1</v>
      </c>
      <c r="R278" s="30">
        <v>1</v>
      </c>
      <c r="S278" s="30">
        <v>1</v>
      </c>
      <c r="T278" s="30">
        <v>1</v>
      </c>
      <c r="U278" s="30">
        <v>1</v>
      </c>
      <c r="V278" s="30">
        <v>1</v>
      </c>
      <c r="W278" s="30">
        <v>1</v>
      </c>
      <c r="X278" s="30">
        <v>1</v>
      </c>
      <c r="Y278" s="30">
        <v>1</v>
      </c>
      <c r="Z278" s="30">
        <v>1</v>
      </c>
      <c r="AA278" s="58">
        <v>1</v>
      </c>
    </row>
    <row r="279" spans="1:27" x14ac:dyDescent="0.35">
      <c r="A279" s="8">
        <v>8400</v>
      </c>
      <c r="B279" s="29">
        <v>1</v>
      </c>
      <c r="C279" s="30">
        <v>1</v>
      </c>
      <c r="D279" s="30">
        <v>1</v>
      </c>
      <c r="E279" s="30">
        <v>1</v>
      </c>
      <c r="F279" s="30">
        <v>0</v>
      </c>
      <c r="G279" s="30">
        <v>1</v>
      </c>
      <c r="H279" s="30">
        <v>0</v>
      </c>
      <c r="I279" s="30">
        <v>1</v>
      </c>
      <c r="J279" s="30">
        <v>0</v>
      </c>
      <c r="K279" s="30">
        <v>0</v>
      </c>
      <c r="L279" s="30">
        <v>1</v>
      </c>
      <c r="M279" s="30">
        <v>1</v>
      </c>
      <c r="N279" s="30">
        <v>1</v>
      </c>
      <c r="O279" s="30">
        <v>1</v>
      </c>
      <c r="P279" s="30">
        <v>1</v>
      </c>
      <c r="Q279" s="30">
        <v>1</v>
      </c>
      <c r="R279" s="30">
        <v>1</v>
      </c>
      <c r="S279" s="30">
        <v>1</v>
      </c>
      <c r="T279" s="30">
        <v>1</v>
      </c>
      <c r="U279" s="30">
        <v>1</v>
      </c>
      <c r="V279" s="30">
        <v>1</v>
      </c>
      <c r="W279" s="30">
        <v>1</v>
      </c>
      <c r="X279" s="30">
        <v>1</v>
      </c>
      <c r="Y279" s="30">
        <v>1</v>
      </c>
      <c r="Z279" s="30">
        <v>1</v>
      </c>
      <c r="AA279" s="58">
        <v>1</v>
      </c>
    </row>
    <row r="280" spans="1:27" x14ac:dyDescent="0.35">
      <c r="A280" s="8">
        <v>8600</v>
      </c>
      <c r="B280" s="29">
        <v>1</v>
      </c>
      <c r="C280" s="30">
        <v>1</v>
      </c>
      <c r="D280" s="30">
        <v>1</v>
      </c>
      <c r="E280" s="30">
        <v>1</v>
      </c>
      <c r="F280" s="30">
        <v>0</v>
      </c>
      <c r="G280" s="30">
        <v>1</v>
      </c>
      <c r="H280" s="30">
        <v>0</v>
      </c>
      <c r="I280" s="30">
        <v>1</v>
      </c>
      <c r="J280" s="30">
        <v>0</v>
      </c>
      <c r="K280" s="30">
        <v>0</v>
      </c>
      <c r="L280" s="30">
        <v>1</v>
      </c>
      <c r="M280" s="30">
        <v>1</v>
      </c>
      <c r="N280" s="30">
        <v>1</v>
      </c>
      <c r="O280" s="30">
        <v>1</v>
      </c>
      <c r="P280" s="30">
        <v>1</v>
      </c>
      <c r="Q280" s="30">
        <v>1</v>
      </c>
      <c r="R280" s="30">
        <v>1</v>
      </c>
      <c r="S280" s="30">
        <v>1</v>
      </c>
      <c r="T280" s="30">
        <v>1</v>
      </c>
      <c r="U280" s="30">
        <v>1</v>
      </c>
      <c r="V280" s="30">
        <v>1</v>
      </c>
      <c r="W280" s="30">
        <v>1</v>
      </c>
      <c r="X280" s="30">
        <v>1</v>
      </c>
      <c r="Y280" s="30">
        <v>1</v>
      </c>
      <c r="Z280" s="30">
        <v>1</v>
      </c>
      <c r="AA280" s="58">
        <v>1</v>
      </c>
    </row>
    <row r="281" spans="1:27" x14ac:dyDescent="0.35">
      <c r="A281" s="8">
        <v>8800</v>
      </c>
      <c r="B281" s="29">
        <v>1</v>
      </c>
      <c r="C281" s="30">
        <v>1</v>
      </c>
      <c r="D281" s="30">
        <v>1</v>
      </c>
      <c r="E281" s="30">
        <v>1</v>
      </c>
      <c r="F281" s="30">
        <v>0</v>
      </c>
      <c r="G281" s="30">
        <v>1</v>
      </c>
      <c r="H281" s="30">
        <v>0</v>
      </c>
      <c r="I281" s="30">
        <v>1</v>
      </c>
      <c r="J281" s="30">
        <v>0</v>
      </c>
      <c r="K281" s="30">
        <v>0</v>
      </c>
      <c r="L281" s="30">
        <v>1</v>
      </c>
      <c r="M281" s="30">
        <v>1</v>
      </c>
      <c r="N281" s="30">
        <v>1</v>
      </c>
      <c r="O281" s="30">
        <v>1</v>
      </c>
      <c r="P281" s="30">
        <v>1</v>
      </c>
      <c r="Q281" s="30">
        <v>1</v>
      </c>
      <c r="R281" s="30">
        <v>1</v>
      </c>
      <c r="S281" s="30">
        <v>1</v>
      </c>
      <c r="T281" s="30">
        <v>1</v>
      </c>
      <c r="U281" s="30">
        <v>1</v>
      </c>
      <c r="V281" s="30">
        <v>1</v>
      </c>
      <c r="W281" s="30">
        <v>1</v>
      </c>
      <c r="X281" s="30">
        <v>1</v>
      </c>
      <c r="Y281" s="30">
        <v>1</v>
      </c>
      <c r="Z281" s="30">
        <v>1</v>
      </c>
      <c r="AA281" s="58">
        <v>1</v>
      </c>
    </row>
    <row r="282" spans="1:27" x14ac:dyDescent="0.35">
      <c r="A282" s="8">
        <v>9000</v>
      </c>
      <c r="B282" s="33">
        <v>1</v>
      </c>
      <c r="C282" s="34">
        <v>1</v>
      </c>
      <c r="D282" s="34">
        <v>1</v>
      </c>
      <c r="E282" s="34">
        <v>1</v>
      </c>
      <c r="F282" s="34">
        <v>0</v>
      </c>
      <c r="G282" s="34">
        <v>1</v>
      </c>
      <c r="H282" s="34">
        <v>0</v>
      </c>
      <c r="I282" s="34">
        <v>1</v>
      </c>
      <c r="J282" s="34">
        <v>0</v>
      </c>
      <c r="K282" s="34">
        <v>0</v>
      </c>
      <c r="L282" s="34">
        <v>1</v>
      </c>
      <c r="M282" s="34">
        <v>1</v>
      </c>
      <c r="N282" s="34">
        <v>1</v>
      </c>
      <c r="O282" s="34">
        <v>1</v>
      </c>
      <c r="P282" s="34">
        <v>1</v>
      </c>
      <c r="Q282" s="34">
        <v>1</v>
      </c>
      <c r="R282" s="34">
        <v>1</v>
      </c>
      <c r="S282" s="34">
        <v>1</v>
      </c>
      <c r="T282" s="34">
        <v>1</v>
      </c>
      <c r="U282" s="34">
        <v>1</v>
      </c>
      <c r="V282" s="34">
        <v>1</v>
      </c>
      <c r="W282" s="34">
        <v>1</v>
      </c>
      <c r="X282" s="34">
        <v>1</v>
      </c>
      <c r="Y282" s="34">
        <v>1</v>
      </c>
      <c r="Z282" s="34">
        <v>1</v>
      </c>
      <c r="AA282" s="59">
        <v>1</v>
      </c>
    </row>
    <row r="284" spans="1:27" x14ac:dyDescent="0.35">
      <c r="A284" s="64" t="s">
        <v>86</v>
      </c>
      <c r="B284" s="8">
        <v>10000</v>
      </c>
      <c r="C284" s="8">
        <v>10200</v>
      </c>
      <c r="D284" s="8">
        <v>10400</v>
      </c>
      <c r="E284" s="8">
        <v>10600</v>
      </c>
      <c r="F284" s="8">
        <v>10800</v>
      </c>
      <c r="G284" s="8">
        <v>11000</v>
      </c>
      <c r="H284" s="8">
        <v>11200</v>
      </c>
      <c r="I284" s="8">
        <v>11400</v>
      </c>
      <c r="J284" s="8">
        <v>11600</v>
      </c>
      <c r="K284" s="8">
        <v>11800</v>
      </c>
      <c r="L284" s="8">
        <v>12000</v>
      </c>
      <c r="M284" s="8">
        <v>12200</v>
      </c>
      <c r="N284" s="8">
        <v>12400</v>
      </c>
      <c r="O284" s="8">
        <v>12600</v>
      </c>
      <c r="P284" s="8">
        <v>12800</v>
      </c>
      <c r="Q284" s="8">
        <v>13000</v>
      </c>
      <c r="R284" s="8">
        <v>13200</v>
      </c>
      <c r="S284" s="8">
        <v>13400</v>
      </c>
      <c r="T284" s="8">
        <v>13600</v>
      </c>
      <c r="U284" s="8">
        <v>13800</v>
      </c>
      <c r="V284" s="8">
        <v>14000</v>
      </c>
      <c r="W284" s="8">
        <v>14200</v>
      </c>
      <c r="X284" s="8">
        <v>14400</v>
      </c>
      <c r="Y284" s="8">
        <v>14600</v>
      </c>
      <c r="Z284" s="8">
        <v>14800</v>
      </c>
      <c r="AA284" s="8">
        <v>15000</v>
      </c>
    </row>
    <row r="285" spans="1:27" x14ac:dyDescent="0.35">
      <c r="A285" s="8">
        <v>4000</v>
      </c>
      <c r="B285" s="25">
        <v>1</v>
      </c>
      <c r="C285" s="26">
        <v>1</v>
      </c>
      <c r="D285" s="26">
        <v>1</v>
      </c>
      <c r="E285" s="26">
        <v>1</v>
      </c>
      <c r="F285" s="26">
        <v>1</v>
      </c>
      <c r="G285" s="26">
        <v>1</v>
      </c>
      <c r="H285" s="26">
        <v>1</v>
      </c>
      <c r="I285" s="26">
        <v>1</v>
      </c>
      <c r="J285" s="26">
        <v>1</v>
      </c>
      <c r="K285" s="26">
        <v>1</v>
      </c>
      <c r="L285" s="26">
        <v>1</v>
      </c>
      <c r="M285" s="26">
        <v>1</v>
      </c>
      <c r="N285" s="26">
        <v>1</v>
      </c>
      <c r="O285" s="26">
        <v>1</v>
      </c>
      <c r="P285" s="26">
        <v>1</v>
      </c>
      <c r="Q285" s="26">
        <v>1</v>
      </c>
      <c r="R285" s="26">
        <v>1</v>
      </c>
      <c r="S285" s="26">
        <v>1</v>
      </c>
      <c r="T285" s="26">
        <v>1</v>
      </c>
      <c r="U285" s="26">
        <v>1</v>
      </c>
      <c r="V285" s="26">
        <v>1</v>
      </c>
      <c r="W285" s="26">
        <v>1</v>
      </c>
      <c r="X285" s="26">
        <v>1</v>
      </c>
      <c r="Y285" s="26">
        <v>1</v>
      </c>
      <c r="Z285" s="26">
        <v>1</v>
      </c>
      <c r="AA285" s="57">
        <v>1</v>
      </c>
    </row>
    <row r="286" spans="1:27" x14ac:dyDescent="0.35">
      <c r="A286" s="8">
        <v>4200</v>
      </c>
      <c r="B286" s="29">
        <v>1</v>
      </c>
      <c r="C286" s="30">
        <v>1</v>
      </c>
      <c r="D286" s="30">
        <v>1</v>
      </c>
      <c r="E286" s="30">
        <v>1</v>
      </c>
      <c r="F286" s="30">
        <v>1</v>
      </c>
      <c r="G286" s="30">
        <v>1</v>
      </c>
      <c r="H286" s="30">
        <v>1</v>
      </c>
      <c r="I286" s="30">
        <v>1</v>
      </c>
      <c r="J286" s="30">
        <v>1</v>
      </c>
      <c r="K286" s="30">
        <v>1</v>
      </c>
      <c r="L286" s="30">
        <v>1</v>
      </c>
      <c r="M286" s="30">
        <v>1</v>
      </c>
      <c r="N286" s="30">
        <v>1</v>
      </c>
      <c r="O286" s="30">
        <v>1</v>
      </c>
      <c r="P286" s="30">
        <v>1</v>
      </c>
      <c r="Q286" s="30">
        <v>1</v>
      </c>
      <c r="R286" s="30">
        <v>1</v>
      </c>
      <c r="S286" s="30">
        <v>1</v>
      </c>
      <c r="T286" s="30">
        <v>1</v>
      </c>
      <c r="U286" s="30">
        <v>1</v>
      </c>
      <c r="V286" s="30">
        <v>1</v>
      </c>
      <c r="W286" s="30">
        <v>1</v>
      </c>
      <c r="X286" s="30">
        <v>1</v>
      </c>
      <c r="Y286" s="30">
        <v>1</v>
      </c>
      <c r="Z286" s="30">
        <v>1</v>
      </c>
      <c r="AA286" s="58">
        <v>1</v>
      </c>
    </row>
    <row r="287" spans="1:27" x14ac:dyDescent="0.35">
      <c r="A287" s="8">
        <v>4400</v>
      </c>
      <c r="B287" s="29">
        <v>1</v>
      </c>
      <c r="C287" s="30">
        <v>1</v>
      </c>
      <c r="D287" s="30">
        <v>1</v>
      </c>
      <c r="E287" s="30">
        <v>1</v>
      </c>
      <c r="F287" s="30">
        <v>1</v>
      </c>
      <c r="G287" s="30">
        <v>1</v>
      </c>
      <c r="H287" s="30">
        <v>1</v>
      </c>
      <c r="I287" s="30">
        <v>1</v>
      </c>
      <c r="J287" s="30">
        <v>1</v>
      </c>
      <c r="K287" s="30">
        <v>1</v>
      </c>
      <c r="L287" s="30">
        <v>1</v>
      </c>
      <c r="M287" s="30">
        <v>1</v>
      </c>
      <c r="N287" s="30">
        <v>1</v>
      </c>
      <c r="O287" s="30">
        <v>1</v>
      </c>
      <c r="P287" s="30">
        <v>1</v>
      </c>
      <c r="Q287" s="30">
        <v>1</v>
      </c>
      <c r="R287" s="30">
        <v>1</v>
      </c>
      <c r="S287" s="30">
        <v>1</v>
      </c>
      <c r="T287" s="30">
        <v>1</v>
      </c>
      <c r="U287" s="30">
        <v>1</v>
      </c>
      <c r="V287" s="30">
        <v>1</v>
      </c>
      <c r="W287" s="30">
        <v>1</v>
      </c>
      <c r="X287" s="30">
        <v>1</v>
      </c>
      <c r="Y287" s="30">
        <v>1</v>
      </c>
      <c r="Z287" s="30">
        <v>1</v>
      </c>
      <c r="AA287" s="58">
        <v>1</v>
      </c>
    </row>
    <row r="288" spans="1:27" x14ac:dyDescent="0.35">
      <c r="A288" s="8">
        <v>4600</v>
      </c>
      <c r="B288" s="29">
        <v>1</v>
      </c>
      <c r="C288" s="30">
        <v>1</v>
      </c>
      <c r="D288" s="30">
        <v>1</v>
      </c>
      <c r="E288" s="30">
        <v>1</v>
      </c>
      <c r="F288" s="30">
        <v>1</v>
      </c>
      <c r="G288" s="30">
        <v>1</v>
      </c>
      <c r="H288" s="30">
        <v>0</v>
      </c>
      <c r="I288" s="30">
        <v>0</v>
      </c>
      <c r="J288" s="30">
        <v>0</v>
      </c>
      <c r="K288" s="30">
        <v>0</v>
      </c>
      <c r="L288" s="30">
        <v>0</v>
      </c>
      <c r="M288" s="30">
        <v>0</v>
      </c>
      <c r="N288" s="30">
        <v>0</v>
      </c>
      <c r="O288" s="30">
        <v>0</v>
      </c>
      <c r="P288" s="30">
        <v>0</v>
      </c>
      <c r="Q288" s="30">
        <v>0</v>
      </c>
      <c r="R288" s="30">
        <v>0</v>
      </c>
      <c r="S288" s="30">
        <v>0</v>
      </c>
      <c r="T288" s="30">
        <v>0</v>
      </c>
      <c r="U288" s="30">
        <v>0</v>
      </c>
      <c r="V288" s="30">
        <v>0</v>
      </c>
      <c r="W288" s="30">
        <v>0</v>
      </c>
      <c r="X288" s="30">
        <v>0</v>
      </c>
      <c r="Y288" s="30">
        <v>0</v>
      </c>
      <c r="Z288" s="30">
        <v>0</v>
      </c>
      <c r="AA288" s="58">
        <v>0</v>
      </c>
    </row>
    <row r="289" spans="1:27" x14ac:dyDescent="0.35">
      <c r="A289" s="8">
        <v>4800</v>
      </c>
      <c r="B289" s="29">
        <v>1</v>
      </c>
      <c r="C289" s="30">
        <v>1</v>
      </c>
      <c r="D289" s="30">
        <v>1</v>
      </c>
      <c r="E289" s="30">
        <v>1</v>
      </c>
      <c r="F289" s="30">
        <v>1</v>
      </c>
      <c r="G289" s="30">
        <v>1</v>
      </c>
      <c r="H289" s="30">
        <v>1</v>
      </c>
      <c r="I289" s="30">
        <v>1</v>
      </c>
      <c r="J289" s="30">
        <v>1</v>
      </c>
      <c r="K289" s="30">
        <v>1</v>
      </c>
      <c r="L289" s="30">
        <v>1</v>
      </c>
      <c r="M289" s="30">
        <v>1</v>
      </c>
      <c r="N289" s="30">
        <v>1</v>
      </c>
      <c r="O289" s="30">
        <v>1</v>
      </c>
      <c r="P289" s="30">
        <v>1</v>
      </c>
      <c r="Q289" s="30">
        <v>1</v>
      </c>
      <c r="R289" s="30">
        <v>1</v>
      </c>
      <c r="S289" s="30">
        <v>1</v>
      </c>
      <c r="T289" s="30">
        <v>1</v>
      </c>
      <c r="U289" s="30">
        <v>1</v>
      </c>
      <c r="V289" s="30">
        <v>1</v>
      </c>
      <c r="W289" s="30">
        <v>1</v>
      </c>
      <c r="X289" s="30">
        <v>1</v>
      </c>
      <c r="Y289" s="30">
        <v>1</v>
      </c>
      <c r="Z289" s="30">
        <v>1</v>
      </c>
      <c r="AA289" s="58">
        <v>1</v>
      </c>
    </row>
    <row r="290" spans="1:27" x14ac:dyDescent="0.35">
      <c r="A290" s="8">
        <v>5000</v>
      </c>
      <c r="B290" s="29">
        <v>1</v>
      </c>
      <c r="C290" s="30">
        <v>1</v>
      </c>
      <c r="D290" s="30">
        <v>1</v>
      </c>
      <c r="E290" s="30">
        <v>1</v>
      </c>
      <c r="F290" s="30">
        <v>1</v>
      </c>
      <c r="G290" s="30">
        <v>1</v>
      </c>
      <c r="H290" s="30">
        <v>1</v>
      </c>
      <c r="I290" s="30">
        <v>1</v>
      </c>
      <c r="J290" s="30">
        <v>1</v>
      </c>
      <c r="K290" s="30">
        <v>1</v>
      </c>
      <c r="L290" s="30">
        <v>1</v>
      </c>
      <c r="M290" s="30">
        <v>1</v>
      </c>
      <c r="N290" s="30">
        <v>1</v>
      </c>
      <c r="O290" s="30">
        <v>1</v>
      </c>
      <c r="P290" s="30">
        <v>1</v>
      </c>
      <c r="Q290" s="30">
        <v>1</v>
      </c>
      <c r="R290" s="30">
        <v>1</v>
      </c>
      <c r="S290" s="30">
        <v>1</v>
      </c>
      <c r="T290" s="30">
        <v>1</v>
      </c>
      <c r="U290" s="30">
        <v>1</v>
      </c>
      <c r="V290" s="30">
        <v>1</v>
      </c>
      <c r="W290" s="30">
        <v>1</v>
      </c>
      <c r="X290" s="30">
        <v>1</v>
      </c>
      <c r="Y290" s="30">
        <v>1</v>
      </c>
      <c r="Z290" s="30">
        <v>1</v>
      </c>
      <c r="AA290" s="58">
        <v>1</v>
      </c>
    </row>
    <row r="291" spans="1:27" x14ac:dyDescent="0.35">
      <c r="A291" s="8">
        <v>5200</v>
      </c>
      <c r="B291" s="29">
        <v>1</v>
      </c>
      <c r="C291" s="30">
        <v>1</v>
      </c>
      <c r="D291" s="30">
        <v>1</v>
      </c>
      <c r="E291" s="30">
        <v>1</v>
      </c>
      <c r="F291" s="30">
        <v>1</v>
      </c>
      <c r="G291" s="30">
        <v>1</v>
      </c>
      <c r="H291" s="30">
        <v>1</v>
      </c>
      <c r="I291" s="30">
        <v>1</v>
      </c>
      <c r="J291" s="30">
        <v>1</v>
      </c>
      <c r="K291" s="30">
        <v>1</v>
      </c>
      <c r="L291" s="30">
        <v>1</v>
      </c>
      <c r="M291" s="30">
        <v>1</v>
      </c>
      <c r="N291" s="30">
        <v>1</v>
      </c>
      <c r="O291" s="30">
        <v>1</v>
      </c>
      <c r="P291" s="30">
        <v>1</v>
      </c>
      <c r="Q291" s="30">
        <v>1</v>
      </c>
      <c r="R291" s="30">
        <v>1</v>
      </c>
      <c r="S291" s="30">
        <v>1</v>
      </c>
      <c r="T291" s="30">
        <v>1</v>
      </c>
      <c r="U291" s="30">
        <v>1</v>
      </c>
      <c r="V291" s="30">
        <v>1</v>
      </c>
      <c r="W291" s="30">
        <v>1</v>
      </c>
      <c r="X291" s="30">
        <v>1</v>
      </c>
      <c r="Y291" s="30">
        <v>1</v>
      </c>
      <c r="Z291" s="30">
        <v>1</v>
      </c>
      <c r="AA291" s="58">
        <v>1</v>
      </c>
    </row>
    <row r="292" spans="1:27" x14ac:dyDescent="0.35">
      <c r="A292" s="8">
        <v>5400</v>
      </c>
      <c r="B292" s="29">
        <v>1</v>
      </c>
      <c r="C292" s="30">
        <v>1</v>
      </c>
      <c r="D292" s="30">
        <v>1</v>
      </c>
      <c r="E292" s="30">
        <v>1</v>
      </c>
      <c r="F292" s="30">
        <v>1</v>
      </c>
      <c r="G292" s="30">
        <v>1</v>
      </c>
      <c r="H292" s="30">
        <v>1</v>
      </c>
      <c r="I292" s="30">
        <v>1</v>
      </c>
      <c r="J292" s="30">
        <v>1</v>
      </c>
      <c r="K292" s="30">
        <v>1</v>
      </c>
      <c r="L292" s="30">
        <v>1</v>
      </c>
      <c r="M292" s="30">
        <v>1</v>
      </c>
      <c r="N292" s="30">
        <v>1</v>
      </c>
      <c r="O292" s="30">
        <v>1</v>
      </c>
      <c r="P292" s="30">
        <v>1</v>
      </c>
      <c r="Q292" s="30">
        <v>1</v>
      </c>
      <c r="R292" s="30">
        <v>1</v>
      </c>
      <c r="S292" s="30">
        <v>1</v>
      </c>
      <c r="T292" s="30">
        <v>1</v>
      </c>
      <c r="U292" s="30">
        <v>1</v>
      </c>
      <c r="V292" s="30">
        <v>1</v>
      </c>
      <c r="W292" s="30">
        <v>1</v>
      </c>
      <c r="X292" s="30">
        <v>1</v>
      </c>
      <c r="Y292" s="30">
        <v>1</v>
      </c>
      <c r="Z292" s="30">
        <v>1</v>
      </c>
      <c r="AA292" s="58">
        <v>1</v>
      </c>
    </row>
    <row r="293" spans="1:27" x14ac:dyDescent="0.35">
      <c r="A293" s="8">
        <v>5600</v>
      </c>
      <c r="B293" s="29">
        <v>1</v>
      </c>
      <c r="C293" s="30">
        <v>1</v>
      </c>
      <c r="D293" s="30">
        <v>1</v>
      </c>
      <c r="E293" s="30">
        <v>1</v>
      </c>
      <c r="F293" s="30">
        <v>1</v>
      </c>
      <c r="G293" s="30">
        <v>1</v>
      </c>
      <c r="H293" s="30">
        <v>1</v>
      </c>
      <c r="I293" s="30">
        <v>1</v>
      </c>
      <c r="J293" s="30">
        <v>1</v>
      </c>
      <c r="K293" s="30">
        <v>1</v>
      </c>
      <c r="L293" s="30">
        <v>1</v>
      </c>
      <c r="M293" s="30">
        <v>1</v>
      </c>
      <c r="N293" s="30">
        <v>1</v>
      </c>
      <c r="O293" s="30">
        <v>1</v>
      </c>
      <c r="P293" s="30">
        <v>1</v>
      </c>
      <c r="Q293" s="30">
        <v>1</v>
      </c>
      <c r="R293" s="30">
        <v>1</v>
      </c>
      <c r="S293" s="30">
        <v>1</v>
      </c>
      <c r="T293" s="30">
        <v>1</v>
      </c>
      <c r="U293" s="30">
        <v>1</v>
      </c>
      <c r="V293" s="30">
        <v>1</v>
      </c>
      <c r="W293" s="30">
        <v>1</v>
      </c>
      <c r="X293" s="30">
        <v>1</v>
      </c>
      <c r="Y293" s="30">
        <v>1</v>
      </c>
      <c r="Z293" s="30">
        <v>1</v>
      </c>
      <c r="AA293" s="58">
        <v>1</v>
      </c>
    </row>
    <row r="294" spans="1:27" x14ac:dyDescent="0.35">
      <c r="A294" s="8">
        <v>5800</v>
      </c>
      <c r="B294" s="29">
        <v>1</v>
      </c>
      <c r="C294" s="30">
        <v>1</v>
      </c>
      <c r="D294" s="30">
        <v>1</v>
      </c>
      <c r="E294" s="30">
        <v>1</v>
      </c>
      <c r="F294" s="30">
        <v>1</v>
      </c>
      <c r="G294" s="30">
        <v>1</v>
      </c>
      <c r="H294" s="30">
        <v>1</v>
      </c>
      <c r="I294" s="30">
        <v>1</v>
      </c>
      <c r="J294" s="30">
        <v>1</v>
      </c>
      <c r="K294" s="30">
        <v>1</v>
      </c>
      <c r="L294" s="30">
        <v>1</v>
      </c>
      <c r="M294" s="30">
        <v>1</v>
      </c>
      <c r="N294" s="30">
        <v>1</v>
      </c>
      <c r="O294" s="30">
        <v>1</v>
      </c>
      <c r="P294" s="30">
        <v>1</v>
      </c>
      <c r="Q294" s="30">
        <v>1</v>
      </c>
      <c r="R294" s="30">
        <v>1</v>
      </c>
      <c r="S294" s="30">
        <v>1</v>
      </c>
      <c r="T294" s="30">
        <v>1</v>
      </c>
      <c r="U294" s="30">
        <v>1</v>
      </c>
      <c r="V294" s="30">
        <v>1</v>
      </c>
      <c r="W294" s="30">
        <v>1</v>
      </c>
      <c r="X294" s="30">
        <v>1</v>
      </c>
      <c r="Y294" s="30">
        <v>1</v>
      </c>
      <c r="Z294" s="30">
        <v>1</v>
      </c>
      <c r="AA294" s="58">
        <v>1</v>
      </c>
    </row>
    <row r="295" spans="1:27" x14ac:dyDescent="0.35">
      <c r="A295" s="8">
        <v>6000</v>
      </c>
      <c r="B295" s="29">
        <v>1</v>
      </c>
      <c r="C295" s="30">
        <v>1</v>
      </c>
      <c r="D295" s="30">
        <v>1</v>
      </c>
      <c r="E295" s="30">
        <v>1</v>
      </c>
      <c r="F295" s="30">
        <v>1</v>
      </c>
      <c r="G295" s="30">
        <v>1</v>
      </c>
      <c r="H295" s="30">
        <v>1</v>
      </c>
      <c r="I295" s="30">
        <v>1</v>
      </c>
      <c r="J295" s="30">
        <v>1</v>
      </c>
      <c r="K295" s="30">
        <v>1</v>
      </c>
      <c r="L295" s="30">
        <v>1</v>
      </c>
      <c r="M295" s="30">
        <v>1</v>
      </c>
      <c r="N295" s="30">
        <v>1</v>
      </c>
      <c r="O295" s="30">
        <v>1</v>
      </c>
      <c r="P295" s="30">
        <v>1</v>
      </c>
      <c r="Q295" s="30">
        <v>1</v>
      </c>
      <c r="R295" s="30">
        <v>1</v>
      </c>
      <c r="S295" s="30">
        <v>1</v>
      </c>
      <c r="T295" s="30">
        <v>1</v>
      </c>
      <c r="U295" s="30">
        <v>1</v>
      </c>
      <c r="V295" s="30">
        <v>1</v>
      </c>
      <c r="W295" s="30">
        <v>1</v>
      </c>
      <c r="X295" s="30">
        <v>1</v>
      </c>
      <c r="Y295" s="30">
        <v>1</v>
      </c>
      <c r="Z295" s="30">
        <v>1</v>
      </c>
      <c r="AA295" s="58">
        <v>1</v>
      </c>
    </row>
    <row r="296" spans="1:27" x14ac:dyDescent="0.35">
      <c r="A296" s="8">
        <v>6200</v>
      </c>
      <c r="B296" s="29">
        <v>1</v>
      </c>
      <c r="C296" s="30">
        <v>1</v>
      </c>
      <c r="D296" s="30">
        <v>1</v>
      </c>
      <c r="E296" s="30">
        <v>1</v>
      </c>
      <c r="F296" s="30">
        <v>1</v>
      </c>
      <c r="G296" s="30">
        <v>1</v>
      </c>
      <c r="H296" s="30">
        <v>1</v>
      </c>
      <c r="I296" s="30">
        <v>1</v>
      </c>
      <c r="J296" s="30">
        <v>1</v>
      </c>
      <c r="K296" s="30">
        <v>1</v>
      </c>
      <c r="L296" s="30">
        <v>1</v>
      </c>
      <c r="M296" s="30">
        <v>1</v>
      </c>
      <c r="N296" s="30">
        <v>1</v>
      </c>
      <c r="O296" s="30">
        <v>1</v>
      </c>
      <c r="P296" s="30">
        <v>1</v>
      </c>
      <c r="Q296" s="30">
        <v>1</v>
      </c>
      <c r="R296" s="30">
        <v>1</v>
      </c>
      <c r="S296" s="30">
        <v>1</v>
      </c>
      <c r="T296" s="30">
        <v>1</v>
      </c>
      <c r="U296" s="30">
        <v>1</v>
      </c>
      <c r="V296" s="30">
        <v>1</v>
      </c>
      <c r="W296" s="30">
        <v>1</v>
      </c>
      <c r="X296" s="30">
        <v>1</v>
      </c>
      <c r="Y296" s="30">
        <v>1</v>
      </c>
      <c r="Z296" s="30">
        <v>1</v>
      </c>
      <c r="AA296" s="58">
        <v>1</v>
      </c>
    </row>
    <row r="297" spans="1:27" x14ac:dyDescent="0.35">
      <c r="A297" s="8">
        <v>6400</v>
      </c>
      <c r="B297" s="29">
        <v>1</v>
      </c>
      <c r="C297" s="30">
        <v>1</v>
      </c>
      <c r="D297" s="30">
        <v>1</v>
      </c>
      <c r="E297" s="30">
        <v>1</v>
      </c>
      <c r="F297" s="30">
        <v>1</v>
      </c>
      <c r="G297" s="30">
        <v>1</v>
      </c>
      <c r="H297" s="30">
        <v>1</v>
      </c>
      <c r="I297" s="30">
        <v>1</v>
      </c>
      <c r="J297" s="30">
        <v>1</v>
      </c>
      <c r="K297" s="30">
        <v>1</v>
      </c>
      <c r="L297" s="30">
        <v>1</v>
      </c>
      <c r="M297" s="30">
        <v>1</v>
      </c>
      <c r="N297" s="30">
        <v>1</v>
      </c>
      <c r="O297" s="30">
        <v>1</v>
      </c>
      <c r="P297" s="30">
        <v>1</v>
      </c>
      <c r="Q297" s="30">
        <v>1</v>
      </c>
      <c r="R297" s="30">
        <v>1</v>
      </c>
      <c r="S297" s="30">
        <v>1</v>
      </c>
      <c r="T297" s="30">
        <v>1</v>
      </c>
      <c r="U297" s="30">
        <v>1</v>
      </c>
      <c r="V297" s="30">
        <v>1</v>
      </c>
      <c r="W297" s="30">
        <v>1</v>
      </c>
      <c r="X297" s="30">
        <v>1</v>
      </c>
      <c r="Y297" s="30">
        <v>1</v>
      </c>
      <c r="Z297" s="30">
        <v>1</v>
      </c>
      <c r="AA297" s="58">
        <v>1</v>
      </c>
    </row>
    <row r="298" spans="1:27" x14ac:dyDescent="0.35">
      <c r="A298" s="8">
        <v>6600</v>
      </c>
      <c r="B298" s="29">
        <v>1</v>
      </c>
      <c r="C298" s="30">
        <v>1</v>
      </c>
      <c r="D298" s="30">
        <v>1</v>
      </c>
      <c r="E298" s="30">
        <v>1</v>
      </c>
      <c r="F298" s="30">
        <v>1</v>
      </c>
      <c r="G298" s="30">
        <v>1</v>
      </c>
      <c r="H298" s="30">
        <v>1</v>
      </c>
      <c r="I298" s="30">
        <v>1</v>
      </c>
      <c r="J298" s="30">
        <v>1</v>
      </c>
      <c r="K298" s="30">
        <v>1</v>
      </c>
      <c r="L298" s="30">
        <v>1</v>
      </c>
      <c r="M298" s="30">
        <v>1</v>
      </c>
      <c r="N298" s="30">
        <v>1</v>
      </c>
      <c r="O298" s="30">
        <v>1</v>
      </c>
      <c r="P298" s="30">
        <v>1</v>
      </c>
      <c r="Q298" s="30">
        <v>1</v>
      </c>
      <c r="R298" s="30">
        <v>1</v>
      </c>
      <c r="S298" s="30">
        <v>1</v>
      </c>
      <c r="T298" s="30">
        <v>1</v>
      </c>
      <c r="U298" s="30">
        <v>1</v>
      </c>
      <c r="V298" s="30">
        <v>1</v>
      </c>
      <c r="W298" s="30">
        <v>1</v>
      </c>
      <c r="X298" s="30">
        <v>1</v>
      </c>
      <c r="Y298" s="30">
        <v>1</v>
      </c>
      <c r="Z298" s="30">
        <v>1</v>
      </c>
      <c r="AA298" s="58">
        <v>1</v>
      </c>
    </row>
    <row r="299" spans="1:27" x14ac:dyDescent="0.35">
      <c r="A299" s="8">
        <v>6800</v>
      </c>
      <c r="B299" s="29">
        <v>1</v>
      </c>
      <c r="C299" s="30">
        <v>1</v>
      </c>
      <c r="D299" s="30">
        <v>1</v>
      </c>
      <c r="E299" s="30">
        <v>1</v>
      </c>
      <c r="F299" s="30">
        <v>1</v>
      </c>
      <c r="G299" s="30">
        <v>1</v>
      </c>
      <c r="H299" s="30">
        <v>1</v>
      </c>
      <c r="I299" s="30">
        <v>1</v>
      </c>
      <c r="J299" s="30">
        <v>1</v>
      </c>
      <c r="K299" s="30">
        <v>1</v>
      </c>
      <c r="L299" s="30">
        <v>1</v>
      </c>
      <c r="M299" s="30">
        <v>1</v>
      </c>
      <c r="N299" s="30">
        <v>1</v>
      </c>
      <c r="O299" s="30">
        <v>1</v>
      </c>
      <c r="P299" s="30">
        <v>1</v>
      </c>
      <c r="Q299" s="30">
        <v>1</v>
      </c>
      <c r="R299" s="30">
        <v>1</v>
      </c>
      <c r="S299" s="30">
        <v>1</v>
      </c>
      <c r="T299" s="30">
        <v>1</v>
      </c>
      <c r="U299" s="30">
        <v>1</v>
      </c>
      <c r="V299" s="30">
        <v>1</v>
      </c>
      <c r="W299" s="30">
        <v>1</v>
      </c>
      <c r="X299" s="30">
        <v>1</v>
      </c>
      <c r="Y299" s="30">
        <v>1</v>
      </c>
      <c r="Z299" s="30">
        <v>1</v>
      </c>
      <c r="AA299" s="58">
        <v>1</v>
      </c>
    </row>
    <row r="300" spans="1:27" x14ac:dyDescent="0.35">
      <c r="A300" s="8">
        <v>7000</v>
      </c>
      <c r="B300" s="29">
        <v>1</v>
      </c>
      <c r="C300" s="30">
        <v>1</v>
      </c>
      <c r="D300" s="30">
        <v>1</v>
      </c>
      <c r="E300" s="30">
        <v>1</v>
      </c>
      <c r="F300" s="30">
        <v>1</v>
      </c>
      <c r="G300" s="30">
        <v>1</v>
      </c>
      <c r="H300" s="30">
        <v>1</v>
      </c>
      <c r="I300" s="30">
        <v>1</v>
      </c>
      <c r="J300" s="30">
        <v>1</v>
      </c>
      <c r="K300" s="30">
        <v>1</v>
      </c>
      <c r="L300" s="30">
        <v>1</v>
      </c>
      <c r="M300" s="30">
        <v>1</v>
      </c>
      <c r="N300" s="30">
        <v>1</v>
      </c>
      <c r="O300" s="30">
        <v>1</v>
      </c>
      <c r="P300" s="30">
        <v>1</v>
      </c>
      <c r="Q300" s="30">
        <v>1</v>
      </c>
      <c r="R300" s="30">
        <v>1</v>
      </c>
      <c r="S300" s="30">
        <v>1</v>
      </c>
      <c r="T300" s="30">
        <v>1</v>
      </c>
      <c r="U300" s="30">
        <v>1</v>
      </c>
      <c r="V300" s="30">
        <v>1</v>
      </c>
      <c r="W300" s="30">
        <v>1</v>
      </c>
      <c r="X300" s="30">
        <v>1</v>
      </c>
      <c r="Y300" s="30">
        <v>1</v>
      </c>
      <c r="Z300" s="30">
        <v>1</v>
      </c>
      <c r="AA300" s="58">
        <v>1</v>
      </c>
    </row>
    <row r="301" spans="1:27" x14ac:dyDescent="0.35">
      <c r="A301" s="8">
        <v>7200</v>
      </c>
      <c r="B301" s="29">
        <v>1</v>
      </c>
      <c r="C301" s="30">
        <v>1</v>
      </c>
      <c r="D301" s="30">
        <v>1</v>
      </c>
      <c r="E301" s="30">
        <v>1</v>
      </c>
      <c r="F301" s="30">
        <v>1</v>
      </c>
      <c r="G301" s="30">
        <v>1</v>
      </c>
      <c r="H301" s="30">
        <v>1</v>
      </c>
      <c r="I301" s="30">
        <v>1</v>
      </c>
      <c r="J301" s="30">
        <v>1</v>
      </c>
      <c r="K301" s="30">
        <v>1</v>
      </c>
      <c r="L301" s="30">
        <v>1</v>
      </c>
      <c r="M301" s="30">
        <v>1</v>
      </c>
      <c r="N301" s="30">
        <v>1</v>
      </c>
      <c r="O301" s="30">
        <v>1</v>
      </c>
      <c r="P301" s="30">
        <v>1</v>
      </c>
      <c r="Q301" s="30">
        <v>1</v>
      </c>
      <c r="R301" s="30">
        <v>1</v>
      </c>
      <c r="S301" s="30">
        <v>1</v>
      </c>
      <c r="T301" s="30">
        <v>1</v>
      </c>
      <c r="U301" s="30">
        <v>1</v>
      </c>
      <c r="V301" s="30">
        <v>1</v>
      </c>
      <c r="W301" s="30">
        <v>1</v>
      </c>
      <c r="X301" s="30">
        <v>1</v>
      </c>
      <c r="Y301" s="30">
        <v>1</v>
      </c>
      <c r="Z301" s="30">
        <v>1</v>
      </c>
      <c r="AA301" s="58">
        <v>1</v>
      </c>
    </row>
    <row r="302" spans="1:27" x14ac:dyDescent="0.35">
      <c r="A302" s="8">
        <v>7400</v>
      </c>
      <c r="B302" s="29">
        <v>1</v>
      </c>
      <c r="C302" s="30">
        <v>1</v>
      </c>
      <c r="D302" s="30">
        <v>1</v>
      </c>
      <c r="E302" s="30">
        <v>1</v>
      </c>
      <c r="F302" s="30">
        <v>1</v>
      </c>
      <c r="G302" s="30">
        <v>1</v>
      </c>
      <c r="H302" s="30">
        <v>1</v>
      </c>
      <c r="I302" s="30">
        <v>1</v>
      </c>
      <c r="J302" s="30">
        <v>1</v>
      </c>
      <c r="K302" s="30">
        <v>1</v>
      </c>
      <c r="L302" s="30">
        <v>1</v>
      </c>
      <c r="M302" s="30">
        <v>1</v>
      </c>
      <c r="N302" s="30">
        <v>1</v>
      </c>
      <c r="O302" s="30">
        <v>1</v>
      </c>
      <c r="P302" s="30">
        <v>1</v>
      </c>
      <c r="Q302" s="30">
        <v>1</v>
      </c>
      <c r="R302" s="30">
        <v>1</v>
      </c>
      <c r="S302" s="30">
        <v>1</v>
      </c>
      <c r="T302" s="30">
        <v>1</v>
      </c>
      <c r="U302" s="30">
        <v>1</v>
      </c>
      <c r="V302" s="30">
        <v>1</v>
      </c>
      <c r="W302" s="30">
        <v>1</v>
      </c>
      <c r="X302" s="30">
        <v>1</v>
      </c>
      <c r="Y302" s="30">
        <v>1</v>
      </c>
      <c r="Z302" s="30">
        <v>1</v>
      </c>
      <c r="AA302" s="58">
        <v>1</v>
      </c>
    </row>
    <row r="303" spans="1:27" x14ac:dyDescent="0.35">
      <c r="A303" s="8">
        <v>7600</v>
      </c>
      <c r="B303" s="29">
        <v>1</v>
      </c>
      <c r="C303" s="30">
        <v>1</v>
      </c>
      <c r="D303" s="30">
        <v>1</v>
      </c>
      <c r="E303" s="30">
        <v>1</v>
      </c>
      <c r="F303" s="30">
        <v>1</v>
      </c>
      <c r="G303" s="30">
        <v>1</v>
      </c>
      <c r="H303" s="30">
        <v>1</v>
      </c>
      <c r="I303" s="30">
        <v>1</v>
      </c>
      <c r="J303" s="30">
        <v>1</v>
      </c>
      <c r="K303" s="30">
        <v>1</v>
      </c>
      <c r="L303" s="30">
        <v>1</v>
      </c>
      <c r="M303" s="30">
        <v>1</v>
      </c>
      <c r="N303" s="30">
        <v>1</v>
      </c>
      <c r="O303" s="30">
        <v>1</v>
      </c>
      <c r="P303" s="30">
        <v>1</v>
      </c>
      <c r="Q303" s="30">
        <v>1</v>
      </c>
      <c r="R303" s="30">
        <v>1</v>
      </c>
      <c r="S303" s="30">
        <v>1</v>
      </c>
      <c r="T303" s="30">
        <v>1</v>
      </c>
      <c r="U303" s="30">
        <v>1</v>
      </c>
      <c r="V303" s="30">
        <v>1</v>
      </c>
      <c r="W303" s="30">
        <v>1</v>
      </c>
      <c r="X303" s="30">
        <v>1</v>
      </c>
      <c r="Y303" s="30">
        <v>1</v>
      </c>
      <c r="Z303" s="30">
        <v>1</v>
      </c>
      <c r="AA303" s="58">
        <v>1</v>
      </c>
    </row>
    <row r="304" spans="1:27" x14ac:dyDescent="0.35">
      <c r="A304" s="8">
        <v>7800</v>
      </c>
      <c r="B304" s="29">
        <v>1</v>
      </c>
      <c r="C304" s="30">
        <v>1</v>
      </c>
      <c r="D304" s="30">
        <v>1</v>
      </c>
      <c r="E304" s="30">
        <v>1</v>
      </c>
      <c r="F304" s="30">
        <v>1</v>
      </c>
      <c r="G304" s="30">
        <v>1</v>
      </c>
      <c r="H304" s="30">
        <v>1</v>
      </c>
      <c r="I304" s="30">
        <v>1</v>
      </c>
      <c r="J304" s="30">
        <v>1</v>
      </c>
      <c r="K304" s="30">
        <v>1</v>
      </c>
      <c r="L304" s="30">
        <v>1</v>
      </c>
      <c r="M304" s="30">
        <v>1</v>
      </c>
      <c r="N304" s="30">
        <v>1</v>
      </c>
      <c r="O304" s="30">
        <v>1</v>
      </c>
      <c r="P304" s="30">
        <v>1</v>
      </c>
      <c r="Q304" s="30">
        <v>1</v>
      </c>
      <c r="R304" s="30">
        <v>1</v>
      </c>
      <c r="S304" s="30">
        <v>1</v>
      </c>
      <c r="T304" s="30">
        <v>1</v>
      </c>
      <c r="U304" s="30">
        <v>1</v>
      </c>
      <c r="V304" s="30">
        <v>1</v>
      </c>
      <c r="W304" s="30">
        <v>1</v>
      </c>
      <c r="X304" s="30">
        <v>1</v>
      </c>
      <c r="Y304" s="30">
        <v>1</v>
      </c>
      <c r="Z304" s="30">
        <v>1</v>
      </c>
      <c r="AA304" s="58">
        <v>1</v>
      </c>
    </row>
    <row r="305" spans="1:27" x14ac:dyDescent="0.35">
      <c r="A305" s="8">
        <v>8000</v>
      </c>
      <c r="B305" s="29">
        <v>1</v>
      </c>
      <c r="C305" s="30">
        <v>1</v>
      </c>
      <c r="D305" s="30">
        <v>1</v>
      </c>
      <c r="E305" s="30">
        <v>1</v>
      </c>
      <c r="F305" s="30">
        <v>1</v>
      </c>
      <c r="G305" s="30">
        <v>1</v>
      </c>
      <c r="H305" s="30">
        <v>1</v>
      </c>
      <c r="I305" s="30">
        <v>1</v>
      </c>
      <c r="J305" s="30">
        <v>1</v>
      </c>
      <c r="K305" s="30">
        <v>1</v>
      </c>
      <c r="L305" s="30">
        <v>1</v>
      </c>
      <c r="M305" s="30">
        <v>1</v>
      </c>
      <c r="N305" s="30">
        <v>1</v>
      </c>
      <c r="O305" s="30">
        <v>1</v>
      </c>
      <c r="P305" s="30">
        <v>1</v>
      </c>
      <c r="Q305" s="30">
        <v>1</v>
      </c>
      <c r="R305" s="30">
        <v>1</v>
      </c>
      <c r="S305" s="30">
        <v>1</v>
      </c>
      <c r="T305" s="30">
        <v>1</v>
      </c>
      <c r="U305" s="30">
        <v>1</v>
      </c>
      <c r="V305" s="30">
        <v>1</v>
      </c>
      <c r="W305" s="30">
        <v>1</v>
      </c>
      <c r="X305" s="30">
        <v>1</v>
      </c>
      <c r="Y305" s="30">
        <v>1</v>
      </c>
      <c r="Z305" s="30">
        <v>1</v>
      </c>
      <c r="AA305" s="58">
        <v>1</v>
      </c>
    </row>
    <row r="306" spans="1:27" x14ac:dyDescent="0.35">
      <c r="A306" s="8">
        <v>8200</v>
      </c>
      <c r="B306" s="29">
        <v>1</v>
      </c>
      <c r="C306" s="30">
        <v>1</v>
      </c>
      <c r="D306" s="30">
        <v>1</v>
      </c>
      <c r="E306" s="30">
        <v>1</v>
      </c>
      <c r="F306" s="30">
        <v>1</v>
      </c>
      <c r="G306" s="30">
        <v>1</v>
      </c>
      <c r="H306" s="30">
        <v>1</v>
      </c>
      <c r="I306" s="30">
        <v>1</v>
      </c>
      <c r="J306" s="30">
        <v>1</v>
      </c>
      <c r="K306" s="30">
        <v>1</v>
      </c>
      <c r="L306" s="30">
        <v>1</v>
      </c>
      <c r="M306" s="30">
        <v>1</v>
      </c>
      <c r="N306" s="30">
        <v>1</v>
      </c>
      <c r="O306" s="30">
        <v>1</v>
      </c>
      <c r="P306" s="30">
        <v>1</v>
      </c>
      <c r="Q306" s="30">
        <v>1</v>
      </c>
      <c r="R306" s="30">
        <v>1</v>
      </c>
      <c r="S306" s="30">
        <v>1</v>
      </c>
      <c r="T306" s="30">
        <v>1</v>
      </c>
      <c r="U306" s="30">
        <v>1</v>
      </c>
      <c r="V306" s="30">
        <v>1</v>
      </c>
      <c r="W306" s="30">
        <v>1</v>
      </c>
      <c r="X306" s="30">
        <v>1</v>
      </c>
      <c r="Y306" s="30">
        <v>1</v>
      </c>
      <c r="Z306" s="30">
        <v>1</v>
      </c>
      <c r="AA306" s="58">
        <v>1</v>
      </c>
    </row>
    <row r="307" spans="1:27" x14ac:dyDescent="0.35">
      <c r="A307" s="8">
        <v>8400</v>
      </c>
      <c r="B307" s="29">
        <v>1</v>
      </c>
      <c r="C307" s="30">
        <v>1</v>
      </c>
      <c r="D307" s="30">
        <v>1</v>
      </c>
      <c r="E307" s="30">
        <v>1</v>
      </c>
      <c r="F307" s="30">
        <v>1</v>
      </c>
      <c r="G307" s="30">
        <v>1</v>
      </c>
      <c r="H307" s="30">
        <v>1</v>
      </c>
      <c r="I307" s="30">
        <v>1</v>
      </c>
      <c r="J307" s="30">
        <v>1</v>
      </c>
      <c r="K307" s="30">
        <v>1</v>
      </c>
      <c r="L307" s="30">
        <v>1</v>
      </c>
      <c r="M307" s="30">
        <v>1</v>
      </c>
      <c r="N307" s="30">
        <v>1</v>
      </c>
      <c r="O307" s="30">
        <v>1</v>
      </c>
      <c r="P307" s="30">
        <v>1</v>
      </c>
      <c r="Q307" s="30">
        <v>1</v>
      </c>
      <c r="R307" s="30">
        <v>1</v>
      </c>
      <c r="S307" s="30">
        <v>1</v>
      </c>
      <c r="T307" s="30">
        <v>1</v>
      </c>
      <c r="U307" s="30">
        <v>1</v>
      </c>
      <c r="V307" s="30">
        <v>1</v>
      </c>
      <c r="W307" s="30">
        <v>1</v>
      </c>
      <c r="X307" s="30">
        <v>1</v>
      </c>
      <c r="Y307" s="30">
        <v>1</v>
      </c>
      <c r="Z307" s="30">
        <v>1</v>
      </c>
      <c r="AA307" s="58">
        <v>1</v>
      </c>
    </row>
    <row r="308" spans="1:27" x14ac:dyDescent="0.35">
      <c r="A308" s="8">
        <v>8600</v>
      </c>
      <c r="B308" s="29">
        <v>1</v>
      </c>
      <c r="C308" s="30">
        <v>1</v>
      </c>
      <c r="D308" s="30">
        <v>1</v>
      </c>
      <c r="E308" s="30">
        <v>1</v>
      </c>
      <c r="F308" s="30">
        <v>1</v>
      </c>
      <c r="G308" s="30">
        <v>1</v>
      </c>
      <c r="H308" s="30">
        <v>1</v>
      </c>
      <c r="I308" s="30">
        <v>1</v>
      </c>
      <c r="J308" s="30">
        <v>1</v>
      </c>
      <c r="K308" s="30">
        <v>1</v>
      </c>
      <c r="L308" s="30">
        <v>1</v>
      </c>
      <c r="M308" s="30">
        <v>1</v>
      </c>
      <c r="N308" s="30">
        <v>1</v>
      </c>
      <c r="O308" s="30">
        <v>1</v>
      </c>
      <c r="P308" s="30">
        <v>1</v>
      </c>
      <c r="Q308" s="30">
        <v>1</v>
      </c>
      <c r="R308" s="30">
        <v>1</v>
      </c>
      <c r="S308" s="30">
        <v>1</v>
      </c>
      <c r="T308" s="30">
        <v>1</v>
      </c>
      <c r="U308" s="30">
        <v>1</v>
      </c>
      <c r="V308" s="30">
        <v>1</v>
      </c>
      <c r="W308" s="30">
        <v>1</v>
      </c>
      <c r="X308" s="30">
        <v>1</v>
      </c>
      <c r="Y308" s="30">
        <v>1</v>
      </c>
      <c r="Z308" s="30">
        <v>1</v>
      </c>
      <c r="AA308" s="58">
        <v>1</v>
      </c>
    </row>
    <row r="309" spans="1:27" x14ac:dyDescent="0.35">
      <c r="A309" s="8">
        <v>8800</v>
      </c>
      <c r="B309" s="29">
        <v>1</v>
      </c>
      <c r="C309" s="30">
        <v>1</v>
      </c>
      <c r="D309" s="30">
        <v>1</v>
      </c>
      <c r="E309" s="30">
        <v>1</v>
      </c>
      <c r="F309" s="30">
        <v>1</v>
      </c>
      <c r="G309" s="30">
        <v>1</v>
      </c>
      <c r="H309" s="30">
        <v>1</v>
      </c>
      <c r="I309" s="30">
        <v>1</v>
      </c>
      <c r="J309" s="30">
        <v>1</v>
      </c>
      <c r="K309" s="30">
        <v>1</v>
      </c>
      <c r="L309" s="30">
        <v>1</v>
      </c>
      <c r="M309" s="30">
        <v>1</v>
      </c>
      <c r="N309" s="30">
        <v>1</v>
      </c>
      <c r="O309" s="30">
        <v>1</v>
      </c>
      <c r="P309" s="30">
        <v>1</v>
      </c>
      <c r="Q309" s="30">
        <v>1</v>
      </c>
      <c r="R309" s="30">
        <v>1</v>
      </c>
      <c r="S309" s="30">
        <v>1</v>
      </c>
      <c r="T309" s="30">
        <v>1</v>
      </c>
      <c r="U309" s="30">
        <v>1</v>
      </c>
      <c r="V309" s="30">
        <v>1</v>
      </c>
      <c r="W309" s="30">
        <v>1</v>
      </c>
      <c r="X309" s="30">
        <v>1</v>
      </c>
      <c r="Y309" s="30">
        <v>1</v>
      </c>
      <c r="Z309" s="30">
        <v>1</v>
      </c>
      <c r="AA309" s="58">
        <v>1</v>
      </c>
    </row>
    <row r="310" spans="1:27" x14ac:dyDescent="0.35">
      <c r="A310" s="8">
        <v>9000</v>
      </c>
      <c r="B310" s="33">
        <v>1</v>
      </c>
      <c r="C310" s="34">
        <v>1</v>
      </c>
      <c r="D310" s="34">
        <v>1</v>
      </c>
      <c r="E310" s="34">
        <v>1</v>
      </c>
      <c r="F310" s="34">
        <v>1</v>
      </c>
      <c r="G310" s="34">
        <v>1</v>
      </c>
      <c r="H310" s="34">
        <v>1</v>
      </c>
      <c r="I310" s="34">
        <v>1</v>
      </c>
      <c r="J310" s="34">
        <v>1</v>
      </c>
      <c r="K310" s="34">
        <v>1</v>
      </c>
      <c r="L310" s="34">
        <v>1</v>
      </c>
      <c r="M310" s="34">
        <v>1</v>
      </c>
      <c r="N310" s="34">
        <v>1</v>
      </c>
      <c r="O310" s="34">
        <v>1</v>
      </c>
      <c r="P310" s="34">
        <v>1</v>
      </c>
      <c r="Q310" s="34">
        <v>1</v>
      </c>
      <c r="R310" s="34">
        <v>1</v>
      </c>
      <c r="S310" s="34">
        <v>1</v>
      </c>
      <c r="T310" s="34">
        <v>1</v>
      </c>
      <c r="U310" s="34">
        <v>1</v>
      </c>
      <c r="V310" s="34">
        <v>1</v>
      </c>
      <c r="W310" s="34">
        <v>1</v>
      </c>
      <c r="X310" s="34">
        <v>1</v>
      </c>
      <c r="Y310" s="34">
        <v>1</v>
      </c>
      <c r="Z310" s="34">
        <v>1</v>
      </c>
      <c r="AA310" s="59">
        <v>1</v>
      </c>
    </row>
    <row r="312" spans="1:27" x14ac:dyDescent="0.35">
      <c r="A312" s="64" t="s">
        <v>87</v>
      </c>
      <c r="B312" s="8">
        <v>10000</v>
      </c>
      <c r="C312" s="8">
        <v>10200</v>
      </c>
      <c r="D312" s="8">
        <v>10400</v>
      </c>
      <c r="E312" s="8">
        <v>10600</v>
      </c>
      <c r="F312" s="8">
        <v>10800</v>
      </c>
      <c r="G312" s="8">
        <v>11000</v>
      </c>
      <c r="H312" s="8">
        <v>11200</v>
      </c>
      <c r="I312" s="8">
        <v>11400</v>
      </c>
      <c r="J312" s="8">
        <v>11600</v>
      </c>
      <c r="K312" s="8">
        <v>11800</v>
      </c>
      <c r="L312" s="8">
        <v>12000</v>
      </c>
      <c r="M312" s="8">
        <v>12200</v>
      </c>
      <c r="N312" s="8">
        <v>12400</v>
      </c>
      <c r="O312" s="8">
        <v>12600</v>
      </c>
      <c r="P312" s="8">
        <v>12800</v>
      </c>
      <c r="Q312" s="8">
        <v>13000</v>
      </c>
      <c r="R312" s="8">
        <v>13200</v>
      </c>
      <c r="S312" s="8">
        <v>13400</v>
      </c>
      <c r="T312" s="8">
        <v>13600</v>
      </c>
      <c r="U312" s="8">
        <v>13800</v>
      </c>
      <c r="V312" s="8">
        <v>14000</v>
      </c>
      <c r="W312" s="8">
        <v>14200</v>
      </c>
      <c r="X312" s="8">
        <v>14400</v>
      </c>
      <c r="Y312" s="8">
        <v>14600</v>
      </c>
      <c r="Z312" s="8">
        <v>14800</v>
      </c>
      <c r="AA312" s="8">
        <v>15000</v>
      </c>
    </row>
    <row r="313" spans="1:27" x14ac:dyDescent="0.35">
      <c r="A313" s="8">
        <v>4000</v>
      </c>
      <c r="B313" s="25">
        <v>0</v>
      </c>
      <c r="C313" s="26">
        <v>0</v>
      </c>
      <c r="D313" s="26">
        <v>0</v>
      </c>
      <c r="E313" s="26">
        <v>0</v>
      </c>
      <c r="F313" s="26">
        <v>0</v>
      </c>
      <c r="G313" s="26">
        <v>0</v>
      </c>
      <c r="H313" s="26">
        <v>0</v>
      </c>
      <c r="I313" s="26">
        <v>0</v>
      </c>
      <c r="J313" s="26">
        <v>0</v>
      </c>
      <c r="K313" s="26">
        <v>0</v>
      </c>
      <c r="L313" s="26">
        <v>0</v>
      </c>
      <c r="M313" s="26">
        <v>0</v>
      </c>
      <c r="N313" s="26">
        <v>0</v>
      </c>
      <c r="O313" s="26">
        <v>0</v>
      </c>
      <c r="P313" s="26">
        <v>0</v>
      </c>
      <c r="Q313" s="26">
        <v>0</v>
      </c>
      <c r="R313" s="26">
        <v>0</v>
      </c>
      <c r="S313" s="26">
        <v>0</v>
      </c>
      <c r="T313" s="26">
        <v>0</v>
      </c>
      <c r="U313" s="26">
        <v>0</v>
      </c>
      <c r="V313" s="26">
        <v>0</v>
      </c>
      <c r="W313" s="26">
        <v>0</v>
      </c>
      <c r="X313" s="26">
        <v>0</v>
      </c>
      <c r="Y313" s="26">
        <v>0</v>
      </c>
      <c r="Z313" s="26">
        <v>0</v>
      </c>
      <c r="AA313" s="57">
        <v>0</v>
      </c>
    </row>
    <row r="314" spans="1:27" x14ac:dyDescent="0.35">
      <c r="A314" s="8">
        <v>4200</v>
      </c>
      <c r="B314" s="29">
        <v>1</v>
      </c>
      <c r="C314" s="30">
        <v>1</v>
      </c>
      <c r="D314" s="30">
        <v>0</v>
      </c>
      <c r="E314" s="30">
        <v>1</v>
      </c>
      <c r="F314" s="30">
        <v>0</v>
      </c>
      <c r="G314" s="30">
        <v>0</v>
      </c>
      <c r="H314" s="30">
        <v>0</v>
      </c>
      <c r="I314" s="30">
        <v>0</v>
      </c>
      <c r="J314" s="30">
        <v>0</v>
      </c>
      <c r="K314" s="30">
        <v>0</v>
      </c>
      <c r="L314" s="30">
        <v>0</v>
      </c>
      <c r="M314" s="30">
        <v>0</v>
      </c>
      <c r="N314" s="30">
        <v>0</v>
      </c>
      <c r="O314" s="30">
        <v>0</v>
      </c>
      <c r="P314" s="30">
        <v>0</v>
      </c>
      <c r="Q314" s="30">
        <v>0</v>
      </c>
      <c r="R314" s="30">
        <v>0</v>
      </c>
      <c r="S314" s="30">
        <v>0</v>
      </c>
      <c r="T314" s="30">
        <v>0</v>
      </c>
      <c r="U314" s="30">
        <v>0</v>
      </c>
      <c r="V314" s="30">
        <v>0</v>
      </c>
      <c r="W314" s="30">
        <v>0</v>
      </c>
      <c r="X314" s="30">
        <v>0</v>
      </c>
      <c r="Y314" s="30">
        <v>0</v>
      </c>
      <c r="Z314" s="30">
        <v>0</v>
      </c>
      <c r="AA314" s="58">
        <v>0</v>
      </c>
    </row>
    <row r="315" spans="1:27" x14ac:dyDescent="0.35">
      <c r="A315" s="8">
        <v>4400</v>
      </c>
      <c r="B315" s="29">
        <v>1</v>
      </c>
      <c r="C315" s="30">
        <v>1</v>
      </c>
      <c r="D315" s="30">
        <v>1</v>
      </c>
      <c r="E315" s="30">
        <v>1</v>
      </c>
      <c r="F315" s="30">
        <v>1</v>
      </c>
      <c r="G315" s="30">
        <v>1</v>
      </c>
      <c r="H315" s="30">
        <v>0</v>
      </c>
      <c r="I315" s="30">
        <v>0</v>
      </c>
      <c r="J315" s="30">
        <v>0</v>
      </c>
      <c r="K315" s="30">
        <v>0</v>
      </c>
      <c r="L315" s="30">
        <v>0</v>
      </c>
      <c r="M315" s="30">
        <v>0</v>
      </c>
      <c r="N315" s="30">
        <v>0</v>
      </c>
      <c r="O315" s="30">
        <v>0</v>
      </c>
      <c r="P315" s="30">
        <v>0</v>
      </c>
      <c r="Q315" s="30">
        <v>0</v>
      </c>
      <c r="R315" s="30">
        <v>0</v>
      </c>
      <c r="S315" s="30">
        <v>0</v>
      </c>
      <c r="T315" s="30">
        <v>0</v>
      </c>
      <c r="U315" s="30">
        <v>0</v>
      </c>
      <c r="V315" s="30">
        <v>0</v>
      </c>
      <c r="W315" s="30">
        <v>0</v>
      </c>
      <c r="X315" s="30">
        <v>0</v>
      </c>
      <c r="Y315" s="30">
        <v>0</v>
      </c>
      <c r="Z315" s="30">
        <v>0</v>
      </c>
      <c r="AA315" s="58">
        <v>0</v>
      </c>
    </row>
    <row r="316" spans="1:27" x14ac:dyDescent="0.35">
      <c r="A316" s="8">
        <v>4600</v>
      </c>
      <c r="B316" s="29">
        <v>1</v>
      </c>
      <c r="C316" s="30">
        <v>1</v>
      </c>
      <c r="D316" s="30">
        <v>1</v>
      </c>
      <c r="E316" s="30">
        <v>1</v>
      </c>
      <c r="F316" s="30">
        <v>1</v>
      </c>
      <c r="G316" s="30">
        <v>1</v>
      </c>
      <c r="H316" s="30">
        <v>1</v>
      </c>
      <c r="I316" s="30">
        <v>1</v>
      </c>
      <c r="J316" s="30">
        <v>1</v>
      </c>
      <c r="K316" s="30">
        <v>1</v>
      </c>
      <c r="L316" s="30">
        <v>1</v>
      </c>
      <c r="M316" s="30">
        <v>1</v>
      </c>
      <c r="N316" s="30">
        <v>1</v>
      </c>
      <c r="O316" s="30">
        <v>1</v>
      </c>
      <c r="P316" s="30">
        <v>1</v>
      </c>
      <c r="Q316" s="30">
        <v>1</v>
      </c>
      <c r="R316" s="30">
        <v>1</v>
      </c>
      <c r="S316" s="30">
        <v>1</v>
      </c>
      <c r="T316" s="30">
        <v>1</v>
      </c>
      <c r="U316" s="30">
        <v>1</v>
      </c>
      <c r="V316" s="30">
        <v>1</v>
      </c>
      <c r="W316" s="30">
        <v>1</v>
      </c>
      <c r="X316" s="30">
        <v>1</v>
      </c>
      <c r="Y316" s="30">
        <v>1</v>
      </c>
      <c r="Z316" s="30">
        <v>1</v>
      </c>
      <c r="AA316" s="58">
        <v>1</v>
      </c>
    </row>
    <row r="317" spans="1:27" x14ac:dyDescent="0.35">
      <c r="A317" s="8">
        <v>4800</v>
      </c>
      <c r="B317" s="29">
        <v>1</v>
      </c>
      <c r="C317" s="30">
        <v>1</v>
      </c>
      <c r="D317" s="30">
        <v>1</v>
      </c>
      <c r="E317" s="30">
        <v>1</v>
      </c>
      <c r="F317" s="30">
        <v>1</v>
      </c>
      <c r="G317" s="30">
        <v>1</v>
      </c>
      <c r="H317" s="30">
        <v>1</v>
      </c>
      <c r="I317" s="30">
        <v>1</v>
      </c>
      <c r="J317" s="30">
        <v>1</v>
      </c>
      <c r="K317" s="30">
        <v>1</v>
      </c>
      <c r="L317" s="30">
        <v>1</v>
      </c>
      <c r="M317" s="30">
        <v>1</v>
      </c>
      <c r="N317" s="30">
        <v>1</v>
      </c>
      <c r="O317" s="30">
        <v>1</v>
      </c>
      <c r="P317" s="30">
        <v>1</v>
      </c>
      <c r="Q317" s="30">
        <v>1</v>
      </c>
      <c r="R317" s="30">
        <v>1</v>
      </c>
      <c r="S317" s="30">
        <v>1</v>
      </c>
      <c r="T317" s="30">
        <v>1</v>
      </c>
      <c r="U317" s="30">
        <v>1</v>
      </c>
      <c r="V317" s="30">
        <v>1</v>
      </c>
      <c r="W317" s="30">
        <v>1</v>
      </c>
      <c r="X317" s="30">
        <v>1</v>
      </c>
      <c r="Y317" s="30">
        <v>1</v>
      </c>
      <c r="Z317" s="30">
        <v>1</v>
      </c>
      <c r="AA317" s="58">
        <v>1</v>
      </c>
    </row>
    <row r="318" spans="1:27" x14ac:dyDescent="0.35">
      <c r="A318" s="8">
        <v>5000</v>
      </c>
      <c r="B318" s="29">
        <v>1</v>
      </c>
      <c r="C318" s="30">
        <v>1</v>
      </c>
      <c r="D318" s="30">
        <v>1</v>
      </c>
      <c r="E318" s="30">
        <v>1</v>
      </c>
      <c r="F318" s="30">
        <v>1</v>
      </c>
      <c r="G318" s="30">
        <v>1</v>
      </c>
      <c r="H318" s="30">
        <v>1</v>
      </c>
      <c r="I318" s="30">
        <v>1</v>
      </c>
      <c r="J318" s="30">
        <v>1</v>
      </c>
      <c r="K318" s="30">
        <v>1</v>
      </c>
      <c r="L318" s="30">
        <v>1</v>
      </c>
      <c r="M318" s="30">
        <v>1</v>
      </c>
      <c r="N318" s="30">
        <v>1</v>
      </c>
      <c r="O318" s="30">
        <v>1</v>
      </c>
      <c r="P318" s="30">
        <v>1</v>
      </c>
      <c r="Q318" s="30">
        <v>1</v>
      </c>
      <c r="R318" s="30">
        <v>1</v>
      </c>
      <c r="S318" s="30">
        <v>1</v>
      </c>
      <c r="T318" s="30">
        <v>1</v>
      </c>
      <c r="U318" s="30">
        <v>1</v>
      </c>
      <c r="V318" s="30">
        <v>1</v>
      </c>
      <c r="W318" s="30">
        <v>1</v>
      </c>
      <c r="X318" s="30">
        <v>1</v>
      </c>
      <c r="Y318" s="30">
        <v>1</v>
      </c>
      <c r="Z318" s="30">
        <v>1</v>
      </c>
      <c r="AA318" s="58">
        <v>1</v>
      </c>
    </row>
    <row r="319" spans="1:27" x14ac:dyDescent="0.35">
      <c r="A319" s="8">
        <v>5200</v>
      </c>
      <c r="B319" s="29">
        <v>1</v>
      </c>
      <c r="C319" s="30">
        <v>1</v>
      </c>
      <c r="D319" s="30">
        <v>1</v>
      </c>
      <c r="E319" s="30">
        <v>1</v>
      </c>
      <c r="F319" s="30">
        <v>1</v>
      </c>
      <c r="G319" s="30">
        <v>1</v>
      </c>
      <c r="H319" s="30">
        <v>1</v>
      </c>
      <c r="I319" s="30">
        <v>1</v>
      </c>
      <c r="J319" s="30">
        <v>1</v>
      </c>
      <c r="K319" s="30">
        <v>1</v>
      </c>
      <c r="L319" s="30">
        <v>1</v>
      </c>
      <c r="M319" s="30">
        <v>1</v>
      </c>
      <c r="N319" s="30">
        <v>1</v>
      </c>
      <c r="O319" s="30">
        <v>1</v>
      </c>
      <c r="P319" s="30">
        <v>1</v>
      </c>
      <c r="Q319" s="30">
        <v>1</v>
      </c>
      <c r="R319" s="30">
        <v>1</v>
      </c>
      <c r="S319" s="30">
        <v>1</v>
      </c>
      <c r="T319" s="30">
        <v>1</v>
      </c>
      <c r="U319" s="30">
        <v>1</v>
      </c>
      <c r="V319" s="30">
        <v>1</v>
      </c>
      <c r="W319" s="30">
        <v>1</v>
      </c>
      <c r="X319" s="30">
        <v>1</v>
      </c>
      <c r="Y319" s="30">
        <v>1</v>
      </c>
      <c r="Z319" s="30">
        <v>1</v>
      </c>
      <c r="AA319" s="58">
        <v>1</v>
      </c>
    </row>
    <row r="320" spans="1:27" x14ac:dyDescent="0.35">
      <c r="A320" s="8">
        <v>5400</v>
      </c>
      <c r="B320" s="29">
        <v>1</v>
      </c>
      <c r="C320" s="30">
        <v>1</v>
      </c>
      <c r="D320" s="30">
        <v>1</v>
      </c>
      <c r="E320" s="30">
        <v>1</v>
      </c>
      <c r="F320" s="30">
        <v>1</v>
      </c>
      <c r="G320" s="30">
        <v>1</v>
      </c>
      <c r="H320" s="30">
        <v>1</v>
      </c>
      <c r="I320" s="30">
        <v>1</v>
      </c>
      <c r="J320" s="30">
        <v>1</v>
      </c>
      <c r="K320" s="30">
        <v>1</v>
      </c>
      <c r="L320" s="30">
        <v>1</v>
      </c>
      <c r="M320" s="30">
        <v>1</v>
      </c>
      <c r="N320" s="30">
        <v>1</v>
      </c>
      <c r="O320" s="30">
        <v>1</v>
      </c>
      <c r="P320" s="30">
        <v>1</v>
      </c>
      <c r="Q320" s="30">
        <v>1</v>
      </c>
      <c r="R320" s="30">
        <v>1</v>
      </c>
      <c r="S320" s="30">
        <v>1</v>
      </c>
      <c r="T320" s="30">
        <v>1</v>
      </c>
      <c r="U320" s="30">
        <v>1</v>
      </c>
      <c r="V320" s="30">
        <v>1</v>
      </c>
      <c r="W320" s="30">
        <v>1</v>
      </c>
      <c r="X320" s="30">
        <v>1</v>
      </c>
      <c r="Y320" s="30">
        <v>1</v>
      </c>
      <c r="Z320" s="30">
        <v>1</v>
      </c>
      <c r="AA320" s="58">
        <v>1</v>
      </c>
    </row>
    <row r="321" spans="1:27" x14ac:dyDescent="0.35">
      <c r="A321" s="8">
        <v>5600</v>
      </c>
      <c r="B321" s="29">
        <v>1</v>
      </c>
      <c r="C321" s="30">
        <v>1</v>
      </c>
      <c r="D321" s="30">
        <v>1</v>
      </c>
      <c r="E321" s="30">
        <v>1</v>
      </c>
      <c r="F321" s="30">
        <v>1</v>
      </c>
      <c r="G321" s="30">
        <v>1</v>
      </c>
      <c r="H321" s="30">
        <v>1</v>
      </c>
      <c r="I321" s="30">
        <v>1</v>
      </c>
      <c r="J321" s="30">
        <v>1</v>
      </c>
      <c r="K321" s="30">
        <v>1</v>
      </c>
      <c r="L321" s="30">
        <v>1</v>
      </c>
      <c r="M321" s="30">
        <v>1</v>
      </c>
      <c r="N321" s="30">
        <v>1</v>
      </c>
      <c r="O321" s="30">
        <v>1</v>
      </c>
      <c r="P321" s="30">
        <v>1</v>
      </c>
      <c r="Q321" s="30">
        <v>1</v>
      </c>
      <c r="R321" s="30">
        <v>1</v>
      </c>
      <c r="S321" s="30">
        <v>1</v>
      </c>
      <c r="T321" s="30">
        <v>1</v>
      </c>
      <c r="U321" s="30">
        <v>1</v>
      </c>
      <c r="V321" s="30">
        <v>1</v>
      </c>
      <c r="W321" s="30">
        <v>1</v>
      </c>
      <c r="X321" s="30">
        <v>1</v>
      </c>
      <c r="Y321" s="30">
        <v>1</v>
      </c>
      <c r="Z321" s="30">
        <v>1</v>
      </c>
      <c r="AA321" s="58">
        <v>1</v>
      </c>
    </row>
    <row r="322" spans="1:27" x14ac:dyDescent="0.35">
      <c r="A322" s="8">
        <v>5800</v>
      </c>
      <c r="B322" s="29">
        <v>1</v>
      </c>
      <c r="C322" s="30">
        <v>1</v>
      </c>
      <c r="D322" s="30">
        <v>1</v>
      </c>
      <c r="E322" s="30">
        <v>1</v>
      </c>
      <c r="F322" s="30">
        <v>1</v>
      </c>
      <c r="G322" s="30">
        <v>1</v>
      </c>
      <c r="H322" s="30">
        <v>1</v>
      </c>
      <c r="I322" s="30">
        <v>1</v>
      </c>
      <c r="J322" s="30">
        <v>1</v>
      </c>
      <c r="K322" s="30">
        <v>1</v>
      </c>
      <c r="L322" s="30">
        <v>1</v>
      </c>
      <c r="M322" s="30">
        <v>1</v>
      </c>
      <c r="N322" s="30">
        <v>1</v>
      </c>
      <c r="O322" s="30">
        <v>1</v>
      </c>
      <c r="P322" s="30">
        <v>1</v>
      </c>
      <c r="Q322" s="30">
        <v>1</v>
      </c>
      <c r="R322" s="30">
        <v>1</v>
      </c>
      <c r="S322" s="30">
        <v>1</v>
      </c>
      <c r="T322" s="30">
        <v>1</v>
      </c>
      <c r="U322" s="30">
        <v>1</v>
      </c>
      <c r="V322" s="30">
        <v>1</v>
      </c>
      <c r="W322" s="30">
        <v>1</v>
      </c>
      <c r="X322" s="30">
        <v>1</v>
      </c>
      <c r="Y322" s="30">
        <v>1</v>
      </c>
      <c r="Z322" s="30">
        <v>1</v>
      </c>
      <c r="AA322" s="58">
        <v>1</v>
      </c>
    </row>
    <row r="323" spans="1:27" x14ac:dyDescent="0.35">
      <c r="A323" s="8">
        <v>6000</v>
      </c>
      <c r="B323" s="29">
        <v>1</v>
      </c>
      <c r="C323" s="30">
        <v>1</v>
      </c>
      <c r="D323" s="30">
        <v>1</v>
      </c>
      <c r="E323" s="30">
        <v>1</v>
      </c>
      <c r="F323" s="30">
        <v>1</v>
      </c>
      <c r="G323" s="30">
        <v>1</v>
      </c>
      <c r="H323" s="30">
        <v>1</v>
      </c>
      <c r="I323" s="30">
        <v>1</v>
      </c>
      <c r="J323" s="30">
        <v>1</v>
      </c>
      <c r="K323" s="30">
        <v>1</v>
      </c>
      <c r="L323" s="30">
        <v>1</v>
      </c>
      <c r="M323" s="30">
        <v>1</v>
      </c>
      <c r="N323" s="30">
        <v>1</v>
      </c>
      <c r="O323" s="30">
        <v>1</v>
      </c>
      <c r="P323" s="30">
        <v>1</v>
      </c>
      <c r="Q323" s="30">
        <v>1</v>
      </c>
      <c r="R323" s="30">
        <v>1</v>
      </c>
      <c r="S323" s="30">
        <v>1</v>
      </c>
      <c r="T323" s="30">
        <v>1</v>
      </c>
      <c r="U323" s="30">
        <v>1</v>
      </c>
      <c r="V323" s="30">
        <v>1</v>
      </c>
      <c r="W323" s="30">
        <v>1</v>
      </c>
      <c r="X323" s="30">
        <v>1</v>
      </c>
      <c r="Y323" s="30">
        <v>1</v>
      </c>
      <c r="Z323" s="30">
        <v>1</v>
      </c>
      <c r="AA323" s="58">
        <v>1</v>
      </c>
    </row>
    <row r="324" spans="1:27" x14ac:dyDescent="0.35">
      <c r="A324" s="8">
        <v>6200</v>
      </c>
      <c r="B324" s="29">
        <v>1</v>
      </c>
      <c r="C324" s="30">
        <v>1</v>
      </c>
      <c r="D324" s="30">
        <v>1</v>
      </c>
      <c r="E324" s="30">
        <v>1</v>
      </c>
      <c r="F324" s="30">
        <v>1</v>
      </c>
      <c r="G324" s="30">
        <v>1</v>
      </c>
      <c r="H324" s="30">
        <v>1</v>
      </c>
      <c r="I324" s="30">
        <v>1</v>
      </c>
      <c r="J324" s="30">
        <v>1</v>
      </c>
      <c r="K324" s="30">
        <v>1</v>
      </c>
      <c r="L324" s="30">
        <v>1</v>
      </c>
      <c r="M324" s="30">
        <v>1</v>
      </c>
      <c r="N324" s="30">
        <v>1</v>
      </c>
      <c r="O324" s="30">
        <v>1</v>
      </c>
      <c r="P324" s="30">
        <v>1</v>
      </c>
      <c r="Q324" s="30">
        <v>1</v>
      </c>
      <c r="R324" s="30">
        <v>1</v>
      </c>
      <c r="S324" s="30">
        <v>1</v>
      </c>
      <c r="T324" s="30">
        <v>1</v>
      </c>
      <c r="U324" s="30">
        <v>1</v>
      </c>
      <c r="V324" s="30">
        <v>1</v>
      </c>
      <c r="W324" s="30">
        <v>1</v>
      </c>
      <c r="X324" s="30">
        <v>1</v>
      </c>
      <c r="Y324" s="30">
        <v>1</v>
      </c>
      <c r="Z324" s="30">
        <v>1</v>
      </c>
      <c r="AA324" s="58">
        <v>1</v>
      </c>
    </row>
    <row r="325" spans="1:27" x14ac:dyDescent="0.35">
      <c r="A325" s="8">
        <v>6400</v>
      </c>
      <c r="B325" s="29">
        <v>1</v>
      </c>
      <c r="C325" s="30">
        <v>1</v>
      </c>
      <c r="D325" s="30">
        <v>1</v>
      </c>
      <c r="E325" s="30">
        <v>1</v>
      </c>
      <c r="F325" s="30">
        <v>1</v>
      </c>
      <c r="G325" s="30">
        <v>1</v>
      </c>
      <c r="H325" s="30">
        <v>1</v>
      </c>
      <c r="I325" s="30">
        <v>1</v>
      </c>
      <c r="J325" s="30">
        <v>1</v>
      </c>
      <c r="K325" s="30">
        <v>1</v>
      </c>
      <c r="L325" s="30">
        <v>1</v>
      </c>
      <c r="M325" s="30">
        <v>1</v>
      </c>
      <c r="N325" s="30">
        <v>1</v>
      </c>
      <c r="O325" s="30">
        <v>1</v>
      </c>
      <c r="P325" s="30">
        <v>1</v>
      </c>
      <c r="Q325" s="30">
        <v>1</v>
      </c>
      <c r="R325" s="30">
        <v>1</v>
      </c>
      <c r="S325" s="30">
        <v>1</v>
      </c>
      <c r="T325" s="30">
        <v>1</v>
      </c>
      <c r="U325" s="30">
        <v>1</v>
      </c>
      <c r="V325" s="30">
        <v>1</v>
      </c>
      <c r="W325" s="30">
        <v>1</v>
      </c>
      <c r="X325" s="30">
        <v>1</v>
      </c>
      <c r="Y325" s="30">
        <v>1</v>
      </c>
      <c r="Z325" s="30">
        <v>1</v>
      </c>
      <c r="AA325" s="58">
        <v>1</v>
      </c>
    </row>
    <row r="326" spans="1:27" x14ac:dyDescent="0.35">
      <c r="A326" s="8">
        <v>6600</v>
      </c>
      <c r="B326" s="29">
        <v>1</v>
      </c>
      <c r="C326" s="30">
        <v>1</v>
      </c>
      <c r="D326" s="30">
        <v>1</v>
      </c>
      <c r="E326" s="30">
        <v>1</v>
      </c>
      <c r="F326" s="30">
        <v>1</v>
      </c>
      <c r="G326" s="30">
        <v>1</v>
      </c>
      <c r="H326" s="30">
        <v>1</v>
      </c>
      <c r="I326" s="30">
        <v>1</v>
      </c>
      <c r="J326" s="30">
        <v>1</v>
      </c>
      <c r="K326" s="30">
        <v>1</v>
      </c>
      <c r="L326" s="30">
        <v>1</v>
      </c>
      <c r="M326" s="30">
        <v>1</v>
      </c>
      <c r="N326" s="30">
        <v>1</v>
      </c>
      <c r="O326" s="30">
        <v>1</v>
      </c>
      <c r="P326" s="30">
        <v>1</v>
      </c>
      <c r="Q326" s="30">
        <v>1</v>
      </c>
      <c r="R326" s="30">
        <v>1</v>
      </c>
      <c r="S326" s="30">
        <v>1</v>
      </c>
      <c r="T326" s="30">
        <v>1</v>
      </c>
      <c r="U326" s="30">
        <v>1</v>
      </c>
      <c r="V326" s="30">
        <v>1</v>
      </c>
      <c r="W326" s="30">
        <v>1</v>
      </c>
      <c r="X326" s="30">
        <v>1</v>
      </c>
      <c r="Y326" s="30">
        <v>1</v>
      </c>
      <c r="Z326" s="30">
        <v>1</v>
      </c>
      <c r="AA326" s="58">
        <v>1</v>
      </c>
    </row>
    <row r="327" spans="1:27" x14ac:dyDescent="0.35">
      <c r="A327" s="8">
        <v>6800</v>
      </c>
      <c r="B327" s="29">
        <v>1</v>
      </c>
      <c r="C327" s="30">
        <v>1</v>
      </c>
      <c r="D327" s="30">
        <v>1</v>
      </c>
      <c r="E327" s="30">
        <v>1</v>
      </c>
      <c r="F327" s="30">
        <v>1</v>
      </c>
      <c r="G327" s="30">
        <v>1</v>
      </c>
      <c r="H327" s="30">
        <v>1</v>
      </c>
      <c r="I327" s="30">
        <v>1</v>
      </c>
      <c r="J327" s="30">
        <v>1</v>
      </c>
      <c r="K327" s="30">
        <v>1</v>
      </c>
      <c r="L327" s="30">
        <v>1</v>
      </c>
      <c r="M327" s="30">
        <v>1</v>
      </c>
      <c r="N327" s="30">
        <v>1</v>
      </c>
      <c r="O327" s="30">
        <v>1</v>
      </c>
      <c r="P327" s="30">
        <v>1</v>
      </c>
      <c r="Q327" s="30">
        <v>1</v>
      </c>
      <c r="R327" s="30">
        <v>1</v>
      </c>
      <c r="S327" s="30">
        <v>1</v>
      </c>
      <c r="T327" s="30">
        <v>1</v>
      </c>
      <c r="U327" s="30">
        <v>1</v>
      </c>
      <c r="V327" s="30">
        <v>1</v>
      </c>
      <c r="W327" s="30">
        <v>1</v>
      </c>
      <c r="X327" s="30">
        <v>1</v>
      </c>
      <c r="Y327" s="30">
        <v>1</v>
      </c>
      <c r="Z327" s="30">
        <v>1</v>
      </c>
      <c r="AA327" s="58">
        <v>1</v>
      </c>
    </row>
    <row r="328" spans="1:27" x14ac:dyDescent="0.35">
      <c r="A328" s="8">
        <v>7000</v>
      </c>
      <c r="B328" s="29">
        <v>1</v>
      </c>
      <c r="C328" s="30">
        <v>1</v>
      </c>
      <c r="D328" s="30">
        <v>1</v>
      </c>
      <c r="E328" s="30">
        <v>1</v>
      </c>
      <c r="F328" s="30">
        <v>1</v>
      </c>
      <c r="G328" s="30">
        <v>1</v>
      </c>
      <c r="H328" s="30">
        <v>1</v>
      </c>
      <c r="I328" s="30">
        <v>1</v>
      </c>
      <c r="J328" s="30">
        <v>1</v>
      </c>
      <c r="K328" s="30">
        <v>1</v>
      </c>
      <c r="L328" s="30">
        <v>1</v>
      </c>
      <c r="M328" s="30">
        <v>1</v>
      </c>
      <c r="N328" s="30">
        <v>1</v>
      </c>
      <c r="O328" s="30">
        <v>1</v>
      </c>
      <c r="P328" s="30">
        <v>1</v>
      </c>
      <c r="Q328" s="30">
        <v>1</v>
      </c>
      <c r="R328" s="30">
        <v>1</v>
      </c>
      <c r="S328" s="30">
        <v>1</v>
      </c>
      <c r="T328" s="30">
        <v>1</v>
      </c>
      <c r="U328" s="30">
        <v>1</v>
      </c>
      <c r="V328" s="30">
        <v>1</v>
      </c>
      <c r="W328" s="30">
        <v>1</v>
      </c>
      <c r="X328" s="30">
        <v>1</v>
      </c>
      <c r="Y328" s="30">
        <v>1</v>
      </c>
      <c r="Z328" s="30">
        <v>1</v>
      </c>
      <c r="AA328" s="58">
        <v>1</v>
      </c>
    </row>
    <row r="329" spans="1:27" x14ac:dyDescent="0.35">
      <c r="A329" s="8">
        <v>7200</v>
      </c>
      <c r="B329" s="29">
        <v>1</v>
      </c>
      <c r="C329" s="30">
        <v>1</v>
      </c>
      <c r="D329" s="30">
        <v>1</v>
      </c>
      <c r="E329" s="30">
        <v>1</v>
      </c>
      <c r="F329" s="30">
        <v>1</v>
      </c>
      <c r="G329" s="30">
        <v>1</v>
      </c>
      <c r="H329" s="30">
        <v>1</v>
      </c>
      <c r="I329" s="30">
        <v>1</v>
      </c>
      <c r="J329" s="30">
        <v>1</v>
      </c>
      <c r="K329" s="30">
        <v>1</v>
      </c>
      <c r="L329" s="30">
        <v>1</v>
      </c>
      <c r="M329" s="30">
        <v>1</v>
      </c>
      <c r="N329" s="30">
        <v>1</v>
      </c>
      <c r="O329" s="30">
        <v>1</v>
      </c>
      <c r="P329" s="30">
        <v>1</v>
      </c>
      <c r="Q329" s="30">
        <v>1</v>
      </c>
      <c r="R329" s="30">
        <v>1</v>
      </c>
      <c r="S329" s="30">
        <v>1</v>
      </c>
      <c r="T329" s="30">
        <v>1</v>
      </c>
      <c r="U329" s="30">
        <v>1</v>
      </c>
      <c r="V329" s="30">
        <v>1</v>
      </c>
      <c r="W329" s="30">
        <v>1</v>
      </c>
      <c r="X329" s="30">
        <v>1</v>
      </c>
      <c r="Y329" s="30">
        <v>1</v>
      </c>
      <c r="Z329" s="30">
        <v>1</v>
      </c>
      <c r="AA329" s="58">
        <v>1</v>
      </c>
    </row>
    <row r="330" spans="1:27" x14ac:dyDescent="0.35">
      <c r="A330" s="8">
        <v>7400</v>
      </c>
      <c r="B330" s="29">
        <v>1</v>
      </c>
      <c r="C330" s="30">
        <v>1</v>
      </c>
      <c r="D330" s="30">
        <v>1</v>
      </c>
      <c r="E330" s="30">
        <v>1</v>
      </c>
      <c r="F330" s="30">
        <v>1</v>
      </c>
      <c r="G330" s="30">
        <v>1</v>
      </c>
      <c r="H330" s="30">
        <v>1</v>
      </c>
      <c r="I330" s="30">
        <v>1</v>
      </c>
      <c r="J330" s="30">
        <v>1</v>
      </c>
      <c r="K330" s="30">
        <v>1</v>
      </c>
      <c r="L330" s="30">
        <v>1</v>
      </c>
      <c r="M330" s="30">
        <v>1</v>
      </c>
      <c r="N330" s="30">
        <v>1</v>
      </c>
      <c r="O330" s="30">
        <v>1</v>
      </c>
      <c r="P330" s="30">
        <v>1</v>
      </c>
      <c r="Q330" s="30">
        <v>1</v>
      </c>
      <c r="R330" s="30">
        <v>1</v>
      </c>
      <c r="S330" s="30">
        <v>1</v>
      </c>
      <c r="T330" s="30">
        <v>1</v>
      </c>
      <c r="U330" s="30">
        <v>1</v>
      </c>
      <c r="V330" s="30">
        <v>1</v>
      </c>
      <c r="W330" s="30">
        <v>1</v>
      </c>
      <c r="X330" s="30">
        <v>1</v>
      </c>
      <c r="Y330" s="30">
        <v>1</v>
      </c>
      <c r="Z330" s="30">
        <v>1</v>
      </c>
      <c r="AA330" s="58">
        <v>1</v>
      </c>
    </row>
    <row r="331" spans="1:27" x14ac:dyDescent="0.35">
      <c r="A331" s="8">
        <v>7600</v>
      </c>
      <c r="B331" s="29">
        <v>1</v>
      </c>
      <c r="C331" s="30">
        <v>1</v>
      </c>
      <c r="D331" s="30">
        <v>1</v>
      </c>
      <c r="E331" s="30">
        <v>1</v>
      </c>
      <c r="F331" s="30">
        <v>1</v>
      </c>
      <c r="G331" s="30">
        <v>1</v>
      </c>
      <c r="H331" s="30">
        <v>1</v>
      </c>
      <c r="I331" s="30">
        <v>1</v>
      </c>
      <c r="J331" s="30">
        <v>1</v>
      </c>
      <c r="K331" s="30">
        <v>1</v>
      </c>
      <c r="L331" s="30">
        <v>1</v>
      </c>
      <c r="M331" s="30">
        <v>1</v>
      </c>
      <c r="N331" s="30">
        <v>1</v>
      </c>
      <c r="O331" s="30">
        <v>1</v>
      </c>
      <c r="P331" s="30">
        <v>1</v>
      </c>
      <c r="Q331" s="30">
        <v>1</v>
      </c>
      <c r="R331" s="30">
        <v>1</v>
      </c>
      <c r="S331" s="30">
        <v>1</v>
      </c>
      <c r="T331" s="30">
        <v>1</v>
      </c>
      <c r="U331" s="30">
        <v>1</v>
      </c>
      <c r="V331" s="30">
        <v>1</v>
      </c>
      <c r="W331" s="30">
        <v>1</v>
      </c>
      <c r="X331" s="30">
        <v>1</v>
      </c>
      <c r="Y331" s="30">
        <v>1</v>
      </c>
      <c r="Z331" s="30">
        <v>1</v>
      </c>
      <c r="AA331" s="58">
        <v>1</v>
      </c>
    </row>
    <row r="332" spans="1:27" x14ac:dyDescent="0.35">
      <c r="A332" s="8">
        <v>7800</v>
      </c>
      <c r="B332" s="29">
        <v>1</v>
      </c>
      <c r="C332" s="30">
        <v>1</v>
      </c>
      <c r="D332" s="30">
        <v>1</v>
      </c>
      <c r="E332" s="30">
        <v>1</v>
      </c>
      <c r="F332" s="30">
        <v>1</v>
      </c>
      <c r="G332" s="30">
        <v>1</v>
      </c>
      <c r="H332" s="30">
        <v>1</v>
      </c>
      <c r="I332" s="30">
        <v>1</v>
      </c>
      <c r="J332" s="30">
        <v>1</v>
      </c>
      <c r="K332" s="30">
        <v>1</v>
      </c>
      <c r="L332" s="30">
        <v>1</v>
      </c>
      <c r="M332" s="30">
        <v>1</v>
      </c>
      <c r="N332" s="30">
        <v>1</v>
      </c>
      <c r="O332" s="30">
        <v>1</v>
      </c>
      <c r="P332" s="30">
        <v>1</v>
      </c>
      <c r="Q332" s="30">
        <v>1</v>
      </c>
      <c r="R332" s="30">
        <v>1</v>
      </c>
      <c r="S332" s="30">
        <v>1</v>
      </c>
      <c r="T332" s="30">
        <v>1</v>
      </c>
      <c r="U332" s="30">
        <v>1</v>
      </c>
      <c r="V332" s="30">
        <v>1</v>
      </c>
      <c r="W332" s="30">
        <v>1</v>
      </c>
      <c r="X332" s="30">
        <v>1</v>
      </c>
      <c r="Y332" s="30">
        <v>1</v>
      </c>
      <c r="Z332" s="30">
        <v>1</v>
      </c>
      <c r="AA332" s="58">
        <v>1</v>
      </c>
    </row>
    <row r="333" spans="1:27" x14ac:dyDescent="0.35">
      <c r="A333" s="8">
        <v>8000</v>
      </c>
      <c r="B333" s="29">
        <v>1</v>
      </c>
      <c r="C333" s="30">
        <v>1</v>
      </c>
      <c r="D333" s="30">
        <v>1</v>
      </c>
      <c r="E333" s="30">
        <v>1</v>
      </c>
      <c r="F333" s="30">
        <v>1</v>
      </c>
      <c r="G333" s="30">
        <v>1</v>
      </c>
      <c r="H333" s="30">
        <v>1</v>
      </c>
      <c r="I333" s="30">
        <v>1</v>
      </c>
      <c r="J333" s="30">
        <v>1</v>
      </c>
      <c r="K333" s="30">
        <v>1</v>
      </c>
      <c r="L333" s="30">
        <v>1</v>
      </c>
      <c r="M333" s="30">
        <v>1</v>
      </c>
      <c r="N333" s="30">
        <v>1</v>
      </c>
      <c r="O333" s="30">
        <v>1</v>
      </c>
      <c r="P333" s="30">
        <v>1</v>
      </c>
      <c r="Q333" s="30">
        <v>1</v>
      </c>
      <c r="R333" s="30">
        <v>1</v>
      </c>
      <c r="S333" s="30">
        <v>1</v>
      </c>
      <c r="T333" s="30">
        <v>1</v>
      </c>
      <c r="U333" s="30">
        <v>1</v>
      </c>
      <c r="V333" s="30">
        <v>1</v>
      </c>
      <c r="W333" s="30">
        <v>1</v>
      </c>
      <c r="X333" s="30">
        <v>1</v>
      </c>
      <c r="Y333" s="30">
        <v>1</v>
      </c>
      <c r="Z333" s="30">
        <v>1</v>
      </c>
      <c r="AA333" s="58">
        <v>1</v>
      </c>
    </row>
    <row r="334" spans="1:27" x14ac:dyDescent="0.35">
      <c r="A334" s="8">
        <v>8200</v>
      </c>
      <c r="B334" s="29">
        <v>1</v>
      </c>
      <c r="C334" s="30">
        <v>1</v>
      </c>
      <c r="D334" s="30">
        <v>1</v>
      </c>
      <c r="E334" s="30">
        <v>1</v>
      </c>
      <c r="F334" s="30">
        <v>1</v>
      </c>
      <c r="G334" s="30">
        <v>1</v>
      </c>
      <c r="H334" s="30">
        <v>1</v>
      </c>
      <c r="I334" s="30">
        <v>1</v>
      </c>
      <c r="J334" s="30">
        <v>1</v>
      </c>
      <c r="K334" s="30">
        <v>1</v>
      </c>
      <c r="L334" s="30">
        <v>1</v>
      </c>
      <c r="M334" s="30">
        <v>1</v>
      </c>
      <c r="N334" s="30">
        <v>1</v>
      </c>
      <c r="O334" s="30">
        <v>1</v>
      </c>
      <c r="P334" s="30">
        <v>1</v>
      </c>
      <c r="Q334" s="30">
        <v>1</v>
      </c>
      <c r="R334" s="30">
        <v>1</v>
      </c>
      <c r="S334" s="30">
        <v>1</v>
      </c>
      <c r="T334" s="30">
        <v>1</v>
      </c>
      <c r="U334" s="30">
        <v>1</v>
      </c>
      <c r="V334" s="30">
        <v>1</v>
      </c>
      <c r="W334" s="30">
        <v>1</v>
      </c>
      <c r="X334" s="30">
        <v>1</v>
      </c>
      <c r="Y334" s="30">
        <v>1</v>
      </c>
      <c r="Z334" s="30">
        <v>1</v>
      </c>
      <c r="AA334" s="58">
        <v>1</v>
      </c>
    </row>
    <row r="335" spans="1:27" x14ac:dyDescent="0.35">
      <c r="A335" s="8">
        <v>8400</v>
      </c>
      <c r="B335" s="29">
        <v>1</v>
      </c>
      <c r="C335" s="30">
        <v>1</v>
      </c>
      <c r="D335" s="30">
        <v>1</v>
      </c>
      <c r="E335" s="30">
        <v>1</v>
      </c>
      <c r="F335" s="30">
        <v>1</v>
      </c>
      <c r="G335" s="30">
        <v>1</v>
      </c>
      <c r="H335" s="30">
        <v>1</v>
      </c>
      <c r="I335" s="30">
        <v>1</v>
      </c>
      <c r="J335" s="30">
        <v>1</v>
      </c>
      <c r="K335" s="30">
        <v>1</v>
      </c>
      <c r="L335" s="30">
        <v>1</v>
      </c>
      <c r="M335" s="30">
        <v>1</v>
      </c>
      <c r="N335" s="30">
        <v>1</v>
      </c>
      <c r="O335" s="30">
        <v>1</v>
      </c>
      <c r="P335" s="30">
        <v>1</v>
      </c>
      <c r="Q335" s="30">
        <v>1</v>
      </c>
      <c r="R335" s="30">
        <v>1</v>
      </c>
      <c r="S335" s="30">
        <v>1</v>
      </c>
      <c r="T335" s="30">
        <v>1</v>
      </c>
      <c r="U335" s="30">
        <v>1</v>
      </c>
      <c r="V335" s="30">
        <v>1</v>
      </c>
      <c r="W335" s="30">
        <v>1</v>
      </c>
      <c r="X335" s="30">
        <v>1</v>
      </c>
      <c r="Y335" s="30">
        <v>1</v>
      </c>
      <c r="Z335" s="30">
        <v>1</v>
      </c>
      <c r="AA335" s="58">
        <v>1</v>
      </c>
    </row>
    <row r="336" spans="1:27" x14ac:dyDescent="0.35">
      <c r="A336" s="8">
        <v>8600</v>
      </c>
      <c r="B336" s="29">
        <v>1</v>
      </c>
      <c r="C336" s="30">
        <v>1</v>
      </c>
      <c r="D336" s="30">
        <v>1</v>
      </c>
      <c r="E336" s="30">
        <v>1</v>
      </c>
      <c r="F336" s="30">
        <v>1</v>
      </c>
      <c r="G336" s="30">
        <v>1</v>
      </c>
      <c r="H336" s="30">
        <v>1</v>
      </c>
      <c r="I336" s="30">
        <v>1</v>
      </c>
      <c r="J336" s="30">
        <v>1</v>
      </c>
      <c r="K336" s="30">
        <v>1</v>
      </c>
      <c r="L336" s="30">
        <v>1</v>
      </c>
      <c r="M336" s="30">
        <v>1</v>
      </c>
      <c r="N336" s="30">
        <v>1</v>
      </c>
      <c r="O336" s="30">
        <v>1</v>
      </c>
      <c r="P336" s="30">
        <v>1</v>
      </c>
      <c r="Q336" s="30">
        <v>1</v>
      </c>
      <c r="R336" s="30">
        <v>1</v>
      </c>
      <c r="S336" s="30">
        <v>1</v>
      </c>
      <c r="T336" s="30">
        <v>1</v>
      </c>
      <c r="U336" s="30">
        <v>1</v>
      </c>
      <c r="V336" s="30">
        <v>1</v>
      </c>
      <c r="W336" s="30">
        <v>1</v>
      </c>
      <c r="X336" s="30">
        <v>1</v>
      </c>
      <c r="Y336" s="30">
        <v>1</v>
      </c>
      <c r="Z336" s="30">
        <v>1</v>
      </c>
      <c r="AA336" s="58">
        <v>1</v>
      </c>
    </row>
    <row r="337" spans="1:27" x14ac:dyDescent="0.35">
      <c r="A337" s="8">
        <v>8800</v>
      </c>
      <c r="B337" s="29">
        <v>1</v>
      </c>
      <c r="C337" s="30">
        <v>1</v>
      </c>
      <c r="D337" s="30">
        <v>1</v>
      </c>
      <c r="E337" s="30">
        <v>1</v>
      </c>
      <c r="F337" s="30">
        <v>1</v>
      </c>
      <c r="G337" s="30">
        <v>1</v>
      </c>
      <c r="H337" s="30">
        <v>1</v>
      </c>
      <c r="I337" s="30">
        <v>1</v>
      </c>
      <c r="J337" s="30">
        <v>1</v>
      </c>
      <c r="K337" s="30">
        <v>1</v>
      </c>
      <c r="L337" s="30">
        <v>1</v>
      </c>
      <c r="M337" s="30">
        <v>1</v>
      </c>
      <c r="N337" s="30">
        <v>1</v>
      </c>
      <c r="O337" s="30">
        <v>1</v>
      </c>
      <c r="P337" s="30">
        <v>1</v>
      </c>
      <c r="Q337" s="30">
        <v>1</v>
      </c>
      <c r="R337" s="30">
        <v>1</v>
      </c>
      <c r="S337" s="30">
        <v>1</v>
      </c>
      <c r="T337" s="30">
        <v>1</v>
      </c>
      <c r="U337" s="30">
        <v>1</v>
      </c>
      <c r="V337" s="30">
        <v>1</v>
      </c>
      <c r="W337" s="30">
        <v>1</v>
      </c>
      <c r="X337" s="30">
        <v>1</v>
      </c>
      <c r="Y337" s="30">
        <v>1</v>
      </c>
      <c r="Z337" s="30">
        <v>1</v>
      </c>
      <c r="AA337" s="58">
        <v>1</v>
      </c>
    </row>
    <row r="338" spans="1:27" x14ac:dyDescent="0.35">
      <c r="A338" s="8">
        <v>9000</v>
      </c>
      <c r="B338" s="33">
        <v>1</v>
      </c>
      <c r="C338" s="34">
        <v>1</v>
      </c>
      <c r="D338" s="34">
        <v>1</v>
      </c>
      <c r="E338" s="34">
        <v>1</v>
      </c>
      <c r="F338" s="34">
        <v>1</v>
      </c>
      <c r="G338" s="34">
        <v>1</v>
      </c>
      <c r="H338" s="34">
        <v>1</v>
      </c>
      <c r="I338" s="34">
        <v>1</v>
      </c>
      <c r="J338" s="34">
        <v>1</v>
      </c>
      <c r="K338" s="34">
        <v>1</v>
      </c>
      <c r="L338" s="34">
        <v>1</v>
      </c>
      <c r="M338" s="34">
        <v>1</v>
      </c>
      <c r="N338" s="34">
        <v>1</v>
      </c>
      <c r="O338" s="34">
        <v>1</v>
      </c>
      <c r="P338" s="34">
        <v>1</v>
      </c>
      <c r="Q338" s="34">
        <v>1</v>
      </c>
      <c r="R338" s="34">
        <v>1</v>
      </c>
      <c r="S338" s="34">
        <v>1</v>
      </c>
      <c r="T338" s="34">
        <v>1</v>
      </c>
      <c r="U338" s="34">
        <v>1</v>
      </c>
      <c r="V338" s="34">
        <v>1</v>
      </c>
      <c r="W338" s="34">
        <v>1</v>
      </c>
      <c r="X338" s="34">
        <v>1</v>
      </c>
      <c r="Y338" s="34">
        <v>1</v>
      </c>
      <c r="Z338" s="34">
        <v>1</v>
      </c>
      <c r="AA338" s="59">
        <v>1</v>
      </c>
    </row>
    <row r="340" spans="1:27" x14ac:dyDescent="0.35">
      <c r="A340" s="64" t="s">
        <v>6</v>
      </c>
      <c r="B340" s="8">
        <v>10000</v>
      </c>
      <c r="C340" s="8">
        <v>10200</v>
      </c>
      <c r="D340" s="8">
        <v>10400</v>
      </c>
      <c r="E340" s="8">
        <v>10600</v>
      </c>
      <c r="F340" s="8">
        <v>10800</v>
      </c>
      <c r="G340" s="8">
        <v>11000</v>
      </c>
      <c r="H340" s="8">
        <v>11200</v>
      </c>
      <c r="I340" s="8">
        <v>11400</v>
      </c>
      <c r="J340" s="8">
        <v>11600</v>
      </c>
      <c r="K340" s="8">
        <v>11800</v>
      </c>
      <c r="L340" s="8">
        <v>12000</v>
      </c>
      <c r="M340" s="8">
        <v>12200</v>
      </c>
      <c r="N340" s="8">
        <v>12400</v>
      </c>
      <c r="O340" s="8">
        <v>12600</v>
      </c>
      <c r="P340" s="8">
        <v>12800</v>
      </c>
      <c r="Q340" s="8">
        <v>13000</v>
      </c>
      <c r="R340" s="8">
        <v>13200</v>
      </c>
      <c r="S340" s="8">
        <v>13400</v>
      </c>
      <c r="T340" s="66">
        <v>13600</v>
      </c>
      <c r="U340" s="8">
        <v>13800</v>
      </c>
      <c r="V340" s="8">
        <v>14000</v>
      </c>
      <c r="W340" s="8">
        <v>14200</v>
      </c>
      <c r="X340" s="8">
        <v>14400</v>
      </c>
      <c r="Y340" s="8">
        <v>14600</v>
      </c>
      <c r="Z340" s="8">
        <v>14800</v>
      </c>
      <c r="AA340" s="8">
        <v>15000</v>
      </c>
    </row>
    <row r="341" spans="1:27" x14ac:dyDescent="0.35">
      <c r="A341" s="8">
        <v>4000</v>
      </c>
      <c r="B341" s="25">
        <v>1769</v>
      </c>
      <c r="C341" s="26">
        <v>1769</v>
      </c>
      <c r="D341" s="26">
        <v>1809</v>
      </c>
      <c r="E341" s="26">
        <v>1809</v>
      </c>
      <c r="F341" s="26">
        <v>1839</v>
      </c>
      <c r="G341" s="26">
        <v>1839</v>
      </c>
      <c r="H341" s="26">
        <v>1839</v>
      </c>
      <c r="I341" s="26">
        <v>1839</v>
      </c>
      <c r="J341" s="26">
        <v>1839</v>
      </c>
      <c r="K341" s="26">
        <v>1839</v>
      </c>
      <c r="L341" s="26">
        <v>1839</v>
      </c>
      <c r="M341" s="26">
        <v>1839</v>
      </c>
      <c r="N341" s="26">
        <v>1839</v>
      </c>
      <c r="O341" s="26">
        <v>1839</v>
      </c>
      <c r="P341" s="26">
        <v>1839</v>
      </c>
      <c r="Q341" s="26">
        <v>1839</v>
      </c>
      <c r="R341" s="26">
        <v>1839</v>
      </c>
      <c r="S341" s="26">
        <v>1839</v>
      </c>
      <c r="T341" s="26">
        <v>1839</v>
      </c>
      <c r="U341" s="26">
        <v>1839</v>
      </c>
      <c r="V341" s="26">
        <v>1839</v>
      </c>
      <c r="W341" s="26">
        <v>1839</v>
      </c>
      <c r="X341" s="26">
        <v>1839</v>
      </c>
      <c r="Y341" s="26">
        <v>1839</v>
      </c>
      <c r="Z341" s="26">
        <v>1839</v>
      </c>
      <c r="AA341" s="57">
        <v>1839</v>
      </c>
    </row>
    <row r="342" spans="1:27" x14ac:dyDescent="0.35">
      <c r="A342" s="8">
        <v>4200</v>
      </c>
      <c r="B342" s="29">
        <v>1769</v>
      </c>
      <c r="C342" s="30">
        <v>1809</v>
      </c>
      <c r="D342" s="30">
        <v>1809</v>
      </c>
      <c r="E342" s="30">
        <v>1809</v>
      </c>
      <c r="F342" s="30">
        <v>1859</v>
      </c>
      <c r="G342" s="30">
        <v>1859</v>
      </c>
      <c r="H342" s="30">
        <v>1899</v>
      </c>
      <c r="I342" s="30">
        <v>1899</v>
      </c>
      <c r="J342" s="30">
        <v>1899</v>
      </c>
      <c r="K342" s="30">
        <v>1899</v>
      </c>
      <c r="L342" s="30">
        <v>1899</v>
      </c>
      <c r="M342" s="30">
        <v>1899</v>
      </c>
      <c r="N342" s="30">
        <v>1899</v>
      </c>
      <c r="O342" s="30">
        <v>1899</v>
      </c>
      <c r="P342" s="30">
        <v>1899</v>
      </c>
      <c r="Q342" s="30">
        <v>1899</v>
      </c>
      <c r="R342" s="30">
        <v>1899</v>
      </c>
      <c r="S342" s="30">
        <v>1899</v>
      </c>
      <c r="T342" s="30">
        <v>1899</v>
      </c>
      <c r="U342" s="30">
        <v>1899</v>
      </c>
      <c r="V342" s="30">
        <v>1899</v>
      </c>
      <c r="W342" s="30">
        <v>1899</v>
      </c>
      <c r="X342" s="30">
        <v>1899</v>
      </c>
      <c r="Y342" s="30">
        <v>1899</v>
      </c>
      <c r="Z342" s="30">
        <v>1899</v>
      </c>
      <c r="AA342" s="58">
        <v>1899</v>
      </c>
    </row>
    <row r="343" spans="1:27" x14ac:dyDescent="0.35">
      <c r="A343" s="8">
        <v>4400</v>
      </c>
      <c r="B343" s="29">
        <v>1769.6</v>
      </c>
      <c r="C343" s="30">
        <v>1829</v>
      </c>
      <c r="D343" s="30">
        <v>1829</v>
      </c>
      <c r="E343" s="30">
        <v>1869</v>
      </c>
      <c r="F343" s="30">
        <v>1869</v>
      </c>
      <c r="G343" s="30">
        <v>1869</v>
      </c>
      <c r="H343" s="30">
        <v>1899</v>
      </c>
      <c r="I343" s="30">
        <v>1899</v>
      </c>
      <c r="J343" s="30">
        <v>1899</v>
      </c>
      <c r="K343" s="30">
        <v>1899</v>
      </c>
      <c r="L343" s="30">
        <v>1899</v>
      </c>
      <c r="M343" s="30">
        <v>1899</v>
      </c>
      <c r="N343" s="30">
        <v>1899</v>
      </c>
      <c r="O343" s="30">
        <v>1899</v>
      </c>
      <c r="P343" s="30">
        <v>1899</v>
      </c>
      <c r="Q343" s="30">
        <v>1899</v>
      </c>
      <c r="R343" s="30">
        <v>1899</v>
      </c>
      <c r="S343" s="30">
        <v>1899</v>
      </c>
      <c r="T343" s="30">
        <v>1899</v>
      </c>
      <c r="U343" s="30">
        <v>1899</v>
      </c>
      <c r="V343" s="30">
        <v>1899</v>
      </c>
      <c r="W343" s="30">
        <v>1899</v>
      </c>
      <c r="X343" s="30">
        <v>1899</v>
      </c>
      <c r="Y343" s="30">
        <v>1899</v>
      </c>
      <c r="Z343" s="30">
        <v>1899</v>
      </c>
      <c r="AA343" s="58">
        <v>1899</v>
      </c>
    </row>
    <row r="344" spans="1:27" x14ac:dyDescent="0.35">
      <c r="A344" s="8">
        <v>4600</v>
      </c>
      <c r="B344" s="29">
        <v>1769.6</v>
      </c>
      <c r="C344" s="30">
        <v>1829</v>
      </c>
      <c r="D344" s="30">
        <v>1829</v>
      </c>
      <c r="E344" s="30">
        <v>1869</v>
      </c>
      <c r="F344" s="30">
        <v>1889.6</v>
      </c>
      <c r="G344" s="30">
        <v>1899</v>
      </c>
      <c r="H344" s="30">
        <v>1919</v>
      </c>
      <c r="I344" s="30">
        <v>1919</v>
      </c>
      <c r="J344" s="30">
        <v>1959</v>
      </c>
      <c r="K344" s="30">
        <v>1959</v>
      </c>
      <c r="L344" s="30">
        <v>1959</v>
      </c>
      <c r="M344" s="30">
        <v>1959</v>
      </c>
      <c r="N344" s="30">
        <v>1959</v>
      </c>
      <c r="O344" s="30">
        <v>1959</v>
      </c>
      <c r="P344" s="30">
        <v>1959</v>
      </c>
      <c r="Q344" s="30">
        <v>1959</v>
      </c>
      <c r="R344" s="30">
        <v>1959</v>
      </c>
      <c r="S344" s="30">
        <v>1959</v>
      </c>
      <c r="T344" s="30">
        <v>1959</v>
      </c>
      <c r="U344" s="30">
        <v>1959</v>
      </c>
      <c r="V344" s="30">
        <v>1959</v>
      </c>
      <c r="W344" s="30">
        <v>1959</v>
      </c>
      <c r="X344" s="30">
        <v>1959</v>
      </c>
      <c r="Y344" s="30">
        <v>1959</v>
      </c>
      <c r="Z344" s="30">
        <v>1959</v>
      </c>
      <c r="AA344" s="58">
        <v>1959</v>
      </c>
    </row>
    <row r="345" spans="1:27" x14ac:dyDescent="0.35">
      <c r="A345" s="8">
        <v>4800</v>
      </c>
      <c r="B345" s="29">
        <v>1769.6</v>
      </c>
      <c r="C345" s="30">
        <v>1829</v>
      </c>
      <c r="D345" s="30">
        <v>1829</v>
      </c>
      <c r="E345" s="30">
        <v>1869</v>
      </c>
      <c r="F345" s="30">
        <v>1889.6</v>
      </c>
      <c r="G345" s="30">
        <v>1919</v>
      </c>
      <c r="H345" s="30">
        <v>1949</v>
      </c>
      <c r="I345" s="30">
        <v>1949</v>
      </c>
      <c r="J345" s="30">
        <v>1989.6</v>
      </c>
      <c r="K345" s="30">
        <v>1989.6</v>
      </c>
      <c r="L345" s="30">
        <v>2029.6</v>
      </c>
      <c r="M345" s="30">
        <v>2029.6</v>
      </c>
      <c r="N345" s="30">
        <v>2029.6</v>
      </c>
      <c r="O345" s="30">
        <v>2029.6</v>
      </c>
      <c r="P345" s="30">
        <v>2029.6</v>
      </c>
      <c r="Q345" s="30">
        <v>2029.6</v>
      </c>
      <c r="R345" s="30">
        <v>2029.6</v>
      </c>
      <c r="S345" s="30">
        <v>2029.6</v>
      </c>
      <c r="T345" s="30">
        <v>2029.6</v>
      </c>
      <c r="U345" s="30">
        <v>2029.6</v>
      </c>
      <c r="V345" s="30">
        <v>2029.6</v>
      </c>
      <c r="W345" s="30">
        <v>2029.6</v>
      </c>
      <c r="X345" s="30">
        <v>2029.6</v>
      </c>
      <c r="Y345" s="30">
        <v>2029.6</v>
      </c>
      <c r="Z345" s="30">
        <v>2029.6</v>
      </c>
      <c r="AA345" s="58">
        <v>2029.6</v>
      </c>
    </row>
    <row r="346" spans="1:27" x14ac:dyDescent="0.35">
      <c r="A346" s="8">
        <v>5000</v>
      </c>
      <c r="B346" s="29">
        <v>1769.6</v>
      </c>
      <c r="C346" s="30">
        <v>1829</v>
      </c>
      <c r="D346" s="30">
        <v>1829</v>
      </c>
      <c r="E346" s="30">
        <v>1869</v>
      </c>
      <c r="F346" s="30">
        <v>1889.6</v>
      </c>
      <c r="G346" s="30">
        <v>1919</v>
      </c>
      <c r="H346" s="30">
        <v>1949</v>
      </c>
      <c r="I346" s="30">
        <v>1959</v>
      </c>
      <c r="J346" s="30">
        <v>2009</v>
      </c>
      <c r="K346" s="30">
        <v>2009</v>
      </c>
      <c r="L346" s="30">
        <v>2049</v>
      </c>
      <c r="M346" s="30">
        <v>2089</v>
      </c>
      <c r="N346" s="30">
        <v>2089</v>
      </c>
      <c r="O346" s="30">
        <v>2089</v>
      </c>
      <c r="P346" s="30">
        <v>2089</v>
      </c>
      <c r="Q346" s="30">
        <v>2089</v>
      </c>
      <c r="R346" s="30">
        <v>2089</v>
      </c>
      <c r="S346" s="30">
        <v>2089</v>
      </c>
      <c r="T346" s="30">
        <v>2089</v>
      </c>
      <c r="U346" s="30">
        <v>2089</v>
      </c>
      <c r="V346" s="30">
        <v>2089</v>
      </c>
      <c r="W346" s="30">
        <v>2089</v>
      </c>
      <c r="X346" s="30">
        <v>2089</v>
      </c>
      <c r="Y346" s="30">
        <v>2089</v>
      </c>
      <c r="Z346" s="30">
        <v>2089</v>
      </c>
      <c r="AA346" s="58">
        <v>2089</v>
      </c>
    </row>
    <row r="347" spans="1:27" x14ac:dyDescent="0.35">
      <c r="A347" s="8">
        <v>5200</v>
      </c>
      <c r="B347" s="29">
        <v>1769.6</v>
      </c>
      <c r="C347" s="30">
        <v>1829</v>
      </c>
      <c r="D347" s="30">
        <v>1829</v>
      </c>
      <c r="E347" s="30">
        <v>1869</v>
      </c>
      <c r="F347" s="30">
        <v>1889.6</v>
      </c>
      <c r="G347" s="30">
        <v>1919</v>
      </c>
      <c r="H347" s="30">
        <v>1949</v>
      </c>
      <c r="I347" s="30">
        <v>1959</v>
      </c>
      <c r="J347" s="30">
        <v>2009</v>
      </c>
      <c r="K347" s="30">
        <v>2009</v>
      </c>
      <c r="L347" s="30">
        <v>2049</v>
      </c>
      <c r="M347" s="30">
        <v>2089</v>
      </c>
      <c r="N347" s="30">
        <v>2109</v>
      </c>
      <c r="O347" s="30">
        <v>2109</v>
      </c>
      <c r="P347" s="30">
        <v>2149</v>
      </c>
      <c r="Q347" s="30">
        <v>2149</v>
      </c>
      <c r="R347" s="30">
        <v>2149</v>
      </c>
      <c r="S347" s="30">
        <v>2149</v>
      </c>
      <c r="T347" s="30">
        <v>2149</v>
      </c>
      <c r="U347" s="30">
        <v>2149</v>
      </c>
      <c r="V347" s="30">
        <v>2149</v>
      </c>
      <c r="W347" s="30">
        <v>2149</v>
      </c>
      <c r="X347" s="30">
        <v>2149</v>
      </c>
      <c r="Y347" s="30">
        <v>2149</v>
      </c>
      <c r="Z347" s="30">
        <v>2149</v>
      </c>
      <c r="AA347" s="58">
        <v>2149</v>
      </c>
    </row>
    <row r="348" spans="1:27" x14ac:dyDescent="0.35">
      <c r="A348" s="8">
        <v>5400</v>
      </c>
      <c r="B348" s="29">
        <v>1769.6</v>
      </c>
      <c r="C348" s="30">
        <v>1829</v>
      </c>
      <c r="D348" s="30">
        <v>1829</v>
      </c>
      <c r="E348" s="30">
        <v>1869</v>
      </c>
      <c r="F348" s="30">
        <v>1889.6</v>
      </c>
      <c r="G348" s="30">
        <v>1919</v>
      </c>
      <c r="H348" s="30">
        <v>1949</v>
      </c>
      <c r="I348" s="30">
        <v>1959</v>
      </c>
      <c r="J348" s="30">
        <v>2009</v>
      </c>
      <c r="K348" s="30">
        <v>2009</v>
      </c>
      <c r="L348" s="30">
        <v>2049</v>
      </c>
      <c r="M348" s="30">
        <v>2089</v>
      </c>
      <c r="N348" s="30">
        <v>2109</v>
      </c>
      <c r="O348" s="30">
        <v>2109</v>
      </c>
      <c r="P348" s="30">
        <v>2149</v>
      </c>
      <c r="Q348" s="30">
        <v>2179</v>
      </c>
      <c r="R348" s="30">
        <v>2179</v>
      </c>
      <c r="S348" s="30">
        <v>2179</v>
      </c>
      <c r="T348" s="30">
        <v>2179</v>
      </c>
      <c r="U348" s="30">
        <v>2179</v>
      </c>
      <c r="V348" s="30">
        <v>2179</v>
      </c>
      <c r="W348" s="30">
        <v>2179</v>
      </c>
      <c r="X348" s="30">
        <v>2179</v>
      </c>
      <c r="Y348" s="30">
        <v>2179</v>
      </c>
      <c r="Z348" s="30">
        <v>2179</v>
      </c>
      <c r="AA348" s="58">
        <v>2179</v>
      </c>
    </row>
    <row r="349" spans="1:27" x14ac:dyDescent="0.35">
      <c r="A349" s="8">
        <v>5600</v>
      </c>
      <c r="B349" s="29">
        <v>1769.6</v>
      </c>
      <c r="C349" s="30">
        <v>1829</v>
      </c>
      <c r="D349" s="30">
        <v>1829</v>
      </c>
      <c r="E349" s="30">
        <v>1869</v>
      </c>
      <c r="F349" s="30">
        <v>1889.6</v>
      </c>
      <c r="G349" s="30">
        <v>1919</v>
      </c>
      <c r="H349" s="30">
        <v>1949</v>
      </c>
      <c r="I349" s="30">
        <v>1959</v>
      </c>
      <c r="J349" s="30">
        <v>2009</v>
      </c>
      <c r="K349" s="30">
        <v>2009</v>
      </c>
      <c r="L349" s="30">
        <v>2049</v>
      </c>
      <c r="M349" s="30">
        <v>2089</v>
      </c>
      <c r="N349" s="30">
        <v>2109</v>
      </c>
      <c r="O349" s="30">
        <v>2109</v>
      </c>
      <c r="P349" s="30">
        <v>2149</v>
      </c>
      <c r="Q349" s="30">
        <v>2179</v>
      </c>
      <c r="R349" s="30">
        <v>2199</v>
      </c>
      <c r="S349" s="30">
        <v>2199</v>
      </c>
      <c r="T349" s="30">
        <v>2199</v>
      </c>
      <c r="U349" s="30">
        <v>2199</v>
      </c>
      <c r="V349" s="30">
        <v>2199</v>
      </c>
      <c r="W349" s="30">
        <v>2199</v>
      </c>
      <c r="X349" s="30">
        <v>2199</v>
      </c>
      <c r="Y349" s="30">
        <v>2199</v>
      </c>
      <c r="Z349" s="30">
        <v>2199</v>
      </c>
      <c r="AA349" s="58">
        <v>2199</v>
      </c>
    </row>
    <row r="350" spans="1:27" x14ac:dyDescent="0.35">
      <c r="A350" s="66">
        <v>5800</v>
      </c>
      <c r="B350" s="29">
        <v>1769.6</v>
      </c>
      <c r="C350" s="30">
        <v>1829</v>
      </c>
      <c r="D350" s="30">
        <v>1829</v>
      </c>
      <c r="E350" s="30">
        <v>1869</v>
      </c>
      <c r="F350" s="30">
        <v>1889.6</v>
      </c>
      <c r="G350" s="30">
        <v>1919</v>
      </c>
      <c r="H350" s="30">
        <v>1949</v>
      </c>
      <c r="I350" s="30">
        <v>1959</v>
      </c>
      <c r="J350" s="30">
        <v>2009</v>
      </c>
      <c r="K350" s="30">
        <v>2009</v>
      </c>
      <c r="L350" s="30">
        <v>2049</v>
      </c>
      <c r="M350" s="30">
        <v>2089</v>
      </c>
      <c r="N350" s="30">
        <v>2109</v>
      </c>
      <c r="O350" s="30">
        <v>2109</v>
      </c>
      <c r="P350" s="30">
        <v>2149</v>
      </c>
      <c r="Q350" s="30">
        <v>2179</v>
      </c>
      <c r="R350" s="30">
        <v>2199</v>
      </c>
      <c r="S350" s="30">
        <v>2199</v>
      </c>
      <c r="T350" s="30">
        <v>2239</v>
      </c>
      <c r="U350" s="30">
        <v>2239</v>
      </c>
      <c r="V350" s="30">
        <v>2239</v>
      </c>
      <c r="W350" s="30">
        <v>2239</v>
      </c>
      <c r="X350" s="30">
        <v>2239</v>
      </c>
      <c r="Y350" s="30">
        <v>2239</v>
      </c>
      <c r="Z350" s="30">
        <v>2239</v>
      </c>
      <c r="AA350" s="58">
        <v>2239</v>
      </c>
    </row>
    <row r="351" spans="1:27" x14ac:dyDescent="0.35">
      <c r="A351" s="8">
        <v>6000</v>
      </c>
      <c r="B351" s="29">
        <v>1769.6</v>
      </c>
      <c r="C351" s="30">
        <v>1829</v>
      </c>
      <c r="D351" s="30">
        <v>1829</v>
      </c>
      <c r="E351" s="30">
        <v>1869</v>
      </c>
      <c r="F351" s="30">
        <v>1889.6</v>
      </c>
      <c r="G351" s="30">
        <v>1919</v>
      </c>
      <c r="H351" s="30">
        <v>1949</v>
      </c>
      <c r="I351" s="30">
        <v>1959</v>
      </c>
      <c r="J351" s="30">
        <v>2009</v>
      </c>
      <c r="K351" s="30">
        <v>2009</v>
      </c>
      <c r="L351" s="30">
        <v>2049</v>
      </c>
      <c r="M351" s="30">
        <v>2089</v>
      </c>
      <c r="N351" s="30">
        <v>2109</v>
      </c>
      <c r="O351" s="30">
        <v>2109</v>
      </c>
      <c r="P351" s="30">
        <v>2149</v>
      </c>
      <c r="Q351" s="30">
        <v>2179</v>
      </c>
      <c r="R351" s="30">
        <v>2199</v>
      </c>
      <c r="S351" s="30">
        <v>2199</v>
      </c>
      <c r="T351" s="30">
        <v>2239</v>
      </c>
      <c r="U351" s="30">
        <v>2239</v>
      </c>
      <c r="V351" s="30">
        <v>2239</v>
      </c>
      <c r="W351" s="30">
        <v>2239</v>
      </c>
      <c r="X351" s="30">
        <v>2239</v>
      </c>
      <c r="Y351" s="30">
        <v>2239</v>
      </c>
      <c r="Z351" s="30">
        <v>2239</v>
      </c>
      <c r="AA351" s="58">
        <v>2239</v>
      </c>
    </row>
    <row r="352" spans="1:27" x14ac:dyDescent="0.35">
      <c r="A352" s="8">
        <v>6200</v>
      </c>
      <c r="B352" s="29">
        <v>1769.6</v>
      </c>
      <c r="C352" s="30">
        <v>1829</v>
      </c>
      <c r="D352" s="30">
        <v>1829</v>
      </c>
      <c r="E352" s="30">
        <v>1869</v>
      </c>
      <c r="F352" s="30">
        <v>1889.6</v>
      </c>
      <c r="G352" s="30">
        <v>1919</v>
      </c>
      <c r="H352" s="30">
        <v>1949</v>
      </c>
      <c r="I352" s="30">
        <v>1959</v>
      </c>
      <c r="J352" s="30">
        <v>2009</v>
      </c>
      <c r="K352" s="30">
        <v>2009</v>
      </c>
      <c r="L352" s="30">
        <v>2049</v>
      </c>
      <c r="M352" s="30">
        <v>2089</v>
      </c>
      <c r="N352" s="30">
        <v>2109</v>
      </c>
      <c r="O352" s="30">
        <v>2109</v>
      </c>
      <c r="P352" s="30">
        <v>2149</v>
      </c>
      <c r="Q352" s="30">
        <v>2179</v>
      </c>
      <c r="R352" s="30">
        <v>2199</v>
      </c>
      <c r="S352" s="30">
        <v>2199</v>
      </c>
      <c r="T352" s="30">
        <v>2239</v>
      </c>
      <c r="U352" s="30">
        <v>2239</v>
      </c>
      <c r="V352" s="30">
        <v>2239</v>
      </c>
      <c r="W352" s="30">
        <v>2239</v>
      </c>
      <c r="X352" s="30">
        <v>2239</v>
      </c>
      <c r="Y352" s="30">
        <v>2239</v>
      </c>
      <c r="Z352" s="30">
        <v>2239</v>
      </c>
      <c r="AA352" s="58">
        <v>2239</v>
      </c>
    </row>
    <row r="353" spans="1:27" x14ac:dyDescent="0.35">
      <c r="A353" s="8">
        <v>6400</v>
      </c>
      <c r="B353" s="29">
        <v>1769.6</v>
      </c>
      <c r="C353" s="30">
        <v>1829</v>
      </c>
      <c r="D353" s="30">
        <v>1829</v>
      </c>
      <c r="E353" s="30">
        <v>1869</v>
      </c>
      <c r="F353" s="30">
        <v>1889.6</v>
      </c>
      <c r="G353" s="30">
        <v>1919</v>
      </c>
      <c r="H353" s="30">
        <v>1949</v>
      </c>
      <c r="I353" s="30">
        <v>1959</v>
      </c>
      <c r="J353" s="30">
        <v>2009</v>
      </c>
      <c r="K353" s="30">
        <v>2009</v>
      </c>
      <c r="L353" s="30">
        <v>2049</v>
      </c>
      <c r="M353" s="30">
        <v>2089</v>
      </c>
      <c r="N353" s="30">
        <v>2109</v>
      </c>
      <c r="O353" s="30">
        <v>2109</v>
      </c>
      <c r="P353" s="30">
        <v>2149</v>
      </c>
      <c r="Q353" s="30">
        <v>2179</v>
      </c>
      <c r="R353" s="30">
        <v>2199</v>
      </c>
      <c r="S353" s="30">
        <v>2199</v>
      </c>
      <c r="T353" s="30">
        <v>2239</v>
      </c>
      <c r="U353" s="30">
        <v>2239</v>
      </c>
      <c r="V353" s="30">
        <v>2239</v>
      </c>
      <c r="W353" s="30">
        <v>2239</v>
      </c>
      <c r="X353" s="30">
        <v>2239</v>
      </c>
      <c r="Y353" s="30">
        <v>2239</v>
      </c>
      <c r="Z353" s="30">
        <v>2239</v>
      </c>
      <c r="AA353" s="58">
        <v>2239</v>
      </c>
    </row>
    <row r="354" spans="1:27" x14ac:dyDescent="0.35">
      <c r="A354" s="8">
        <v>6600</v>
      </c>
      <c r="B354" s="29">
        <v>1769.6</v>
      </c>
      <c r="C354" s="30">
        <v>1829</v>
      </c>
      <c r="D354" s="30">
        <v>1829</v>
      </c>
      <c r="E354" s="30">
        <v>1869</v>
      </c>
      <c r="F354" s="30">
        <v>1889.6</v>
      </c>
      <c r="G354" s="30">
        <v>1919</v>
      </c>
      <c r="H354" s="30">
        <v>1949</v>
      </c>
      <c r="I354" s="30">
        <v>1959</v>
      </c>
      <c r="J354" s="30">
        <v>2009</v>
      </c>
      <c r="K354" s="30">
        <v>2009</v>
      </c>
      <c r="L354" s="30">
        <v>2049</v>
      </c>
      <c r="M354" s="30">
        <v>2089</v>
      </c>
      <c r="N354" s="30">
        <v>2109</v>
      </c>
      <c r="O354" s="30">
        <v>2109</v>
      </c>
      <c r="P354" s="30">
        <v>2149</v>
      </c>
      <c r="Q354" s="30">
        <v>2179</v>
      </c>
      <c r="R354" s="30">
        <v>2199</v>
      </c>
      <c r="S354" s="30">
        <v>2199</v>
      </c>
      <c r="T354" s="30">
        <v>2239</v>
      </c>
      <c r="U354" s="30">
        <v>2239</v>
      </c>
      <c r="V354" s="30">
        <v>2239</v>
      </c>
      <c r="W354" s="30">
        <v>2239</v>
      </c>
      <c r="X354" s="30">
        <v>2239</v>
      </c>
      <c r="Y354" s="30">
        <v>2239</v>
      </c>
      <c r="Z354" s="30">
        <v>2239</v>
      </c>
      <c r="AA354" s="58">
        <v>2239</v>
      </c>
    </row>
    <row r="355" spans="1:27" x14ac:dyDescent="0.35">
      <c r="A355" s="8">
        <v>6800</v>
      </c>
      <c r="B355" s="29">
        <v>1769.6</v>
      </c>
      <c r="C355" s="30">
        <v>1829</v>
      </c>
      <c r="D355" s="30">
        <v>1829</v>
      </c>
      <c r="E355" s="30">
        <v>1869</v>
      </c>
      <c r="F355" s="30">
        <v>1889.6</v>
      </c>
      <c r="G355" s="30">
        <v>1919</v>
      </c>
      <c r="H355" s="30">
        <v>1949</v>
      </c>
      <c r="I355" s="30">
        <v>1959</v>
      </c>
      <c r="J355" s="30">
        <v>2009</v>
      </c>
      <c r="K355" s="30">
        <v>2009</v>
      </c>
      <c r="L355" s="30">
        <v>2049</v>
      </c>
      <c r="M355" s="30">
        <v>2089</v>
      </c>
      <c r="N355" s="30">
        <v>2109</v>
      </c>
      <c r="O355" s="30">
        <v>2109</v>
      </c>
      <c r="P355" s="30">
        <v>2149</v>
      </c>
      <c r="Q355" s="30">
        <v>2179</v>
      </c>
      <c r="R355" s="30">
        <v>2199</v>
      </c>
      <c r="S355" s="30">
        <v>2199</v>
      </c>
      <c r="T355" s="30">
        <v>2239</v>
      </c>
      <c r="U355" s="30">
        <v>2239</v>
      </c>
      <c r="V355" s="30">
        <v>2239</v>
      </c>
      <c r="W355" s="30">
        <v>2239</v>
      </c>
      <c r="X355" s="30">
        <v>2239</v>
      </c>
      <c r="Y355" s="30">
        <v>2239</v>
      </c>
      <c r="Z355" s="30">
        <v>2239</v>
      </c>
      <c r="AA355" s="58">
        <v>2239</v>
      </c>
    </row>
    <row r="356" spans="1:27" x14ac:dyDescent="0.35">
      <c r="A356" s="8">
        <v>7000</v>
      </c>
      <c r="B356" s="29">
        <v>1769.6</v>
      </c>
      <c r="C356" s="30">
        <v>1829</v>
      </c>
      <c r="D356" s="30">
        <v>1829</v>
      </c>
      <c r="E356" s="30">
        <v>1869</v>
      </c>
      <c r="F356" s="30">
        <v>1889.6</v>
      </c>
      <c r="G356" s="30">
        <v>1919</v>
      </c>
      <c r="H356" s="30">
        <v>1949</v>
      </c>
      <c r="I356" s="30">
        <v>1959</v>
      </c>
      <c r="J356" s="30">
        <v>2009</v>
      </c>
      <c r="K356" s="30">
        <v>2009</v>
      </c>
      <c r="L356" s="30">
        <v>2049</v>
      </c>
      <c r="M356" s="30">
        <v>2089</v>
      </c>
      <c r="N356" s="30">
        <v>2109</v>
      </c>
      <c r="O356" s="30">
        <v>2109</v>
      </c>
      <c r="P356" s="30">
        <v>2149</v>
      </c>
      <c r="Q356" s="30">
        <v>2179</v>
      </c>
      <c r="R356" s="30">
        <v>2199</v>
      </c>
      <c r="S356" s="30">
        <v>2199</v>
      </c>
      <c r="T356" s="30">
        <v>2239</v>
      </c>
      <c r="U356" s="30">
        <v>2239</v>
      </c>
      <c r="V356" s="30">
        <v>2239</v>
      </c>
      <c r="W356" s="30">
        <v>2239</v>
      </c>
      <c r="X356" s="30">
        <v>2239</v>
      </c>
      <c r="Y356" s="30">
        <v>2239</v>
      </c>
      <c r="Z356" s="30">
        <v>2239</v>
      </c>
      <c r="AA356" s="58">
        <v>2239</v>
      </c>
    </row>
    <row r="357" spans="1:27" x14ac:dyDescent="0.35">
      <c r="A357" s="8">
        <v>7200</v>
      </c>
      <c r="B357" s="29">
        <v>1769.6</v>
      </c>
      <c r="C357" s="30">
        <v>1829</v>
      </c>
      <c r="D357" s="30">
        <v>1829</v>
      </c>
      <c r="E357" s="30">
        <v>1869</v>
      </c>
      <c r="F357" s="30">
        <v>1889.6</v>
      </c>
      <c r="G357" s="30">
        <v>1919</v>
      </c>
      <c r="H357" s="30">
        <v>1949</v>
      </c>
      <c r="I357" s="30">
        <v>1959</v>
      </c>
      <c r="J357" s="30">
        <v>2009</v>
      </c>
      <c r="K357" s="30">
        <v>2009</v>
      </c>
      <c r="L357" s="30">
        <v>2049</v>
      </c>
      <c r="M357" s="30">
        <v>2089</v>
      </c>
      <c r="N357" s="30">
        <v>2109</v>
      </c>
      <c r="O357" s="30">
        <v>2109</v>
      </c>
      <c r="P357" s="30">
        <v>2149</v>
      </c>
      <c r="Q357" s="30">
        <v>2179</v>
      </c>
      <c r="R357" s="30">
        <v>2199</v>
      </c>
      <c r="S357" s="30">
        <v>2199</v>
      </c>
      <c r="T357" s="30">
        <v>2239</v>
      </c>
      <c r="U357" s="30">
        <v>2239</v>
      </c>
      <c r="V357" s="30">
        <v>2239</v>
      </c>
      <c r="W357" s="30">
        <v>2239</v>
      </c>
      <c r="X357" s="30">
        <v>2239</v>
      </c>
      <c r="Y357" s="30">
        <v>2239</v>
      </c>
      <c r="Z357" s="30">
        <v>2239</v>
      </c>
      <c r="AA357" s="58">
        <v>2239</v>
      </c>
    </row>
    <row r="358" spans="1:27" x14ac:dyDescent="0.35">
      <c r="A358" s="8">
        <v>7400</v>
      </c>
      <c r="B358" s="29">
        <v>1769.6</v>
      </c>
      <c r="C358" s="30">
        <v>1829</v>
      </c>
      <c r="D358" s="30">
        <v>1829</v>
      </c>
      <c r="E358" s="30">
        <v>1869</v>
      </c>
      <c r="F358" s="30">
        <v>1889.6</v>
      </c>
      <c r="G358" s="30">
        <v>1919</v>
      </c>
      <c r="H358" s="30">
        <v>1949</v>
      </c>
      <c r="I358" s="30">
        <v>1959</v>
      </c>
      <c r="J358" s="30">
        <v>2009</v>
      </c>
      <c r="K358" s="30">
        <v>2009</v>
      </c>
      <c r="L358" s="30">
        <v>2049</v>
      </c>
      <c r="M358" s="30">
        <v>2089</v>
      </c>
      <c r="N358" s="30">
        <v>2109</v>
      </c>
      <c r="O358" s="30">
        <v>2109</v>
      </c>
      <c r="P358" s="30">
        <v>2149</v>
      </c>
      <c r="Q358" s="30">
        <v>2179</v>
      </c>
      <c r="R358" s="30">
        <v>2199</v>
      </c>
      <c r="S358" s="30">
        <v>2199</v>
      </c>
      <c r="T358" s="30">
        <v>2239</v>
      </c>
      <c r="U358" s="30">
        <v>2239</v>
      </c>
      <c r="V358" s="30">
        <v>2239</v>
      </c>
      <c r="W358" s="30">
        <v>2239</v>
      </c>
      <c r="X358" s="30">
        <v>2239</v>
      </c>
      <c r="Y358" s="30">
        <v>2239</v>
      </c>
      <c r="Z358" s="30">
        <v>2239</v>
      </c>
      <c r="AA358" s="58">
        <v>2239</v>
      </c>
    </row>
    <row r="359" spans="1:27" x14ac:dyDescent="0.35">
      <c r="A359" s="8">
        <v>7600</v>
      </c>
      <c r="B359" s="29">
        <v>1769.6</v>
      </c>
      <c r="C359" s="30">
        <v>1829</v>
      </c>
      <c r="D359" s="30">
        <v>1829</v>
      </c>
      <c r="E359" s="30">
        <v>1869</v>
      </c>
      <c r="F359" s="30">
        <v>1889.6</v>
      </c>
      <c r="G359" s="30">
        <v>1919</v>
      </c>
      <c r="H359" s="30">
        <v>1949</v>
      </c>
      <c r="I359" s="30">
        <v>1959</v>
      </c>
      <c r="J359" s="30">
        <v>2009</v>
      </c>
      <c r="K359" s="30">
        <v>2009</v>
      </c>
      <c r="L359" s="30">
        <v>2049</v>
      </c>
      <c r="M359" s="30">
        <v>2089</v>
      </c>
      <c r="N359" s="30">
        <v>2109</v>
      </c>
      <c r="O359" s="30">
        <v>2109</v>
      </c>
      <c r="P359" s="30">
        <v>2149</v>
      </c>
      <c r="Q359" s="30">
        <v>2179</v>
      </c>
      <c r="R359" s="30">
        <v>2199</v>
      </c>
      <c r="S359" s="30">
        <v>2199</v>
      </c>
      <c r="T359" s="30">
        <v>2239</v>
      </c>
      <c r="U359" s="30">
        <v>2239</v>
      </c>
      <c r="V359" s="30">
        <v>2239</v>
      </c>
      <c r="W359" s="30">
        <v>2239</v>
      </c>
      <c r="X359" s="30">
        <v>2239</v>
      </c>
      <c r="Y359" s="30">
        <v>2239</v>
      </c>
      <c r="Z359" s="30">
        <v>2239</v>
      </c>
      <c r="AA359" s="58">
        <v>2239</v>
      </c>
    </row>
    <row r="360" spans="1:27" x14ac:dyDescent="0.35">
      <c r="A360" s="8">
        <v>7800</v>
      </c>
      <c r="B360" s="29">
        <v>1769.6</v>
      </c>
      <c r="C360" s="30">
        <v>1829</v>
      </c>
      <c r="D360" s="30">
        <v>1829</v>
      </c>
      <c r="E360" s="30">
        <v>1869</v>
      </c>
      <c r="F360" s="30">
        <v>1889.6</v>
      </c>
      <c r="G360" s="30">
        <v>1919</v>
      </c>
      <c r="H360" s="30">
        <v>1949</v>
      </c>
      <c r="I360" s="30">
        <v>1959</v>
      </c>
      <c r="J360" s="30">
        <v>2009</v>
      </c>
      <c r="K360" s="30">
        <v>2009</v>
      </c>
      <c r="L360" s="30">
        <v>2049</v>
      </c>
      <c r="M360" s="30">
        <v>2089</v>
      </c>
      <c r="N360" s="30">
        <v>2109</v>
      </c>
      <c r="O360" s="30">
        <v>2109</v>
      </c>
      <c r="P360" s="30">
        <v>2149</v>
      </c>
      <c r="Q360" s="30">
        <v>2179</v>
      </c>
      <c r="R360" s="30">
        <v>2199</v>
      </c>
      <c r="S360" s="30">
        <v>2199</v>
      </c>
      <c r="T360" s="30">
        <v>2239</v>
      </c>
      <c r="U360" s="30">
        <v>2239</v>
      </c>
      <c r="V360" s="30">
        <v>2239</v>
      </c>
      <c r="W360" s="30">
        <v>2239</v>
      </c>
      <c r="X360" s="30">
        <v>2239</v>
      </c>
      <c r="Y360" s="30">
        <v>2239</v>
      </c>
      <c r="Z360" s="30">
        <v>2239</v>
      </c>
      <c r="AA360" s="58">
        <v>2239</v>
      </c>
    </row>
    <row r="361" spans="1:27" x14ac:dyDescent="0.35">
      <c r="A361" s="8">
        <v>8000</v>
      </c>
      <c r="B361" s="29">
        <v>1769.6</v>
      </c>
      <c r="C361" s="30">
        <v>1829</v>
      </c>
      <c r="D361" s="30">
        <v>1829</v>
      </c>
      <c r="E361" s="30">
        <v>1869</v>
      </c>
      <c r="F361" s="30">
        <v>1889.6</v>
      </c>
      <c r="G361" s="30">
        <v>1919</v>
      </c>
      <c r="H361" s="30">
        <v>1949</v>
      </c>
      <c r="I361" s="30">
        <v>1959</v>
      </c>
      <c r="J361" s="30">
        <v>2009</v>
      </c>
      <c r="K361" s="30">
        <v>2009</v>
      </c>
      <c r="L361" s="30">
        <v>2049</v>
      </c>
      <c r="M361" s="30">
        <v>2089</v>
      </c>
      <c r="N361" s="30">
        <v>2109</v>
      </c>
      <c r="O361" s="30">
        <v>2109</v>
      </c>
      <c r="P361" s="30">
        <v>2149</v>
      </c>
      <c r="Q361" s="30">
        <v>2179</v>
      </c>
      <c r="R361" s="30">
        <v>2199</v>
      </c>
      <c r="S361" s="30">
        <v>2199</v>
      </c>
      <c r="T361" s="30">
        <v>2239</v>
      </c>
      <c r="U361" s="30">
        <v>2239</v>
      </c>
      <c r="V361" s="30">
        <v>2239</v>
      </c>
      <c r="W361" s="30">
        <v>2239</v>
      </c>
      <c r="X361" s="30">
        <v>2239</v>
      </c>
      <c r="Y361" s="30">
        <v>2239</v>
      </c>
      <c r="Z361" s="30">
        <v>2239</v>
      </c>
      <c r="AA361" s="58">
        <v>2239</v>
      </c>
    </row>
    <row r="362" spans="1:27" x14ac:dyDescent="0.35">
      <c r="A362" s="8">
        <v>8200</v>
      </c>
      <c r="B362" s="29">
        <v>1769.6</v>
      </c>
      <c r="C362" s="30">
        <v>1829</v>
      </c>
      <c r="D362" s="30">
        <v>1829</v>
      </c>
      <c r="E362" s="30">
        <v>1869</v>
      </c>
      <c r="F362" s="30">
        <v>1889.6</v>
      </c>
      <c r="G362" s="30">
        <v>1919</v>
      </c>
      <c r="H362" s="30">
        <v>1949</v>
      </c>
      <c r="I362" s="30">
        <v>1959</v>
      </c>
      <c r="J362" s="30">
        <v>2009</v>
      </c>
      <c r="K362" s="30">
        <v>2009</v>
      </c>
      <c r="L362" s="30">
        <v>2049</v>
      </c>
      <c r="M362" s="30">
        <v>2089</v>
      </c>
      <c r="N362" s="30">
        <v>2109</v>
      </c>
      <c r="O362" s="30">
        <v>2109</v>
      </c>
      <c r="P362" s="30">
        <v>2149</v>
      </c>
      <c r="Q362" s="30">
        <v>2179</v>
      </c>
      <c r="R362" s="30">
        <v>2199</v>
      </c>
      <c r="S362" s="30">
        <v>2199</v>
      </c>
      <c r="T362" s="30">
        <v>2239</v>
      </c>
      <c r="U362" s="30">
        <v>2239</v>
      </c>
      <c r="V362" s="30">
        <v>2239</v>
      </c>
      <c r="W362" s="30">
        <v>2239</v>
      </c>
      <c r="X362" s="30">
        <v>2239</v>
      </c>
      <c r="Y362" s="30">
        <v>2239</v>
      </c>
      <c r="Z362" s="30">
        <v>2239</v>
      </c>
      <c r="AA362" s="58">
        <v>2239</v>
      </c>
    </row>
    <row r="363" spans="1:27" x14ac:dyDescent="0.35">
      <c r="A363" s="8">
        <v>8400</v>
      </c>
      <c r="B363" s="29">
        <v>1769.6</v>
      </c>
      <c r="C363" s="30">
        <v>1829</v>
      </c>
      <c r="D363" s="30">
        <v>1829</v>
      </c>
      <c r="E363" s="30">
        <v>1869</v>
      </c>
      <c r="F363" s="30">
        <v>1889.6</v>
      </c>
      <c r="G363" s="30">
        <v>1919</v>
      </c>
      <c r="H363" s="30">
        <v>1949</v>
      </c>
      <c r="I363" s="30">
        <v>1959</v>
      </c>
      <c r="J363" s="30">
        <v>2009</v>
      </c>
      <c r="K363" s="30">
        <v>2009</v>
      </c>
      <c r="L363" s="30">
        <v>2049</v>
      </c>
      <c r="M363" s="30">
        <v>2089</v>
      </c>
      <c r="N363" s="30">
        <v>2109</v>
      </c>
      <c r="O363" s="30">
        <v>2109</v>
      </c>
      <c r="P363" s="30">
        <v>2149</v>
      </c>
      <c r="Q363" s="30">
        <v>2179</v>
      </c>
      <c r="R363" s="30">
        <v>2199</v>
      </c>
      <c r="S363" s="30">
        <v>2199</v>
      </c>
      <c r="T363" s="30">
        <v>2239</v>
      </c>
      <c r="U363" s="30">
        <v>2239</v>
      </c>
      <c r="V363" s="30">
        <v>2239</v>
      </c>
      <c r="W363" s="30">
        <v>2239</v>
      </c>
      <c r="X363" s="30">
        <v>2239</v>
      </c>
      <c r="Y363" s="30">
        <v>2239</v>
      </c>
      <c r="Z363" s="30">
        <v>2239</v>
      </c>
      <c r="AA363" s="58">
        <v>2239</v>
      </c>
    </row>
    <row r="364" spans="1:27" x14ac:dyDescent="0.35">
      <c r="A364" s="8">
        <v>8600</v>
      </c>
      <c r="B364" s="29">
        <v>1769.6</v>
      </c>
      <c r="C364" s="30">
        <v>1829</v>
      </c>
      <c r="D364" s="30">
        <v>1829</v>
      </c>
      <c r="E364" s="30">
        <v>1869</v>
      </c>
      <c r="F364" s="30">
        <v>1889.6</v>
      </c>
      <c r="G364" s="30">
        <v>1919</v>
      </c>
      <c r="H364" s="30">
        <v>1949</v>
      </c>
      <c r="I364" s="30">
        <v>1959</v>
      </c>
      <c r="J364" s="30">
        <v>2009</v>
      </c>
      <c r="K364" s="30">
        <v>2009</v>
      </c>
      <c r="L364" s="30">
        <v>2049</v>
      </c>
      <c r="M364" s="30">
        <v>2089</v>
      </c>
      <c r="N364" s="30">
        <v>2109</v>
      </c>
      <c r="O364" s="30">
        <v>2109</v>
      </c>
      <c r="P364" s="30">
        <v>2149</v>
      </c>
      <c r="Q364" s="30">
        <v>2179</v>
      </c>
      <c r="R364" s="30">
        <v>2199</v>
      </c>
      <c r="S364" s="30">
        <v>2199</v>
      </c>
      <c r="T364" s="30">
        <v>2239</v>
      </c>
      <c r="U364" s="30">
        <v>2239</v>
      </c>
      <c r="V364" s="30">
        <v>2239</v>
      </c>
      <c r="W364" s="30">
        <v>2239</v>
      </c>
      <c r="X364" s="30">
        <v>2239</v>
      </c>
      <c r="Y364" s="30">
        <v>2239</v>
      </c>
      <c r="Z364" s="30">
        <v>2239</v>
      </c>
      <c r="AA364" s="58">
        <v>2239</v>
      </c>
    </row>
    <row r="365" spans="1:27" x14ac:dyDescent="0.35">
      <c r="A365" s="8">
        <v>8800</v>
      </c>
      <c r="B365" s="29">
        <v>1769.6</v>
      </c>
      <c r="C365" s="30">
        <v>1829</v>
      </c>
      <c r="D365" s="30">
        <v>1829</v>
      </c>
      <c r="E365" s="30">
        <v>1869</v>
      </c>
      <c r="F365" s="30">
        <v>1889.6</v>
      </c>
      <c r="G365" s="30">
        <v>1919</v>
      </c>
      <c r="H365" s="30">
        <v>1949</v>
      </c>
      <c r="I365" s="30">
        <v>1959</v>
      </c>
      <c r="J365" s="30">
        <v>2009</v>
      </c>
      <c r="K365" s="30">
        <v>2009</v>
      </c>
      <c r="L365" s="30">
        <v>2049</v>
      </c>
      <c r="M365" s="30">
        <v>2089</v>
      </c>
      <c r="N365" s="30">
        <v>2109</v>
      </c>
      <c r="O365" s="30">
        <v>2109</v>
      </c>
      <c r="P365" s="30">
        <v>2149</v>
      </c>
      <c r="Q365" s="30">
        <v>2179</v>
      </c>
      <c r="R365" s="30">
        <v>2199</v>
      </c>
      <c r="S365" s="30">
        <v>2199</v>
      </c>
      <c r="T365" s="30">
        <v>2239</v>
      </c>
      <c r="U365" s="30">
        <v>2239</v>
      </c>
      <c r="V365" s="30">
        <v>2239</v>
      </c>
      <c r="W365" s="30">
        <v>2239</v>
      </c>
      <c r="X365" s="30">
        <v>2239</v>
      </c>
      <c r="Y365" s="30">
        <v>2239</v>
      </c>
      <c r="Z365" s="30">
        <v>2239</v>
      </c>
      <c r="AA365" s="58">
        <v>2239</v>
      </c>
    </row>
    <row r="366" spans="1:27" x14ac:dyDescent="0.35">
      <c r="A366" s="8">
        <v>9000</v>
      </c>
      <c r="B366" s="33">
        <v>1769.6</v>
      </c>
      <c r="C366" s="34">
        <v>1829</v>
      </c>
      <c r="D366" s="34">
        <v>1829</v>
      </c>
      <c r="E366" s="34">
        <v>1869</v>
      </c>
      <c r="F366" s="34">
        <v>1889.6</v>
      </c>
      <c r="G366" s="34">
        <v>1919</v>
      </c>
      <c r="H366" s="34">
        <v>1949</v>
      </c>
      <c r="I366" s="34">
        <v>1959</v>
      </c>
      <c r="J366" s="34">
        <v>2009</v>
      </c>
      <c r="K366" s="34">
        <v>2009</v>
      </c>
      <c r="L366" s="34">
        <v>2049</v>
      </c>
      <c r="M366" s="34">
        <v>2089</v>
      </c>
      <c r="N366" s="34">
        <v>2109</v>
      </c>
      <c r="O366" s="34">
        <v>2109</v>
      </c>
      <c r="P366" s="34">
        <v>2149</v>
      </c>
      <c r="Q366" s="34">
        <v>2179</v>
      </c>
      <c r="R366" s="34">
        <v>2199</v>
      </c>
      <c r="S366" s="34">
        <v>2199</v>
      </c>
      <c r="T366" s="34">
        <v>2239</v>
      </c>
      <c r="U366" s="34">
        <v>2239</v>
      </c>
      <c r="V366" s="34">
        <v>2239</v>
      </c>
      <c r="W366" s="34">
        <v>2239</v>
      </c>
      <c r="X366" s="34">
        <v>2239</v>
      </c>
      <c r="Y366" s="34">
        <v>2239</v>
      </c>
      <c r="Z366" s="34">
        <v>2239</v>
      </c>
      <c r="AA366" s="59">
        <v>2239</v>
      </c>
    </row>
  </sheetData>
  <conditionalFormatting sqref="B341:AA36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3">
    <dataValidation type="list" allowBlank="1" showInputMessage="1" showErrorMessage="1" sqref="AC4 AG4" xr:uid="{A08C12FE-E5B7-455F-AD76-F2CB7556D520}">
      <formula1>OutputAddresses</formula1>
    </dataValidation>
    <dataValidation type="list" allowBlank="1" showInputMessage="1" showErrorMessage="1" sqref="AD4" xr:uid="{0916E8D2-B37D-40A1-915E-AD4E49AA5473}">
      <formula1>InputValues1</formula1>
    </dataValidation>
    <dataValidation type="list" allowBlank="1" showInputMessage="1" showErrorMessage="1" sqref="AH4" xr:uid="{C4939F1E-6669-48EC-9B66-9A2B132CC14A}">
      <formula1>InputValues2</formula1>
    </dataValidation>
  </dataValidations>
  <pageMargins left="0.7" right="0.7" top="0.75" bottom="0.75" header="0.3" footer="0.3"/>
  <drawing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4B886-8A7C-498A-B31E-98EDCCD38973}">
  <dimension ref="A1:AZ106"/>
  <sheetViews>
    <sheetView topLeftCell="A80" workbookViewId="0">
      <selection activeCell="I103" sqref="I103"/>
    </sheetView>
  </sheetViews>
  <sheetFormatPr defaultRowHeight="14.5" x14ac:dyDescent="0.35"/>
  <cols>
    <col min="1" max="1" width="6.26953125" bestFit="1" customWidth="1"/>
  </cols>
  <sheetData>
    <row r="1" spans="1:52" x14ac:dyDescent="0.35">
      <c r="A1" s="18" t="s">
        <v>97</v>
      </c>
      <c r="K1" s="21" t="str">
        <f>CONCATENATE("Sensitivity of ",$K$4," to ","Increase in total maximum capital expenditure ")</f>
        <v xml:space="preserve">Sensitivity of $C$17 to Increase in total maximum capital expenditure </v>
      </c>
      <c r="O1" s="21" t="str">
        <f>CONCATENATE("Sensitivity of ",$O$4," to ","Increase in maximum capital expenditure year 2")</f>
        <v>Sensitivity of $C$17 to Increase in maximum capital expenditure year 2</v>
      </c>
    </row>
    <row r="2" spans="1:52" x14ac:dyDescent="0.35">
      <c r="K2" t="s">
        <v>104</v>
      </c>
      <c r="O2" t="s">
        <v>102</v>
      </c>
      <c r="AZ2" t="s">
        <v>76</v>
      </c>
    </row>
    <row r="3" spans="1:52" x14ac:dyDescent="0.35">
      <c r="A3" t="s">
        <v>106</v>
      </c>
      <c r="K3" t="s">
        <v>100</v>
      </c>
      <c r="L3" t="s">
        <v>105</v>
      </c>
      <c r="O3" t="s">
        <v>100</v>
      </c>
      <c r="P3" t="s">
        <v>103</v>
      </c>
      <c r="AZ3" t="s">
        <v>77</v>
      </c>
    </row>
    <row r="4" spans="1:52" ht="32.5" x14ac:dyDescent="0.35">
      <c r="A4" s="64" t="s">
        <v>76</v>
      </c>
      <c r="B4" s="8">
        <v>10000</v>
      </c>
      <c r="C4" s="8">
        <v>11000</v>
      </c>
      <c r="D4" s="8">
        <v>12000</v>
      </c>
      <c r="E4" s="8">
        <v>13000</v>
      </c>
      <c r="F4" s="8">
        <v>14000</v>
      </c>
      <c r="G4" s="8">
        <v>15000</v>
      </c>
      <c r="J4" s="21">
        <f>MATCH($K$4,OutputAddresses,0)</f>
        <v>1</v>
      </c>
      <c r="K4" s="20" t="s">
        <v>76</v>
      </c>
      <c r="L4" s="65">
        <v>4000</v>
      </c>
      <c r="M4" s="21">
        <f>MATCH($L$4,InputValues1,0)</f>
        <v>1</v>
      </c>
      <c r="N4" s="21">
        <f>MATCH($O$4,OutputAddresses,0)</f>
        <v>1</v>
      </c>
      <c r="O4" s="20" t="s">
        <v>76</v>
      </c>
      <c r="P4" s="65">
        <v>10000</v>
      </c>
      <c r="Q4" s="21">
        <f>MATCH($P$4,InputValues2,0)</f>
        <v>1</v>
      </c>
      <c r="AZ4" t="s">
        <v>78</v>
      </c>
    </row>
    <row r="5" spans="1:52" x14ac:dyDescent="0.35">
      <c r="A5" s="8">
        <v>4000</v>
      </c>
      <c r="B5" s="25">
        <v>1</v>
      </c>
      <c r="C5" s="26">
        <v>0</v>
      </c>
      <c r="D5" s="26">
        <v>0</v>
      </c>
      <c r="E5" s="26">
        <v>0</v>
      </c>
      <c r="F5" s="26">
        <v>0</v>
      </c>
      <c r="G5" s="57">
        <v>0</v>
      </c>
      <c r="J5" s="21" t="str">
        <f>"OutputValues_"&amp;$J$4</f>
        <v>OutputValues_1</v>
      </c>
      <c r="K5">
        <f ca="1">INDEX(INDIRECT($J$5),$M$4,1)</f>
        <v>1</v>
      </c>
      <c r="N5" s="21" t="str">
        <f>"OutputValues_"&amp;$N$4</f>
        <v>OutputValues_1</v>
      </c>
      <c r="O5">
        <f ca="1">INDEX(INDIRECT($N$5),1,$Q$4)</f>
        <v>1</v>
      </c>
      <c r="AZ5" t="s">
        <v>79</v>
      </c>
    </row>
    <row r="6" spans="1:52" x14ac:dyDescent="0.35">
      <c r="A6" s="8">
        <v>5000</v>
      </c>
      <c r="B6" s="29">
        <v>1</v>
      </c>
      <c r="C6" s="30">
        <v>0</v>
      </c>
      <c r="D6" s="30">
        <v>0</v>
      </c>
      <c r="E6" s="30">
        <v>0</v>
      </c>
      <c r="F6" s="30">
        <v>0</v>
      </c>
      <c r="G6" s="58">
        <v>0</v>
      </c>
      <c r="K6">
        <f ca="1">INDEX(INDIRECT($J$5),$M$4,2)</f>
        <v>0</v>
      </c>
      <c r="O6">
        <f ca="1">INDEX(INDIRECT($N$5),2,$Q$4)</f>
        <v>1</v>
      </c>
      <c r="AZ6" t="s">
        <v>80</v>
      </c>
    </row>
    <row r="7" spans="1:52" x14ac:dyDescent="0.35">
      <c r="A7" s="8">
        <v>6000</v>
      </c>
      <c r="B7" s="29">
        <v>1</v>
      </c>
      <c r="C7" s="30">
        <v>0</v>
      </c>
      <c r="D7" s="30">
        <v>0</v>
      </c>
      <c r="E7" s="30">
        <v>0</v>
      </c>
      <c r="F7" s="30">
        <v>0</v>
      </c>
      <c r="G7" s="58">
        <v>0</v>
      </c>
      <c r="K7">
        <f ca="1">INDEX(INDIRECT($J$5),$M$4,3)</f>
        <v>0</v>
      </c>
      <c r="O7">
        <f ca="1">INDEX(INDIRECT($N$5),3,$Q$4)</f>
        <v>1</v>
      </c>
      <c r="AZ7" t="s">
        <v>81</v>
      </c>
    </row>
    <row r="8" spans="1:52" x14ac:dyDescent="0.35">
      <c r="A8" s="8">
        <v>7000</v>
      </c>
      <c r="B8" s="29">
        <v>1</v>
      </c>
      <c r="C8" s="30">
        <v>0</v>
      </c>
      <c r="D8" s="30">
        <v>0</v>
      </c>
      <c r="E8" s="30">
        <v>0</v>
      </c>
      <c r="F8" s="30">
        <v>0</v>
      </c>
      <c r="G8" s="58">
        <v>0</v>
      </c>
      <c r="K8">
        <f ca="1">INDEX(INDIRECT($J$5),$M$4,4)</f>
        <v>0</v>
      </c>
      <c r="O8">
        <f ca="1">INDEX(INDIRECT($N$5),4,$Q$4)</f>
        <v>1</v>
      </c>
      <c r="AZ8" t="s">
        <v>82</v>
      </c>
    </row>
    <row r="9" spans="1:52" x14ac:dyDescent="0.35">
      <c r="A9" s="8">
        <v>8000</v>
      </c>
      <c r="B9" s="29">
        <v>1</v>
      </c>
      <c r="C9" s="30">
        <v>0</v>
      </c>
      <c r="D9" s="30">
        <v>0</v>
      </c>
      <c r="E9" s="30">
        <v>0</v>
      </c>
      <c r="F9" s="30">
        <v>0</v>
      </c>
      <c r="G9" s="58">
        <v>0</v>
      </c>
      <c r="K9">
        <f ca="1">INDEX(INDIRECT($J$5),$M$4,5)</f>
        <v>0</v>
      </c>
      <c r="O9">
        <f ca="1">INDEX(INDIRECT($N$5),5,$Q$4)</f>
        <v>1</v>
      </c>
      <c r="AZ9" t="s">
        <v>83</v>
      </c>
    </row>
    <row r="10" spans="1:52" x14ac:dyDescent="0.35">
      <c r="A10" s="8">
        <v>9000</v>
      </c>
      <c r="B10" s="33">
        <v>1</v>
      </c>
      <c r="C10" s="34">
        <v>0</v>
      </c>
      <c r="D10" s="34">
        <v>0</v>
      </c>
      <c r="E10" s="34">
        <v>0</v>
      </c>
      <c r="F10" s="34">
        <v>0</v>
      </c>
      <c r="G10" s="59">
        <v>0</v>
      </c>
      <c r="K10">
        <f ca="1">INDEX(INDIRECT($J$5),$M$4,6)</f>
        <v>0</v>
      </c>
      <c r="O10">
        <f ca="1">INDEX(INDIRECT($N$5),6,$Q$4)</f>
        <v>1</v>
      </c>
      <c r="AZ10" t="s">
        <v>84</v>
      </c>
    </row>
    <row r="11" spans="1:52" x14ac:dyDescent="0.35">
      <c r="AZ11" t="s">
        <v>85</v>
      </c>
    </row>
    <row r="12" spans="1:52" x14ac:dyDescent="0.35">
      <c r="A12" s="64" t="s">
        <v>77</v>
      </c>
      <c r="B12" s="8">
        <v>10000</v>
      </c>
      <c r="C12" s="8">
        <v>11000</v>
      </c>
      <c r="D12" s="8">
        <v>12000</v>
      </c>
      <c r="E12" s="8">
        <v>13000</v>
      </c>
      <c r="F12" s="8">
        <v>14000</v>
      </c>
      <c r="G12" s="8">
        <v>15000</v>
      </c>
      <c r="AZ12" t="s">
        <v>86</v>
      </c>
    </row>
    <row r="13" spans="1:52" x14ac:dyDescent="0.35">
      <c r="A13" s="8">
        <v>4000</v>
      </c>
      <c r="B13" s="25">
        <v>1</v>
      </c>
      <c r="C13" s="26">
        <v>1</v>
      </c>
      <c r="D13" s="26">
        <v>1</v>
      </c>
      <c r="E13" s="26">
        <v>1</v>
      </c>
      <c r="F13" s="26">
        <v>1</v>
      </c>
      <c r="G13" s="57">
        <v>1</v>
      </c>
      <c r="AZ13" t="s">
        <v>87</v>
      </c>
    </row>
    <row r="14" spans="1:52" x14ac:dyDescent="0.35">
      <c r="A14" s="8">
        <v>5000</v>
      </c>
      <c r="B14" s="29">
        <v>1</v>
      </c>
      <c r="C14" s="30">
        <v>1</v>
      </c>
      <c r="D14" s="30">
        <v>1</v>
      </c>
      <c r="E14" s="30">
        <v>1</v>
      </c>
      <c r="F14" s="30">
        <v>1</v>
      </c>
      <c r="G14" s="58">
        <v>1</v>
      </c>
      <c r="AZ14" t="s">
        <v>75</v>
      </c>
    </row>
    <row r="15" spans="1:52" x14ac:dyDescent="0.35">
      <c r="A15" s="8">
        <v>6000</v>
      </c>
      <c r="B15" s="29">
        <v>1</v>
      </c>
      <c r="C15" s="30">
        <v>1</v>
      </c>
      <c r="D15" s="30">
        <v>1</v>
      </c>
      <c r="E15" s="30">
        <v>1</v>
      </c>
      <c r="F15" s="30">
        <v>1</v>
      </c>
      <c r="G15" s="58">
        <v>1</v>
      </c>
    </row>
    <row r="16" spans="1:52" x14ac:dyDescent="0.35">
      <c r="A16" s="8">
        <v>7000</v>
      </c>
      <c r="B16" s="29">
        <v>1</v>
      </c>
      <c r="C16" s="30">
        <v>1</v>
      </c>
      <c r="D16" s="30">
        <v>1</v>
      </c>
      <c r="E16" s="30">
        <v>1</v>
      </c>
      <c r="F16" s="30">
        <v>1</v>
      </c>
      <c r="G16" s="58">
        <v>1</v>
      </c>
    </row>
    <row r="17" spans="1:7" x14ac:dyDescent="0.35">
      <c r="A17" s="8">
        <v>8000</v>
      </c>
      <c r="B17" s="29">
        <v>1</v>
      </c>
      <c r="C17" s="30">
        <v>1</v>
      </c>
      <c r="D17" s="30">
        <v>1</v>
      </c>
      <c r="E17" s="30">
        <v>1</v>
      </c>
      <c r="F17" s="30">
        <v>1</v>
      </c>
      <c r="G17" s="58">
        <v>1</v>
      </c>
    </row>
    <row r="18" spans="1:7" x14ac:dyDescent="0.35">
      <c r="A18" s="8">
        <v>9000</v>
      </c>
      <c r="B18" s="33">
        <v>1</v>
      </c>
      <c r="C18" s="34">
        <v>1</v>
      </c>
      <c r="D18" s="34">
        <v>1</v>
      </c>
      <c r="E18" s="34">
        <v>1</v>
      </c>
      <c r="F18" s="34">
        <v>1</v>
      </c>
      <c r="G18" s="59">
        <v>1</v>
      </c>
    </row>
    <row r="20" spans="1:7" x14ac:dyDescent="0.35">
      <c r="A20" s="64" t="s">
        <v>78</v>
      </c>
      <c r="B20" s="8">
        <v>10000</v>
      </c>
      <c r="C20" s="8">
        <v>11000</v>
      </c>
      <c r="D20" s="8">
        <v>12000</v>
      </c>
      <c r="E20" s="8">
        <v>13000</v>
      </c>
      <c r="F20" s="8">
        <v>14000</v>
      </c>
      <c r="G20" s="8">
        <v>15000</v>
      </c>
    </row>
    <row r="21" spans="1:7" x14ac:dyDescent="0.35">
      <c r="A21" s="8">
        <v>4000</v>
      </c>
      <c r="B21" s="25">
        <v>0</v>
      </c>
      <c r="C21" s="26">
        <v>1</v>
      </c>
      <c r="D21" s="26">
        <v>1</v>
      </c>
      <c r="E21" s="26">
        <v>1</v>
      </c>
      <c r="F21" s="26">
        <v>1</v>
      </c>
      <c r="G21" s="57">
        <v>1</v>
      </c>
    </row>
    <row r="22" spans="1:7" x14ac:dyDescent="0.35">
      <c r="A22" s="8">
        <v>5000</v>
      </c>
      <c r="B22" s="29">
        <v>0</v>
      </c>
      <c r="C22" s="30">
        <v>1</v>
      </c>
      <c r="D22" s="30">
        <v>1</v>
      </c>
      <c r="E22" s="30">
        <v>1</v>
      </c>
      <c r="F22" s="30">
        <v>1</v>
      </c>
      <c r="G22" s="58">
        <v>1</v>
      </c>
    </row>
    <row r="23" spans="1:7" x14ac:dyDescent="0.35">
      <c r="A23" s="8">
        <v>6000</v>
      </c>
      <c r="B23" s="29">
        <v>0</v>
      </c>
      <c r="C23" s="30">
        <v>1</v>
      </c>
      <c r="D23" s="30">
        <v>1</v>
      </c>
      <c r="E23" s="30">
        <v>1</v>
      </c>
      <c r="F23" s="30">
        <v>1</v>
      </c>
      <c r="G23" s="58">
        <v>1</v>
      </c>
    </row>
    <row r="24" spans="1:7" x14ac:dyDescent="0.35">
      <c r="A24" s="8">
        <v>7000</v>
      </c>
      <c r="B24" s="29">
        <v>0</v>
      </c>
      <c r="C24" s="30">
        <v>1</v>
      </c>
      <c r="D24" s="30">
        <v>1</v>
      </c>
      <c r="E24" s="30">
        <v>1</v>
      </c>
      <c r="F24" s="30">
        <v>1</v>
      </c>
      <c r="G24" s="58">
        <v>1</v>
      </c>
    </row>
    <row r="25" spans="1:7" x14ac:dyDescent="0.35">
      <c r="A25" s="8">
        <v>8000</v>
      </c>
      <c r="B25" s="29">
        <v>0</v>
      </c>
      <c r="C25" s="30">
        <v>1</v>
      </c>
      <c r="D25" s="30">
        <v>1</v>
      </c>
      <c r="E25" s="30">
        <v>1</v>
      </c>
      <c r="F25" s="30">
        <v>1</v>
      </c>
      <c r="G25" s="58">
        <v>1</v>
      </c>
    </row>
    <row r="26" spans="1:7" x14ac:dyDescent="0.35">
      <c r="A26" s="8">
        <v>9000</v>
      </c>
      <c r="B26" s="33">
        <v>0</v>
      </c>
      <c r="C26" s="34">
        <v>1</v>
      </c>
      <c r="D26" s="34">
        <v>1</v>
      </c>
      <c r="E26" s="34">
        <v>1</v>
      </c>
      <c r="F26" s="34">
        <v>1</v>
      </c>
      <c r="G26" s="59">
        <v>1</v>
      </c>
    </row>
    <row r="28" spans="1:7" x14ac:dyDescent="0.35">
      <c r="A28" s="64" t="s">
        <v>79</v>
      </c>
      <c r="B28" s="8">
        <v>10000</v>
      </c>
      <c r="C28" s="8">
        <v>11000</v>
      </c>
      <c r="D28" s="8">
        <v>12000</v>
      </c>
      <c r="E28" s="8">
        <v>13000</v>
      </c>
      <c r="F28" s="8">
        <v>14000</v>
      </c>
      <c r="G28" s="8">
        <v>15000</v>
      </c>
    </row>
    <row r="29" spans="1:7" x14ac:dyDescent="0.35">
      <c r="A29" s="8">
        <v>4000</v>
      </c>
      <c r="B29" s="25">
        <v>1</v>
      </c>
      <c r="C29" s="26">
        <v>1</v>
      </c>
      <c r="D29" s="26">
        <v>1</v>
      </c>
      <c r="E29" s="26">
        <v>1</v>
      </c>
      <c r="F29" s="26">
        <v>1</v>
      </c>
      <c r="G29" s="57">
        <v>1</v>
      </c>
    </row>
    <row r="30" spans="1:7" x14ac:dyDescent="0.35">
      <c r="A30" s="8">
        <v>5000</v>
      </c>
      <c r="B30" s="29">
        <v>1</v>
      </c>
      <c r="C30" s="30">
        <v>1</v>
      </c>
      <c r="D30" s="30">
        <v>1</v>
      </c>
      <c r="E30" s="30">
        <v>1</v>
      </c>
      <c r="F30" s="30">
        <v>1</v>
      </c>
      <c r="G30" s="58">
        <v>1</v>
      </c>
    </row>
    <row r="31" spans="1:7" x14ac:dyDescent="0.35">
      <c r="A31" s="8">
        <v>6000</v>
      </c>
      <c r="B31" s="29">
        <v>1</v>
      </c>
      <c r="C31" s="30">
        <v>1</v>
      </c>
      <c r="D31" s="30">
        <v>1</v>
      </c>
      <c r="E31" s="30">
        <v>1</v>
      </c>
      <c r="F31" s="30">
        <v>1</v>
      </c>
      <c r="G31" s="58">
        <v>1</v>
      </c>
    </row>
    <row r="32" spans="1:7" x14ac:dyDescent="0.35">
      <c r="A32" s="8">
        <v>7000</v>
      </c>
      <c r="B32" s="29">
        <v>1</v>
      </c>
      <c r="C32" s="30">
        <v>1</v>
      </c>
      <c r="D32" s="30">
        <v>1</v>
      </c>
      <c r="E32" s="30">
        <v>1</v>
      </c>
      <c r="F32" s="30">
        <v>1</v>
      </c>
      <c r="G32" s="58">
        <v>1</v>
      </c>
    </row>
    <row r="33" spans="1:7" x14ac:dyDescent="0.35">
      <c r="A33" s="8">
        <v>8000</v>
      </c>
      <c r="B33" s="29">
        <v>1</v>
      </c>
      <c r="C33" s="30">
        <v>1</v>
      </c>
      <c r="D33" s="30">
        <v>1</v>
      </c>
      <c r="E33" s="30">
        <v>1</v>
      </c>
      <c r="F33" s="30">
        <v>1</v>
      </c>
      <c r="G33" s="58">
        <v>1</v>
      </c>
    </row>
    <row r="34" spans="1:7" x14ac:dyDescent="0.35">
      <c r="A34" s="8">
        <v>9000</v>
      </c>
      <c r="B34" s="33">
        <v>1</v>
      </c>
      <c r="C34" s="34">
        <v>1</v>
      </c>
      <c r="D34" s="34">
        <v>1</v>
      </c>
      <c r="E34" s="34">
        <v>1</v>
      </c>
      <c r="F34" s="34">
        <v>1</v>
      </c>
      <c r="G34" s="59">
        <v>1</v>
      </c>
    </row>
    <row r="36" spans="1:7" x14ac:dyDescent="0.35">
      <c r="A36" s="64" t="s">
        <v>80</v>
      </c>
      <c r="B36" s="8">
        <v>10000</v>
      </c>
      <c r="C36" s="8">
        <v>11000</v>
      </c>
      <c r="D36" s="8">
        <v>12000</v>
      </c>
      <c r="E36" s="8">
        <v>13000</v>
      </c>
      <c r="F36" s="8">
        <v>14000</v>
      </c>
      <c r="G36" s="8">
        <v>15000</v>
      </c>
    </row>
    <row r="37" spans="1:7" x14ac:dyDescent="0.35">
      <c r="A37" s="8">
        <v>4000</v>
      </c>
      <c r="B37" s="25">
        <v>1</v>
      </c>
      <c r="C37" s="26">
        <v>1</v>
      </c>
      <c r="D37" s="26">
        <v>1</v>
      </c>
      <c r="E37" s="26">
        <v>1</v>
      </c>
      <c r="F37" s="26">
        <v>1</v>
      </c>
      <c r="G37" s="57">
        <v>1</v>
      </c>
    </row>
    <row r="38" spans="1:7" x14ac:dyDescent="0.35">
      <c r="A38" s="8">
        <v>5000</v>
      </c>
      <c r="B38" s="29">
        <v>1</v>
      </c>
      <c r="C38" s="30">
        <v>1</v>
      </c>
      <c r="D38" s="30">
        <v>1</v>
      </c>
      <c r="E38" s="30">
        <v>1</v>
      </c>
      <c r="F38" s="30">
        <v>1</v>
      </c>
      <c r="G38" s="58">
        <v>1</v>
      </c>
    </row>
    <row r="39" spans="1:7" x14ac:dyDescent="0.35">
      <c r="A39" s="8">
        <v>6000</v>
      </c>
      <c r="B39" s="29">
        <v>1</v>
      </c>
      <c r="C39" s="30">
        <v>1</v>
      </c>
      <c r="D39" s="30">
        <v>1</v>
      </c>
      <c r="E39" s="30">
        <v>1</v>
      </c>
      <c r="F39" s="30">
        <v>1</v>
      </c>
      <c r="G39" s="58">
        <v>1</v>
      </c>
    </row>
    <row r="40" spans="1:7" x14ac:dyDescent="0.35">
      <c r="A40" s="8">
        <v>7000</v>
      </c>
      <c r="B40" s="29">
        <v>1</v>
      </c>
      <c r="C40" s="30">
        <v>1</v>
      </c>
      <c r="D40" s="30">
        <v>1</v>
      </c>
      <c r="E40" s="30">
        <v>1</v>
      </c>
      <c r="F40" s="30">
        <v>1</v>
      </c>
      <c r="G40" s="58">
        <v>1</v>
      </c>
    </row>
    <row r="41" spans="1:7" x14ac:dyDescent="0.35">
      <c r="A41" s="8">
        <v>8000</v>
      </c>
      <c r="B41" s="29">
        <v>1</v>
      </c>
      <c r="C41" s="30">
        <v>1</v>
      </c>
      <c r="D41" s="30">
        <v>1</v>
      </c>
      <c r="E41" s="30">
        <v>1</v>
      </c>
      <c r="F41" s="30">
        <v>1</v>
      </c>
      <c r="G41" s="58">
        <v>1</v>
      </c>
    </row>
    <row r="42" spans="1:7" x14ac:dyDescent="0.35">
      <c r="A42" s="8">
        <v>9000</v>
      </c>
      <c r="B42" s="33">
        <v>1</v>
      </c>
      <c r="C42" s="34">
        <v>1</v>
      </c>
      <c r="D42" s="34">
        <v>1</v>
      </c>
      <c r="E42" s="34">
        <v>1</v>
      </c>
      <c r="F42" s="34">
        <v>1</v>
      </c>
      <c r="G42" s="59">
        <v>1</v>
      </c>
    </row>
    <row r="44" spans="1:7" x14ac:dyDescent="0.35">
      <c r="A44" s="64" t="s">
        <v>81</v>
      </c>
      <c r="B44" s="8">
        <v>10000</v>
      </c>
      <c r="C44" s="8">
        <v>11000</v>
      </c>
      <c r="D44" s="8">
        <v>12000</v>
      </c>
      <c r="E44" s="8">
        <v>13000</v>
      </c>
      <c r="F44" s="8">
        <v>14000</v>
      </c>
      <c r="G44" s="8">
        <v>15000</v>
      </c>
    </row>
    <row r="45" spans="1:7" x14ac:dyDescent="0.35">
      <c r="A45" s="8">
        <v>4000</v>
      </c>
      <c r="B45" s="25">
        <v>0</v>
      </c>
      <c r="C45" s="26">
        <v>1</v>
      </c>
      <c r="D45" s="26">
        <v>1</v>
      </c>
      <c r="E45" s="26">
        <v>1</v>
      </c>
      <c r="F45" s="26">
        <v>1</v>
      </c>
      <c r="G45" s="57">
        <v>1</v>
      </c>
    </row>
    <row r="46" spans="1:7" x14ac:dyDescent="0.35">
      <c r="A46" s="8">
        <v>5000</v>
      </c>
      <c r="B46" s="29">
        <v>0</v>
      </c>
      <c r="C46" s="30">
        <v>1</v>
      </c>
      <c r="D46" s="30">
        <v>1</v>
      </c>
      <c r="E46" s="30">
        <v>1</v>
      </c>
      <c r="F46" s="30">
        <v>1</v>
      </c>
      <c r="G46" s="58">
        <v>1</v>
      </c>
    </row>
    <row r="47" spans="1:7" x14ac:dyDescent="0.35">
      <c r="A47" s="8">
        <v>6000</v>
      </c>
      <c r="B47" s="29">
        <v>0</v>
      </c>
      <c r="C47" s="30">
        <v>1</v>
      </c>
      <c r="D47" s="30">
        <v>1</v>
      </c>
      <c r="E47" s="30">
        <v>1</v>
      </c>
      <c r="F47" s="30">
        <v>1</v>
      </c>
      <c r="G47" s="58">
        <v>1</v>
      </c>
    </row>
    <row r="48" spans="1:7" x14ac:dyDescent="0.35">
      <c r="A48" s="8">
        <v>7000</v>
      </c>
      <c r="B48" s="29">
        <v>0</v>
      </c>
      <c r="C48" s="30">
        <v>1</v>
      </c>
      <c r="D48" s="30">
        <v>1</v>
      </c>
      <c r="E48" s="30">
        <v>1</v>
      </c>
      <c r="F48" s="30">
        <v>1</v>
      </c>
      <c r="G48" s="58">
        <v>1</v>
      </c>
    </row>
    <row r="49" spans="1:7" x14ac:dyDescent="0.35">
      <c r="A49" s="8">
        <v>8000</v>
      </c>
      <c r="B49" s="29">
        <v>0</v>
      </c>
      <c r="C49" s="30">
        <v>1</v>
      </c>
      <c r="D49" s="30">
        <v>1</v>
      </c>
      <c r="E49" s="30">
        <v>1</v>
      </c>
      <c r="F49" s="30">
        <v>1</v>
      </c>
      <c r="G49" s="58">
        <v>1</v>
      </c>
    </row>
    <row r="50" spans="1:7" x14ac:dyDescent="0.35">
      <c r="A50" s="8">
        <v>9000</v>
      </c>
      <c r="B50" s="33">
        <v>0</v>
      </c>
      <c r="C50" s="34">
        <v>1</v>
      </c>
      <c r="D50" s="34">
        <v>1</v>
      </c>
      <c r="E50" s="34">
        <v>1</v>
      </c>
      <c r="F50" s="34">
        <v>1</v>
      </c>
      <c r="G50" s="59">
        <v>1</v>
      </c>
    </row>
    <row r="52" spans="1:7" x14ac:dyDescent="0.35">
      <c r="A52" s="64" t="s">
        <v>82</v>
      </c>
      <c r="B52" s="8">
        <v>10000</v>
      </c>
      <c r="C52" s="8">
        <v>11000</v>
      </c>
      <c r="D52" s="8">
        <v>12000</v>
      </c>
      <c r="E52" s="8">
        <v>13000</v>
      </c>
      <c r="F52" s="8">
        <v>14000</v>
      </c>
      <c r="G52" s="8">
        <v>15000</v>
      </c>
    </row>
    <row r="53" spans="1:7" x14ac:dyDescent="0.35">
      <c r="A53" s="8">
        <v>4000</v>
      </c>
      <c r="B53" s="25">
        <v>1</v>
      </c>
      <c r="C53" s="26">
        <v>1</v>
      </c>
      <c r="D53" s="26">
        <v>1</v>
      </c>
      <c r="E53" s="26">
        <v>1</v>
      </c>
      <c r="F53" s="26">
        <v>1</v>
      </c>
      <c r="G53" s="57">
        <v>1</v>
      </c>
    </row>
    <row r="54" spans="1:7" x14ac:dyDescent="0.35">
      <c r="A54" s="8">
        <v>5000</v>
      </c>
      <c r="B54" s="29">
        <v>1</v>
      </c>
      <c r="C54" s="30">
        <v>1</v>
      </c>
      <c r="D54" s="30">
        <v>1</v>
      </c>
      <c r="E54" s="30">
        <v>1</v>
      </c>
      <c r="F54" s="30">
        <v>1</v>
      </c>
      <c r="G54" s="58">
        <v>1</v>
      </c>
    </row>
    <row r="55" spans="1:7" x14ac:dyDescent="0.35">
      <c r="A55" s="8">
        <v>6000</v>
      </c>
      <c r="B55" s="29">
        <v>1</v>
      </c>
      <c r="C55" s="30">
        <v>1</v>
      </c>
      <c r="D55" s="30">
        <v>1</v>
      </c>
      <c r="E55" s="30">
        <v>1</v>
      </c>
      <c r="F55" s="30">
        <v>1</v>
      </c>
      <c r="G55" s="58">
        <v>1</v>
      </c>
    </row>
    <row r="56" spans="1:7" x14ac:dyDescent="0.35">
      <c r="A56" s="8">
        <v>7000</v>
      </c>
      <c r="B56" s="29">
        <v>1</v>
      </c>
      <c r="C56" s="30">
        <v>1</v>
      </c>
      <c r="D56" s="30">
        <v>1</v>
      </c>
      <c r="E56" s="30">
        <v>1</v>
      </c>
      <c r="F56" s="30">
        <v>1</v>
      </c>
      <c r="G56" s="58">
        <v>1</v>
      </c>
    </row>
    <row r="57" spans="1:7" x14ac:dyDescent="0.35">
      <c r="A57" s="8">
        <v>8000</v>
      </c>
      <c r="B57" s="29">
        <v>1</v>
      </c>
      <c r="C57" s="30">
        <v>1</v>
      </c>
      <c r="D57" s="30">
        <v>1</v>
      </c>
      <c r="E57" s="30">
        <v>1</v>
      </c>
      <c r="F57" s="30">
        <v>1</v>
      </c>
      <c r="G57" s="58">
        <v>1</v>
      </c>
    </row>
    <row r="58" spans="1:7" x14ac:dyDescent="0.35">
      <c r="A58" s="8">
        <v>9000</v>
      </c>
      <c r="B58" s="33">
        <v>1</v>
      </c>
      <c r="C58" s="34">
        <v>1</v>
      </c>
      <c r="D58" s="34">
        <v>1</v>
      </c>
      <c r="E58" s="34">
        <v>1</v>
      </c>
      <c r="F58" s="34">
        <v>1</v>
      </c>
      <c r="G58" s="59">
        <v>1</v>
      </c>
    </row>
    <row r="60" spans="1:7" x14ac:dyDescent="0.35">
      <c r="A60" s="64" t="s">
        <v>83</v>
      </c>
      <c r="B60" s="8">
        <v>10000</v>
      </c>
      <c r="C60" s="8">
        <v>11000</v>
      </c>
      <c r="D60" s="8">
        <v>12000</v>
      </c>
      <c r="E60" s="8">
        <v>13000</v>
      </c>
      <c r="F60" s="8">
        <v>14000</v>
      </c>
      <c r="G60" s="8">
        <v>15000</v>
      </c>
    </row>
    <row r="61" spans="1:7" x14ac:dyDescent="0.35">
      <c r="A61" s="8">
        <v>4000</v>
      </c>
      <c r="B61" s="25">
        <v>1</v>
      </c>
      <c r="C61" s="26">
        <v>1</v>
      </c>
      <c r="D61" s="26">
        <v>1</v>
      </c>
      <c r="E61" s="26">
        <v>1</v>
      </c>
      <c r="F61" s="26">
        <v>1</v>
      </c>
      <c r="G61" s="57">
        <v>1</v>
      </c>
    </row>
    <row r="62" spans="1:7" x14ac:dyDescent="0.35">
      <c r="A62" s="8">
        <v>5000</v>
      </c>
      <c r="B62" s="29">
        <v>1</v>
      </c>
      <c r="C62" s="30">
        <v>1</v>
      </c>
      <c r="D62" s="30">
        <v>1</v>
      </c>
      <c r="E62" s="30">
        <v>1</v>
      </c>
      <c r="F62" s="30">
        <v>1</v>
      </c>
      <c r="G62" s="58">
        <v>1</v>
      </c>
    </row>
    <row r="63" spans="1:7" x14ac:dyDescent="0.35">
      <c r="A63" s="8">
        <v>6000</v>
      </c>
      <c r="B63" s="29">
        <v>1</v>
      </c>
      <c r="C63" s="30">
        <v>1</v>
      </c>
      <c r="D63" s="30">
        <v>1</v>
      </c>
      <c r="E63" s="30">
        <v>1</v>
      </c>
      <c r="F63" s="30">
        <v>1</v>
      </c>
      <c r="G63" s="58">
        <v>1</v>
      </c>
    </row>
    <row r="64" spans="1:7" x14ac:dyDescent="0.35">
      <c r="A64" s="8">
        <v>7000</v>
      </c>
      <c r="B64" s="29">
        <v>1</v>
      </c>
      <c r="C64" s="30">
        <v>1</v>
      </c>
      <c r="D64" s="30">
        <v>1</v>
      </c>
      <c r="E64" s="30">
        <v>1</v>
      </c>
      <c r="F64" s="30">
        <v>1</v>
      </c>
      <c r="G64" s="58">
        <v>1</v>
      </c>
    </row>
    <row r="65" spans="1:7" x14ac:dyDescent="0.35">
      <c r="A65" s="8">
        <v>8000</v>
      </c>
      <c r="B65" s="29">
        <v>1</v>
      </c>
      <c r="C65" s="30">
        <v>1</v>
      </c>
      <c r="D65" s="30">
        <v>1</v>
      </c>
      <c r="E65" s="30">
        <v>1</v>
      </c>
      <c r="F65" s="30">
        <v>1</v>
      </c>
      <c r="G65" s="58">
        <v>1</v>
      </c>
    </row>
    <row r="66" spans="1:7" x14ac:dyDescent="0.35">
      <c r="A66" s="8">
        <v>9000</v>
      </c>
      <c r="B66" s="33">
        <v>1</v>
      </c>
      <c r="C66" s="34">
        <v>1</v>
      </c>
      <c r="D66" s="34">
        <v>1</v>
      </c>
      <c r="E66" s="34">
        <v>1</v>
      </c>
      <c r="F66" s="34">
        <v>1</v>
      </c>
      <c r="G66" s="59">
        <v>1</v>
      </c>
    </row>
    <row r="68" spans="1:7" x14ac:dyDescent="0.35">
      <c r="A68" s="64" t="s">
        <v>84</v>
      </c>
      <c r="B68" s="8">
        <v>10000</v>
      </c>
      <c r="C68" s="8">
        <v>11000</v>
      </c>
      <c r="D68" s="8">
        <v>12000</v>
      </c>
      <c r="E68" s="8">
        <v>13000</v>
      </c>
      <c r="F68" s="8">
        <v>14000</v>
      </c>
      <c r="G68" s="8">
        <v>15000</v>
      </c>
    </row>
    <row r="69" spans="1:7" x14ac:dyDescent="0.35">
      <c r="A69" s="8">
        <v>4000</v>
      </c>
      <c r="B69" s="25">
        <v>1</v>
      </c>
      <c r="C69" s="26">
        <v>1</v>
      </c>
      <c r="D69" s="26">
        <v>1</v>
      </c>
      <c r="E69" s="26">
        <v>1</v>
      </c>
      <c r="F69" s="26">
        <v>1</v>
      </c>
      <c r="G69" s="57">
        <v>1</v>
      </c>
    </row>
    <row r="70" spans="1:7" x14ac:dyDescent="0.35">
      <c r="A70" s="8">
        <v>5000</v>
      </c>
      <c r="B70" s="29">
        <v>1</v>
      </c>
      <c r="C70" s="30">
        <v>1</v>
      </c>
      <c r="D70" s="30">
        <v>1</v>
      </c>
      <c r="E70" s="30">
        <v>1</v>
      </c>
      <c r="F70" s="30">
        <v>1</v>
      </c>
      <c r="G70" s="58">
        <v>1</v>
      </c>
    </row>
    <row r="71" spans="1:7" x14ac:dyDescent="0.35">
      <c r="A71" s="8">
        <v>6000</v>
      </c>
      <c r="B71" s="29">
        <v>1</v>
      </c>
      <c r="C71" s="30">
        <v>1</v>
      </c>
      <c r="D71" s="30">
        <v>1</v>
      </c>
      <c r="E71" s="30">
        <v>1</v>
      </c>
      <c r="F71" s="30">
        <v>1</v>
      </c>
      <c r="G71" s="58">
        <v>1</v>
      </c>
    </row>
    <row r="72" spans="1:7" x14ac:dyDescent="0.35">
      <c r="A72" s="8">
        <v>7000</v>
      </c>
      <c r="B72" s="29">
        <v>1</v>
      </c>
      <c r="C72" s="30">
        <v>1</v>
      </c>
      <c r="D72" s="30">
        <v>1</v>
      </c>
      <c r="E72" s="30">
        <v>1</v>
      </c>
      <c r="F72" s="30">
        <v>1</v>
      </c>
      <c r="G72" s="58">
        <v>1</v>
      </c>
    </row>
    <row r="73" spans="1:7" x14ac:dyDescent="0.35">
      <c r="A73" s="8">
        <v>8000</v>
      </c>
      <c r="B73" s="29">
        <v>1</v>
      </c>
      <c r="C73" s="30">
        <v>1</v>
      </c>
      <c r="D73" s="30">
        <v>1</v>
      </c>
      <c r="E73" s="30">
        <v>1</v>
      </c>
      <c r="F73" s="30">
        <v>1</v>
      </c>
      <c r="G73" s="58">
        <v>1</v>
      </c>
    </row>
    <row r="74" spans="1:7" x14ac:dyDescent="0.35">
      <c r="A74" s="8">
        <v>9000</v>
      </c>
      <c r="B74" s="33">
        <v>1</v>
      </c>
      <c r="C74" s="34">
        <v>1</v>
      </c>
      <c r="D74" s="34">
        <v>1</v>
      </c>
      <c r="E74" s="34">
        <v>1</v>
      </c>
      <c r="F74" s="34">
        <v>1</v>
      </c>
      <c r="G74" s="59">
        <v>1</v>
      </c>
    </row>
    <row r="76" spans="1:7" x14ac:dyDescent="0.35">
      <c r="A76" s="64" t="s">
        <v>85</v>
      </c>
      <c r="B76" s="8">
        <v>10000</v>
      </c>
      <c r="C76" s="8">
        <v>11000</v>
      </c>
      <c r="D76" s="8">
        <v>12000</v>
      </c>
      <c r="E76" s="8">
        <v>13000</v>
      </c>
      <c r="F76" s="8">
        <v>14000</v>
      </c>
      <c r="G76" s="8">
        <v>15000</v>
      </c>
    </row>
    <row r="77" spans="1:7" x14ac:dyDescent="0.35">
      <c r="A77" s="8">
        <v>4000</v>
      </c>
      <c r="B77" s="25">
        <v>1</v>
      </c>
      <c r="C77" s="26">
        <v>1</v>
      </c>
      <c r="D77" s="26">
        <v>1</v>
      </c>
      <c r="E77" s="26">
        <v>1</v>
      </c>
      <c r="F77" s="26">
        <v>1</v>
      </c>
      <c r="G77" s="57">
        <v>1</v>
      </c>
    </row>
    <row r="78" spans="1:7" x14ac:dyDescent="0.35">
      <c r="A78" s="8">
        <v>5000</v>
      </c>
      <c r="B78" s="29">
        <v>1</v>
      </c>
      <c r="C78" s="30">
        <v>1</v>
      </c>
      <c r="D78" s="30">
        <v>1</v>
      </c>
      <c r="E78" s="30">
        <v>1</v>
      </c>
      <c r="F78" s="30">
        <v>1</v>
      </c>
      <c r="G78" s="58">
        <v>1</v>
      </c>
    </row>
    <row r="79" spans="1:7" x14ac:dyDescent="0.35">
      <c r="A79" s="8">
        <v>6000</v>
      </c>
      <c r="B79" s="29">
        <v>1</v>
      </c>
      <c r="C79" s="30">
        <v>1</v>
      </c>
      <c r="D79" s="30">
        <v>1</v>
      </c>
      <c r="E79" s="30">
        <v>1</v>
      </c>
      <c r="F79" s="30">
        <v>1</v>
      </c>
      <c r="G79" s="58">
        <v>1</v>
      </c>
    </row>
    <row r="80" spans="1:7" x14ac:dyDescent="0.35">
      <c r="A80" s="8">
        <v>7000</v>
      </c>
      <c r="B80" s="29">
        <v>1</v>
      </c>
      <c r="C80" s="30">
        <v>1</v>
      </c>
      <c r="D80" s="30">
        <v>1</v>
      </c>
      <c r="E80" s="30">
        <v>1</v>
      </c>
      <c r="F80" s="30">
        <v>1</v>
      </c>
      <c r="G80" s="58">
        <v>1</v>
      </c>
    </row>
    <row r="81" spans="1:7" x14ac:dyDescent="0.35">
      <c r="A81" s="8">
        <v>8000</v>
      </c>
      <c r="B81" s="29">
        <v>1</v>
      </c>
      <c r="C81" s="30">
        <v>1</v>
      </c>
      <c r="D81" s="30">
        <v>1</v>
      </c>
      <c r="E81" s="30">
        <v>1</v>
      </c>
      <c r="F81" s="30">
        <v>1</v>
      </c>
      <c r="G81" s="58">
        <v>1</v>
      </c>
    </row>
    <row r="82" spans="1:7" x14ac:dyDescent="0.35">
      <c r="A82" s="8">
        <v>9000</v>
      </c>
      <c r="B82" s="33">
        <v>1</v>
      </c>
      <c r="C82" s="34">
        <v>1</v>
      </c>
      <c r="D82" s="34">
        <v>1</v>
      </c>
      <c r="E82" s="34">
        <v>1</v>
      </c>
      <c r="F82" s="34">
        <v>1</v>
      </c>
      <c r="G82" s="59">
        <v>1</v>
      </c>
    </row>
    <row r="84" spans="1:7" x14ac:dyDescent="0.35">
      <c r="A84" s="64" t="s">
        <v>86</v>
      </c>
      <c r="B84" s="8">
        <v>10000</v>
      </c>
      <c r="C84" s="8">
        <v>11000</v>
      </c>
      <c r="D84" s="8">
        <v>12000</v>
      </c>
      <c r="E84" s="8">
        <v>13000</v>
      </c>
      <c r="F84" s="8">
        <v>14000</v>
      </c>
      <c r="G84" s="8">
        <v>15000</v>
      </c>
    </row>
    <row r="85" spans="1:7" x14ac:dyDescent="0.35">
      <c r="A85" s="8">
        <v>4000</v>
      </c>
      <c r="B85" s="25">
        <v>1</v>
      </c>
      <c r="C85" s="26">
        <v>1</v>
      </c>
      <c r="D85" s="26">
        <v>1</v>
      </c>
      <c r="E85" s="26">
        <v>1</v>
      </c>
      <c r="F85" s="26">
        <v>1</v>
      </c>
      <c r="G85" s="57">
        <v>1</v>
      </c>
    </row>
    <row r="86" spans="1:7" x14ac:dyDescent="0.35">
      <c r="A86" s="8">
        <v>5000</v>
      </c>
      <c r="B86" s="29">
        <v>1</v>
      </c>
      <c r="C86" s="30">
        <v>1</v>
      </c>
      <c r="D86" s="30">
        <v>1</v>
      </c>
      <c r="E86" s="30">
        <v>1</v>
      </c>
      <c r="F86" s="30">
        <v>1</v>
      </c>
      <c r="G86" s="58">
        <v>1</v>
      </c>
    </row>
    <row r="87" spans="1:7" x14ac:dyDescent="0.35">
      <c r="A87" s="8">
        <v>6000</v>
      </c>
      <c r="B87" s="29">
        <v>1</v>
      </c>
      <c r="C87" s="30">
        <v>1</v>
      </c>
      <c r="D87" s="30">
        <v>1</v>
      </c>
      <c r="E87" s="30">
        <v>1</v>
      </c>
      <c r="F87" s="30">
        <v>1</v>
      </c>
      <c r="G87" s="58">
        <v>1</v>
      </c>
    </row>
    <row r="88" spans="1:7" x14ac:dyDescent="0.35">
      <c r="A88" s="8">
        <v>7000</v>
      </c>
      <c r="B88" s="29">
        <v>1</v>
      </c>
      <c r="C88" s="30">
        <v>1</v>
      </c>
      <c r="D88" s="30">
        <v>1</v>
      </c>
      <c r="E88" s="30">
        <v>1</v>
      </c>
      <c r="F88" s="30">
        <v>1</v>
      </c>
      <c r="G88" s="58">
        <v>1</v>
      </c>
    </row>
    <row r="89" spans="1:7" x14ac:dyDescent="0.35">
      <c r="A89" s="8">
        <v>8000</v>
      </c>
      <c r="B89" s="29">
        <v>1</v>
      </c>
      <c r="C89" s="30">
        <v>1</v>
      </c>
      <c r="D89" s="30">
        <v>1</v>
      </c>
      <c r="E89" s="30">
        <v>1</v>
      </c>
      <c r="F89" s="30">
        <v>1</v>
      </c>
      <c r="G89" s="58">
        <v>1</v>
      </c>
    </row>
    <row r="90" spans="1:7" x14ac:dyDescent="0.35">
      <c r="A90" s="8">
        <v>9000</v>
      </c>
      <c r="B90" s="33">
        <v>1</v>
      </c>
      <c r="C90" s="34">
        <v>1</v>
      </c>
      <c r="D90" s="34">
        <v>1</v>
      </c>
      <c r="E90" s="34">
        <v>1</v>
      </c>
      <c r="F90" s="34">
        <v>1</v>
      </c>
      <c r="G90" s="59">
        <v>1</v>
      </c>
    </row>
    <row r="92" spans="1:7" x14ac:dyDescent="0.35">
      <c r="A92" s="64" t="s">
        <v>87</v>
      </c>
      <c r="B92" s="8">
        <v>10000</v>
      </c>
      <c r="C92" s="8">
        <v>11000</v>
      </c>
      <c r="D92" s="8">
        <v>12000</v>
      </c>
      <c r="E92" s="8">
        <v>13000</v>
      </c>
      <c r="F92" s="8">
        <v>14000</v>
      </c>
      <c r="G92" s="8">
        <v>15000</v>
      </c>
    </row>
    <row r="93" spans="1:7" x14ac:dyDescent="0.35">
      <c r="A93" s="8">
        <v>4000</v>
      </c>
      <c r="B93" s="25">
        <v>0</v>
      </c>
      <c r="C93" s="26">
        <v>0</v>
      </c>
      <c r="D93" s="26">
        <v>0</v>
      </c>
      <c r="E93" s="26">
        <v>0</v>
      </c>
      <c r="F93" s="26">
        <v>0</v>
      </c>
      <c r="G93" s="57">
        <v>0</v>
      </c>
    </row>
    <row r="94" spans="1:7" x14ac:dyDescent="0.35">
      <c r="A94" s="8">
        <v>5000</v>
      </c>
      <c r="B94" s="29">
        <v>0</v>
      </c>
      <c r="C94" s="30">
        <v>0</v>
      </c>
      <c r="D94" s="30">
        <v>0</v>
      </c>
      <c r="E94" s="30">
        <v>0</v>
      </c>
      <c r="F94" s="30">
        <v>0</v>
      </c>
      <c r="G94" s="58">
        <v>0</v>
      </c>
    </row>
    <row r="95" spans="1:7" x14ac:dyDescent="0.35">
      <c r="A95" s="8">
        <v>6000</v>
      </c>
      <c r="B95" s="29">
        <v>0</v>
      </c>
      <c r="C95" s="30">
        <v>0</v>
      </c>
      <c r="D95" s="30">
        <v>0</v>
      </c>
      <c r="E95" s="30">
        <v>0</v>
      </c>
      <c r="F95" s="30">
        <v>0</v>
      </c>
      <c r="G95" s="58">
        <v>0</v>
      </c>
    </row>
    <row r="96" spans="1:7" x14ac:dyDescent="0.35">
      <c r="A96" s="8">
        <v>7000</v>
      </c>
      <c r="B96" s="29">
        <v>0</v>
      </c>
      <c r="C96" s="30">
        <v>0</v>
      </c>
      <c r="D96" s="30">
        <v>0</v>
      </c>
      <c r="E96" s="30">
        <v>0</v>
      </c>
      <c r="F96" s="30">
        <v>0</v>
      </c>
      <c r="G96" s="58">
        <v>0</v>
      </c>
    </row>
    <row r="97" spans="1:7" x14ac:dyDescent="0.35">
      <c r="A97" s="8">
        <v>8000</v>
      </c>
      <c r="B97" s="29">
        <v>0</v>
      </c>
      <c r="C97" s="30">
        <v>0</v>
      </c>
      <c r="D97" s="30">
        <v>0</v>
      </c>
      <c r="E97" s="30">
        <v>0</v>
      </c>
      <c r="F97" s="30">
        <v>0</v>
      </c>
      <c r="G97" s="58">
        <v>0</v>
      </c>
    </row>
    <row r="98" spans="1:7" x14ac:dyDescent="0.35">
      <c r="A98" s="8">
        <v>9000</v>
      </c>
      <c r="B98" s="33">
        <v>0</v>
      </c>
      <c r="C98" s="34">
        <v>0</v>
      </c>
      <c r="D98" s="34">
        <v>0</v>
      </c>
      <c r="E98" s="34">
        <v>0</v>
      </c>
      <c r="F98" s="34">
        <v>0</v>
      </c>
      <c r="G98" s="59">
        <v>0</v>
      </c>
    </row>
    <row r="100" spans="1:7" x14ac:dyDescent="0.35">
      <c r="A100" s="64" t="s">
        <v>6</v>
      </c>
      <c r="B100" s="8">
        <v>10000</v>
      </c>
      <c r="C100" s="8">
        <v>11000</v>
      </c>
      <c r="D100" s="8">
        <v>12000</v>
      </c>
      <c r="E100" s="8">
        <v>13000</v>
      </c>
      <c r="F100" s="8">
        <v>14000</v>
      </c>
      <c r="G100" s="8">
        <v>15000</v>
      </c>
    </row>
    <row r="101" spans="1:7" x14ac:dyDescent="0.35">
      <c r="A101" s="8">
        <v>4000</v>
      </c>
      <c r="B101" s="25">
        <v>1769</v>
      </c>
      <c r="C101" s="26">
        <v>1839</v>
      </c>
      <c r="D101" s="26">
        <v>1839</v>
      </c>
      <c r="E101" s="26">
        <v>1839</v>
      </c>
      <c r="F101" s="26">
        <v>1839</v>
      </c>
      <c r="G101" s="57">
        <v>1839</v>
      </c>
    </row>
    <row r="102" spans="1:7" x14ac:dyDescent="0.35">
      <c r="A102" s="8">
        <v>5000</v>
      </c>
      <c r="B102" s="29">
        <v>1769</v>
      </c>
      <c r="C102" s="30">
        <v>1839</v>
      </c>
      <c r="D102" s="30">
        <v>1839</v>
      </c>
      <c r="E102" s="30">
        <v>1839</v>
      </c>
      <c r="F102" s="30">
        <v>1839</v>
      </c>
      <c r="G102" s="58">
        <v>1839</v>
      </c>
    </row>
    <row r="103" spans="1:7" x14ac:dyDescent="0.35">
      <c r="A103" s="8">
        <v>6000</v>
      </c>
      <c r="B103" s="29">
        <v>1769</v>
      </c>
      <c r="C103" s="30">
        <v>1839</v>
      </c>
      <c r="D103" s="30">
        <v>1839</v>
      </c>
      <c r="E103" s="30">
        <v>1839</v>
      </c>
      <c r="F103" s="30">
        <v>1839</v>
      </c>
      <c r="G103" s="58">
        <v>1839</v>
      </c>
    </row>
    <row r="104" spans="1:7" x14ac:dyDescent="0.35">
      <c r="A104" s="8">
        <v>7000</v>
      </c>
      <c r="B104" s="29">
        <v>1769</v>
      </c>
      <c r="C104" s="30">
        <v>1839</v>
      </c>
      <c r="D104" s="30">
        <v>1839</v>
      </c>
      <c r="E104" s="30">
        <v>1839</v>
      </c>
      <c r="F104" s="30">
        <v>1839</v>
      </c>
      <c r="G104" s="58">
        <v>1839</v>
      </c>
    </row>
    <row r="105" spans="1:7" x14ac:dyDescent="0.35">
      <c r="A105" s="8">
        <v>8000</v>
      </c>
      <c r="B105" s="29">
        <v>1769</v>
      </c>
      <c r="C105" s="30">
        <v>1839</v>
      </c>
      <c r="D105" s="30">
        <v>1839</v>
      </c>
      <c r="E105" s="30">
        <v>1839</v>
      </c>
      <c r="F105" s="30">
        <v>1839</v>
      </c>
      <c r="G105" s="58">
        <v>1839</v>
      </c>
    </row>
    <row r="106" spans="1:7" x14ac:dyDescent="0.35">
      <c r="A106" s="8">
        <v>9000</v>
      </c>
      <c r="B106" s="33">
        <v>1769</v>
      </c>
      <c r="C106" s="34">
        <v>1839</v>
      </c>
      <c r="D106" s="34">
        <v>1839</v>
      </c>
      <c r="E106" s="34">
        <v>1839</v>
      </c>
      <c r="F106" s="34">
        <v>1839</v>
      </c>
      <c r="G106" s="59">
        <v>1839</v>
      </c>
    </row>
  </sheetData>
  <conditionalFormatting sqref="B101:G10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3">
    <dataValidation type="list" allowBlank="1" showInputMessage="1" showErrorMessage="1" sqref="K4 O4" xr:uid="{AEF517C2-2720-4DF5-A647-E8BDFB67A9BF}">
      <formula1>OutputAddresses</formula1>
    </dataValidation>
    <dataValidation type="list" allowBlank="1" showInputMessage="1" showErrorMessage="1" sqref="L4" xr:uid="{FA1A2E58-CB74-459D-AD70-87F774312095}">
      <formula1>InputValues1</formula1>
    </dataValidation>
    <dataValidation type="list" allowBlank="1" showInputMessage="1" showErrorMessage="1" sqref="P4" xr:uid="{BDFB4DEA-D5AF-4C7B-A804-AE87866AC4D6}">
      <formula1>InputValues2</formula1>
    </dataValidation>
  </dataValidations>
  <pageMargins left="0.7" right="0.7" top="0.75" bottom="0.75" header="0.3" footer="0.3"/>
  <drawing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7AEF6-8953-4605-A853-6EFFA711C158}">
  <dimension ref="A1:AZ106"/>
  <sheetViews>
    <sheetView topLeftCell="A85" workbookViewId="0">
      <selection activeCell="L106" sqref="L106"/>
    </sheetView>
  </sheetViews>
  <sheetFormatPr defaultRowHeight="14.5" x14ac:dyDescent="0.35"/>
  <cols>
    <col min="1" max="1" width="6.26953125" bestFit="1" customWidth="1"/>
  </cols>
  <sheetData>
    <row r="1" spans="1:52" x14ac:dyDescent="0.35">
      <c r="A1" s="18" t="s">
        <v>97</v>
      </c>
      <c r="K1" s="21" t="str">
        <f>CONCATENATE("Sensitivity of ",$K$4," to ","Increase in total maximum capital expenditure ")</f>
        <v xml:space="preserve">Sensitivity of $C$17 to Increase in total maximum capital expenditure </v>
      </c>
      <c r="O1" s="21" t="str">
        <f>CONCATENATE("Sensitivity of ",$O$4," to ","Increase in maximum capital expenditure year 3")</f>
        <v>Sensitivity of $C$17 to Increase in maximum capital expenditure year 3</v>
      </c>
    </row>
    <row r="2" spans="1:52" x14ac:dyDescent="0.35">
      <c r="K2" t="s">
        <v>110</v>
      </c>
      <c r="O2" t="s">
        <v>102</v>
      </c>
      <c r="AZ2" t="s">
        <v>76</v>
      </c>
    </row>
    <row r="3" spans="1:52" x14ac:dyDescent="0.35">
      <c r="A3" t="s">
        <v>109</v>
      </c>
      <c r="K3" t="s">
        <v>100</v>
      </c>
      <c r="L3" t="s">
        <v>111</v>
      </c>
      <c r="O3" t="s">
        <v>100</v>
      </c>
      <c r="P3" t="s">
        <v>103</v>
      </c>
      <c r="AZ3" t="s">
        <v>77</v>
      </c>
    </row>
    <row r="4" spans="1:52" ht="32.5" x14ac:dyDescent="0.35">
      <c r="A4" s="64" t="s">
        <v>76</v>
      </c>
      <c r="B4" s="8">
        <v>10000</v>
      </c>
      <c r="C4" s="8">
        <v>11000</v>
      </c>
      <c r="D4" s="8">
        <v>12000</v>
      </c>
      <c r="E4" s="8">
        <v>13000</v>
      </c>
      <c r="F4" s="8">
        <v>14000</v>
      </c>
      <c r="G4" s="8">
        <v>15000</v>
      </c>
      <c r="J4" s="21">
        <f>MATCH($K$4,OutputAddresses,0)</f>
        <v>1</v>
      </c>
      <c r="K4" s="20" t="s">
        <v>76</v>
      </c>
      <c r="L4" s="65">
        <v>4000</v>
      </c>
      <c r="M4" s="21">
        <f>MATCH($L$4,InputValues1,0)</f>
        <v>1</v>
      </c>
      <c r="N4" s="21">
        <f>MATCH($O$4,OutputAddresses,0)</f>
        <v>1</v>
      </c>
      <c r="O4" s="20" t="s">
        <v>76</v>
      </c>
      <c r="P4" s="65">
        <v>10000</v>
      </c>
      <c r="Q4" s="21">
        <f>MATCH($P$4,InputValues2,0)</f>
        <v>1</v>
      </c>
      <c r="AZ4" t="s">
        <v>78</v>
      </c>
    </row>
    <row r="5" spans="1:52" x14ac:dyDescent="0.35">
      <c r="A5" s="8">
        <v>4000</v>
      </c>
      <c r="B5" s="25">
        <v>1</v>
      </c>
      <c r="C5" s="26">
        <v>0</v>
      </c>
      <c r="D5" s="26">
        <v>0</v>
      </c>
      <c r="E5" s="26">
        <v>0</v>
      </c>
      <c r="F5" s="26">
        <v>0</v>
      </c>
      <c r="G5" s="57">
        <v>0</v>
      </c>
      <c r="J5" s="21" t="str">
        <f>"OutputValues_"&amp;$J$4</f>
        <v>OutputValues_1</v>
      </c>
      <c r="K5">
        <f ca="1">INDEX(INDIRECT($J$5),$M$4,1)</f>
        <v>1</v>
      </c>
      <c r="N5" s="21" t="str">
        <f>"OutputValues_"&amp;$N$4</f>
        <v>OutputValues_1</v>
      </c>
      <c r="O5">
        <f ca="1">INDEX(INDIRECT($N$5),1,$Q$4)</f>
        <v>1</v>
      </c>
      <c r="AZ5" t="s">
        <v>79</v>
      </c>
    </row>
    <row r="6" spans="1:52" x14ac:dyDescent="0.35">
      <c r="A6" s="8">
        <v>5000</v>
      </c>
      <c r="B6" s="29">
        <v>1</v>
      </c>
      <c r="C6" s="30">
        <v>0</v>
      </c>
      <c r="D6" s="30">
        <v>0</v>
      </c>
      <c r="E6" s="30">
        <v>0</v>
      </c>
      <c r="F6" s="30">
        <v>0</v>
      </c>
      <c r="G6" s="58">
        <v>0</v>
      </c>
      <c r="K6">
        <f ca="1">INDEX(INDIRECT($J$5),$M$4,2)</f>
        <v>0</v>
      </c>
      <c r="O6">
        <f ca="1">INDEX(INDIRECT($N$5),2,$Q$4)</f>
        <v>1</v>
      </c>
      <c r="AZ6" t="s">
        <v>80</v>
      </c>
    </row>
    <row r="7" spans="1:52" x14ac:dyDescent="0.35">
      <c r="A7" s="8">
        <v>6000</v>
      </c>
      <c r="B7" s="29">
        <v>1</v>
      </c>
      <c r="C7" s="30">
        <v>0</v>
      </c>
      <c r="D7" s="30">
        <v>0</v>
      </c>
      <c r="E7" s="30">
        <v>0</v>
      </c>
      <c r="F7" s="30">
        <v>0</v>
      </c>
      <c r="G7" s="58">
        <v>0</v>
      </c>
      <c r="K7">
        <f ca="1">INDEX(INDIRECT($J$5),$M$4,3)</f>
        <v>0</v>
      </c>
      <c r="O7">
        <f ca="1">INDEX(INDIRECT($N$5),3,$Q$4)</f>
        <v>1</v>
      </c>
      <c r="AZ7" t="s">
        <v>81</v>
      </c>
    </row>
    <row r="8" spans="1:52" x14ac:dyDescent="0.35">
      <c r="A8" s="8">
        <v>7000</v>
      </c>
      <c r="B8" s="29">
        <v>1</v>
      </c>
      <c r="C8" s="30">
        <v>0</v>
      </c>
      <c r="D8" s="30">
        <v>0</v>
      </c>
      <c r="E8" s="30">
        <v>0</v>
      </c>
      <c r="F8" s="30">
        <v>0</v>
      </c>
      <c r="G8" s="58">
        <v>0</v>
      </c>
      <c r="K8">
        <f ca="1">INDEX(INDIRECT($J$5),$M$4,4)</f>
        <v>0</v>
      </c>
      <c r="O8">
        <f ca="1">INDEX(INDIRECT($N$5),4,$Q$4)</f>
        <v>1</v>
      </c>
      <c r="AZ8" t="s">
        <v>82</v>
      </c>
    </row>
    <row r="9" spans="1:52" x14ac:dyDescent="0.35">
      <c r="A9" s="8">
        <v>8000</v>
      </c>
      <c r="B9" s="29">
        <v>1</v>
      </c>
      <c r="C9" s="30">
        <v>0</v>
      </c>
      <c r="D9" s="30">
        <v>0</v>
      </c>
      <c r="E9" s="30">
        <v>0</v>
      </c>
      <c r="F9" s="30">
        <v>0</v>
      </c>
      <c r="G9" s="58">
        <v>0</v>
      </c>
      <c r="K9">
        <f ca="1">INDEX(INDIRECT($J$5),$M$4,5)</f>
        <v>0</v>
      </c>
      <c r="O9">
        <f ca="1">INDEX(INDIRECT($N$5),5,$Q$4)</f>
        <v>1</v>
      </c>
      <c r="AZ9" t="s">
        <v>83</v>
      </c>
    </row>
    <row r="10" spans="1:52" x14ac:dyDescent="0.35">
      <c r="A10" s="8">
        <v>9000</v>
      </c>
      <c r="B10" s="33">
        <v>1</v>
      </c>
      <c r="C10" s="34">
        <v>0</v>
      </c>
      <c r="D10" s="34">
        <v>0</v>
      </c>
      <c r="E10" s="34">
        <v>0</v>
      </c>
      <c r="F10" s="34">
        <v>0</v>
      </c>
      <c r="G10" s="59">
        <v>0</v>
      </c>
      <c r="K10">
        <f ca="1">INDEX(INDIRECT($J$5),$M$4,6)</f>
        <v>0</v>
      </c>
      <c r="O10">
        <f ca="1">INDEX(INDIRECT($N$5),6,$Q$4)</f>
        <v>1</v>
      </c>
      <c r="AZ10" t="s">
        <v>84</v>
      </c>
    </row>
    <row r="11" spans="1:52" x14ac:dyDescent="0.35">
      <c r="AZ11" t="s">
        <v>85</v>
      </c>
    </row>
    <row r="12" spans="1:52" x14ac:dyDescent="0.35">
      <c r="A12" s="64" t="s">
        <v>77</v>
      </c>
      <c r="B12" s="8">
        <v>10000</v>
      </c>
      <c r="C12" s="8">
        <v>11000</v>
      </c>
      <c r="D12" s="8">
        <v>12000</v>
      </c>
      <c r="E12" s="8">
        <v>13000</v>
      </c>
      <c r="F12" s="8">
        <v>14000</v>
      </c>
      <c r="G12" s="8">
        <v>15000</v>
      </c>
      <c r="AZ12" t="s">
        <v>86</v>
      </c>
    </row>
    <row r="13" spans="1:52" x14ac:dyDescent="0.35">
      <c r="A13" s="8">
        <v>4000</v>
      </c>
      <c r="B13" s="25">
        <v>1</v>
      </c>
      <c r="C13" s="26">
        <v>1</v>
      </c>
      <c r="D13" s="26">
        <v>1</v>
      </c>
      <c r="E13" s="26">
        <v>1</v>
      </c>
      <c r="F13" s="26">
        <v>1</v>
      </c>
      <c r="G13" s="57">
        <v>1</v>
      </c>
      <c r="AZ13" t="s">
        <v>87</v>
      </c>
    </row>
    <row r="14" spans="1:52" x14ac:dyDescent="0.35">
      <c r="A14" s="8">
        <v>5000</v>
      </c>
      <c r="B14" s="29">
        <v>1</v>
      </c>
      <c r="C14" s="30">
        <v>1</v>
      </c>
      <c r="D14" s="30">
        <v>1</v>
      </c>
      <c r="E14" s="30">
        <v>1</v>
      </c>
      <c r="F14" s="30">
        <v>1</v>
      </c>
      <c r="G14" s="58">
        <v>1</v>
      </c>
      <c r="AZ14" t="s">
        <v>75</v>
      </c>
    </row>
    <row r="15" spans="1:52" x14ac:dyDescent="0.35">
      <c r="A15" s="8">
        <v>6000</v>
      </c>
      <c r="B15" s="29">
        <v>1</v>
      </c>
      <c r="C15" s="30">
        <v>1</v>
      </c>
      <c r="D15" s="30">
        <v>1</v>
      </c>
      <c r="E15" s="30">
        <v>1</v>
      </c>
      <c r="F15" s="30">
        <v>1</v>
      </c>
      <c r="G15" s="58">
        <v>1</v>
      </c>
    </row>
    <row r="16" spans="1:52" x14ac:dyDescent="0.35">
      <c r="A16" s="8">
        <v>7000</v>
      </c>
      <c r="B16" s="29">
        <v>1</v>
      </c>
      <c r="C16" s="30">
        <v>1</v>
      </c>
      <c r="D16" s="30">
        <v>1</v>
      </c>
      <c r="E16" s="30">
        <v>1</v>
      </c>
      <c r="F16" s="30">
        <v>1</v>
      </c>
      <c r="G16" s="58">
        <v>1</v>
      </c>
    </row>
    <row r="17" spans="1:7" x14ac:dyDescent="0.35">
      <c r="A17" s="8">
        <v>8000</v>
      </c>
      <c r="B17" s="29">
        <v>1</v>
      </c>
      <c r="C17" s="30">
        <v>1</v>
      </c>
      <c r="D17" s="30">
        <v>1</v>
      </c>
      <c r="E17" s="30">
        <v>1</v>
      </c>
      <c r="F17" s="30">
        <v>1</v>
      </c>
      <c r="G17" s="58">
        <v>1</v>
      </c>
    </row>
    <row r="18" spans="1:7" x14ac:dyDescent="0.35">
      <c r="A18" s="8">
        <v>9000</v>
      </c>
      <c r="B18" s="33">
        <v>1</v>
      </c>
      <c r="C18" s="34">
        <v>1</v>
      </c>
      <c r="D18" s="34">
        <v>1</v>
      </c>
      <c r="E18" s="34">
        <v>1</v>
      </c>
      <c r="F18" s="34">
        <v>1</v>
      </c>
      <c r="G18" s="59">
        <v>1</v>
      </c>
    </row>
    <row r="20" spans="1:7" x14ac:dyDescent="0.35">
      <c r="A20" s="64" t="s">
        <v>78</v>
      </c>
      <c r="B20" s="8">
        <v>10000</v>
      </c>
      <c r="C20" s="8">
        <v>11000</v>
      </c>
      <c r="D20" s="8">
        <v>12000</v>
      </c>
      <c r="E20" s="8">
        <v>13000</v>
      </c>
      <c r="F20" s="8">
        <v>14000</v>
      </c>
      <c r="G20" s="8">
        <v>15000</v>
      </c>
    </row>
    <row r="21" spans="1:7" x14ac:dyDescent="0.35">
      <c r="A21" s="8">
        <v>4000</v>
      </c>
      <c r="B21" s="25">
        <v>0</v>
      </c>
      <c r="C21" s="26">
        <v>1</v>
      </c>
      <c r="D21" s="26">
        <v>1</v>
      </c>
      <c r="E21" s="26">
        <v>1</v>
      </c>
      <c r="F21" s="26">
        <v>1</v>
      </c>
      <c r="G21" s="57">
        <v>1</v>
      </c>
    </row>
    <row r="22" spans="1:7" x14ac:dyDescent="0.35">
      <c r="A22" s="8">
        <v>5000</v>
      </c>
      <c r="B22" s="29">
        <v>0</v>
      </c>
      <c r="C22" s="30">
        <v>1</v>
      </c>
      <c r="D22" s="30">
        <v>1</v>
      </c>
      <c r="E22" s="30">
        <v>1</v>
      </c>
      <c r="F22" s="30">
        <v>1</v>
      </c>
      <c r="G22" s="58">
        <v>1</v>
      </c>
    </row>
    <row r="23" spans="1:7" x14ac:dyDescent="0.35">
      <c r="A23" s="8">
        <v>6000</v>
      </c>
      <c r="B23" s="29">
        <v>0</v>
      </c>
      <c r="C23" s="30">
        <v>1</v>
      </c>
      <c r="D23" s="30">
        <v>1</v>
      </c>
      <c r="E23" s="30">
        <v>1</v>
      </c>
      <c r="F23" s="30">
        <v>1</v>
      </c>
      <c r="G23" s="58">
        <v>1</v>
      </c>
    </row>
    <row r="24" spans="1:7" x14ac:dyDescent="0.35">
      <c r="A24" s="8">
        <v>7000</v>
      </c>
      <c r="B24" s="29">
        <v>0</v>
      </c>
      <c r="C24" s="30">
        <v>1</v>
      </c>
      <c r="D24" s="30">
        <v>1</v>
      </c>
      <c r="E24" s="30">
        <v>1</v>
      </c>
      <c r="F24" s="30">
        <v>1</v>
      </c>
      <c r="G24" s="58">
        <v>1</v>
      </c>
    </row>
    <row r="25" spans="1:7" x14ac:dyDescent="0.35">
      <c r="A25" s="8">
        <v>8000</v>
      </c>
      <c r="B25" s="29">
        <v>0</v>
      </c>
      <c r="C25" s="30">
        <v>1</v>
      </c>
      <c r="D25" s="30">
        <v>1</v>
      </c>
      <c r="E25" s="30">
        <v>1</v>
      </c>
      <c r="F25" s="30">
        <v>1</v>
      </c>
      <c r="G25" s="58">
        <v>1</v>
      </c>
    </row>
    <row r="26" spans="1:7" x14ac:dyDescent="0.35">
      <c r="A26" s="8">
        <v>9000</v>
      </c>
      <c r="B26" s="33">
        <v>0</v>
      </c>
      <c r="C26" s="34">
        <v>1</v>
      </c>
      <c r="D26" s="34">
        <v>1</v>
      </c>
      <c r="E26" s="34">
        <v>1</v>
      </c>
      <c r="F26" s="34">
        <v>1</v>
      </c>
      <c r="G26" s="59">
        <v>1</v>
      </c>
    </row>
    <row r="28" spans="1:7" x14ac:dyDescent="0.35">
      <c r="A28" s="64" t="s">
        <v>79</v>
      </c>
      <c r="B28" s="8">
        <v>10000</v>
      </c>
      <c r="C28" s="8">
        <v>11000</v>
      </c>
      <c r="D28" s="8">
        <v>12000</v>
      </c>
      <c r="E28" s="8">
        <v>13000</v>
      </c>
      <c r="F28" s="8">
        <v>14000</v>
      </c>
      <c r="G28" s="8">
        <v>15000</v>
      </c>
    </row>
    <row r="29" spans="1:7" x14ac:dyDescent="0.35">
      <c r="A29" s="8">
        <v>4000</v>
      </c>
      <c r="B29" s="25">
        <v>1</v>
      </c>
      <c r="C29" s="26">
        <v>1</v>
      </c>
      <c r="D29" s="26">
        <v>1</v>
      </c>
      <c r="E29" s="26">
        <v>1</v>
      </c>
      <c r="F29" s="26">
        <v>1</v>
      </c>
      <c r="G29" s="57">
        <v>1</v>
      </c>
    </row>
    <row r="30" spans="1:7" x14ac:dyDescent="0.35">
      <c r="A30" s="8">
        <v>5000</v>
      </c>
      <c r="B30" s="29">
        <v>1</v>
      </c>
      <c r="C30" s="30">
        <v>1</v>
      </c>
      <c r="D30" s="30">
        <v>1</v>
      </c>
      <c r="E30" s="30">
        <v>1</v>
      </c>
      <c r="F30" s="30">
        <v>1</v>
      </c>
      <c r="G30" s="58">
        <v>1</v>
      </c>
    </row>
    <row r="31" spans="1:7" x14ac:dyDescent="0.35">
      <c r="A31" s="8">
        <v>6000</v>
      </c>
      <c r="B31" s="29">
        <v>1</v>
      </c>
      <c r="C31" s="30">
        <v>1</v>
      </c>
      <c r="D31" s="30">
        <v>1</v>
      </c>
      <c r="E31" s="30">
        <v>1</v>
      </c>
      <c r="F31" s="30">
        <v>1</v>
      </c>
      <c r="G31" s="58">
        <v>1</v>
      </c>
    </row>
    <row r="32" spans="1:7" x14ac:dyDescent="0.35">
      <c r="A32" s="8">
        <v>7000</v>
      </c>
      <c r="B32" s="29">
        <v>1</v>
      </c>
      <c r="C32" s="30">
        <v>1</v>
      </c>
      <c r="D32" s="30">
        <v>1</v>
      </c>
      <c r="E32" s="30">
        <v>1</v>
      </c>
      <c r="F32" s="30">
        <v>1</v>
      </c>
      <c r="G32" s="58">
        <v>1</v>
      </c>
    </row>
    <row r="33" spans="1:7" x14ac:dyDescent="0.35">
      <c r="A33" s="8">
        <v>8000</v>
      </c>
      <c r="B33" s="29">
        <v>1</v>
      </c>
      <c r="C33" s="30">
        <v>1</v>
      </c>
      <c r="D33" s="30">
        <v>1</v>
      </c>
      <c r="E33" s="30">
        <v>1</v>
      </c>
      <c r="F33" s="30">
        <v>1</v>
      </c>
      <c r="G33" s="58">
        <v>1</v>
      </c>
    </row>
    <row r="34" spans="1:7" x14ac:dyDescent="0.35">
      <c r="A34" s="8">
        <v>9000</v>
      </c>
      <c r="B34" s="33">
        <v>1</v>
      </c>
      <c r="C34" s="34">
        <v>1</v>
      </c>
      <c r="D34" s="34">
        <v>1</v>
      </c>
      <c r="E34" s="34">
        <v>1</v>
      </c>
      <c r="F34" s="34">
        <v>1</v>
      </c>
      <c r="G34" s="59">
        <v>1</v>
      </c>
    </row>
    <row r="36" spans="1:7" x14ac:dyDescent="0.35">
      <c r="A36" s="64" t="s">
        <v>80</v>
      </c>
      <c r="B36" s="8">
        <v>10000</v>
      </c>
      <c r="C36" s="8">
        <v>11000</v>
      </c>
      <c r="D36" s="8">
        <v>12000</v>
      </c>
      <c r="E36" s="8">
        <v>13000</v>
      </c>
      <c r="F36" s="8">
        <v>14000</v>
      </c>
      <c r="G36" s="8">
        <v>15000</v>
      </c>
    </row>
    <row r="37" spans="1:7" x14ac:dyDescent="0.35">
      <c r="A37" s="8">
        <v>4000</v>
      </c>
      <c r="B37" s="25">
        <v>1</v>
      </c>
      <c r="C37" s="26">
        <v>1</v>
      </c>
      <c r="D37" s="26">
        <v>1</v>
      </c>
      <c r="E37" s="26">
        <v>1</v>
      </c>
      <c r="F37" s="26">
        <v>1</v>
      </c>
      <c r="G37" s="57">
        <v>1</v>
      </c>
    </row>
    <row r="38" spans="1:7" x14ac:dyDescent="0.35">
      <c r="A38" s="8">
        <v>5000</v>
      </c>
      <c r="B38" s="29">
        <v>1</v>
      </c>
      <c r="C38" s="30">
        <v>1</v>
      </c>
      <c r="D38" s="30">
        <v>1</v>
      </c>
      <c r="E38" s="30">
        <v>1</v>
      </c>
      <c r="F38" s="30">
        <v>1</v>
      </c>
      <c r="G38" s="58">
        <v>1</v>
      </c>
    </row>
    <row r="39" spans="1:7" x14ac:dyDescent="0.35">
      <c r="A39" s="8">
        <v>6000</v>
      </c>
      <c r="B39" s="29">
        <v>1</v>
      </c>
      <c r="C39" s="30">
        <v>1</v>
      </c>
      <c r="D39" s="30">
        <v>1</v>
      </c>
      <c r="E39" s="30">
        <v>1</v>
      </c>
      <c r="F39" s="30">
        <v>1</v>
      </c>
      <c r="G39" s="58">
        <v>1</v>
      </c>
    </row>
    <row r="40" spans="1:7" x14ac:dyDescent="0.35">
      <c r="A40" s="8">
        <v>7000</v>
      </c>
      <c r="B40" s="29">
        <v>1</v>
      </c>
      <c r="C40" s="30">
        <v>1</v>
      </c>
      <c r="D40" s="30">
        <v>1</v>
      </c>
      <c r="E40" s="30">
        <v>1</v>
      </c>
      <c r="F40" s="30">
        <v>1</v>
      </c>
      <c r="G40" s="58">
        <v>1</v>
      </c>
    </row>
    <row r="41" spans="1:7" x14ac:dyDescent="0.35">
      <c r="A41" s="8">
        <v>8000</v>
      </c>
      <c r="B41" s="29">
        <v>1</v>
      </c>
      <c r="C41" s="30">
        <v>1</v>
      </c>
      <c r="D41" s="30">
        <v>1</v>
      </c>
      <c r="E41" s="30">
        <v>1</v>
      </c>
      <c r="F41" s="30">
        <v>1</v>
      </c>
      <c r="G41" s="58">
        <v>1</v>
      </c>
    </row>
    <row r="42" spans="1:7" x14ac:dyDescent="0.35">
      <c r="A42" s="8">
        <v>9000</v>
      </c>
      <c r="B42" s="33">
        <v>1</v>
      </c>
      <c r="C42" s="34">
        <v>1</v>
      </c>
      <c r="D42" s="34">
        <v>1</v>
      </c>
      <c r="E42" s="34">
        <v>1</v>
      </c>
      <c r="F42" s="34">
        <v>1</v>
      </c>
      <c r="G42" s="59">
        <v>1</v>
      </c>
    </row>
    <row r="44" spans="1:7" x14ac:dyDescent="0.35">
      <c r="A44" s="64" t="s">
        <v>81</v>
      </c>
      <c r="B44" s="8">
        <v>10000</v>
      </c>
      <c r="C44" s="8">
        <v>11000</v>
      </c>
      <c r="D44" s="8">
        <v>12000</v>
      </c>
      <c r="E44" s="8">
        <v>13000</v>
      </c>
      <c r="F44" s="8">
        <v>14000</v>
      </c>
      <c r="G44" s="8">
        <v>15000</v>
      </c>
    </row>
    <row r="45" spans="1:7" x14ac:dyDescent="0.35">
      <c r="A45" s="8">
        <v>4000</v>
      </c>
      <c r="B45" s="25">
        <v>0</v>
      </c>
      <c r="C45" s="26">
        <v>1</v>
      </c>
      <c r="D45" s="26">
        <v>1</v>
      </c>
      <c r="E45" s="26">
        <v>1</v>
      </c>
      <c r="F45" s="26">
        <v>1</v>
      </c>
      <c r="G45" s="57">
        <v>1</v>
      </c>
    </row>
    <row r="46" spans="1:7" x14ac:dyDescent="0.35">
      <c r="A46" s="8">
        <v>5000</v>
      </c>
      <c r="B46" s="29">
        <v>0</v>
      </c>
      <c r="C46" s="30">
        <v>1</v>
      </c>
      <c r="D46" s="30">
        <v>1</v>
      </c>
      <c r="E46" s="30">
        <v>1</v>
      </c>
      <c r="F46" s="30">
        <v>1</v>
      </c>
      <c r="G46" s="58">
        <v>1</v>
      </c>
    </row>
    <row r="47" spans="1:7" x14ac:dyDescent="0.35">
      <c r="A47" s="8">
        <v>6000</v>
      </c>
      <c r="B47" s="29">
        <v>0</v>
      </c>
      <c r="C47" s="30">
        <v>1</v>
      </c>
      <c r="D47" s="30">
        <v>1</v>
      </c>
      <c r="E47" s="30">
        <v>1</v>
      </c>
      <c r="F47" s="30">
        <v>1</v>
      </c>
      <c r="G47" s="58">
        <v>1</v>
      </c>
    </row>
    <row r="48" spans="1:7" x14ac:dyDescent="0.35">
      <c r="A48" s="8">
        <v>7000</v>
      </c>
      <c r="B48" s="29">
        <v>0</v>
      </c>
      <c r="C48" s="30">
        <v>1</v>
      </c>
      <c r="D48" s="30">
        <v>1</v>
      </c>
      <c r="E48" s="30">
        <v>1</v>
      </c>
      <c r="F48" s="30">
        <v>1</v>
      </c>
      <c r="G48" s="58">
        <v>1</v>
      </c>
    </row>
    <row r="49" spans="1:7" x14ac:dyDescent="0.35">
      <c r="A49" s="8">
        <v>8000</v>
      </c>
      <c r="B49" s="29">
        <v>0</v>
      </c>
      <c r="C49" s="30">
        <v>1</v>
      </c>
      <c r="D49" s="30">
        <v>1</v>
      </c>
      <c r="E49" s="30">
        <v>1</v>
      </c>
      <c r="F49" s="30">
        <v>1</v>
      </c>
      <c r="G49" s="58">
        <v>1</v>
      </c>
    </row>
    <row r="50" spans="1:7" x14ac:dyDescent="0.35">
      <c r="A50" s="8">
        <v>9000</v>
      </c>
      <c r="B50" s="33">
        <v>0</v>
      </c>
      <c r="C50" s="34">
        <v>1</v>
      </c>
      <c r="D50" s="34">
        <v>1</v>
      </c>
      <c r="E50" s="34">
        <v>1</v>
      </c>
      <c r="F50" s="34">
        <v>1</v>
      </c>
      <c r="G50" s="59">
        <v>1</v>
      </c>
    </row>
    <row r="52" spans="1:7" x14ac:dyDescent="0.35">
      <c r="A52" s="64" t="s">
        <v>82</v>
      </c>
      <c r="B52" s="8">
        <v>10000</v>
      </c>
      <c r="C52" s="8">
        <v>11000</v>
      </c>
      <c r="D52" s="8">
        <v>12000</v>
      </c>
      <c r="E52" s="8">
        <v>13000</v>
      </c>
      <c r="F52" s="8">
        <v>14000</v>
      </c>
      <c r="G52" s="8">
        <v>15000</v>
      </c>
    </row>
    <row r="53" spans="1:7" x14ac:dyDescent="0.35">
      <c r="A53" s="8">
        <v>4000</v>
      </c>
      <c r="B53" s="25">
        <v>1</v>
      </c>
      <c r="C53" s="26">
        <v>1</v>
      </c>
      <c r="D53" s="26">
        <v>1</v>
      </c>
      <c r="E53" s="26">
        <v>1</v>
      </c>
      <c r="F53" s="26">
        <v>1</v>
      </c>
      <c r="G53" s="57">
        <v>1</v>
      </c>
    </row>
    <row r="54" spans="1:7" x14ac:dyDescent="0.35">
      <c r="A54" s="8">
        <v>5000</v>
      </c>
      <c r="B54" s="29">
        <v>1</v>
      </c>
      <c r="C54" s="30">
        <v>1</v>
      </c>
      <c r="D54" s="30">
        <v>1</v>
      </c>
      <c r="E54" s="30">
        <v>1</v>
      </c>
      <c r="F54" s="30">
        <v>1</v>
      </c>
      <c r="G54" s="58">
        <v>1</v>
      </c>
    </row>
    <row r="55" spans="1:7" x14ac:dyDescent="0.35">
      <c r="A55" s="8">
        <v>6000</v>
      </c>
      <c r="B55" s="29">
        <v>1</v>
      </c>
      <c r="C55" s="30">
        <v>1</v>
      </c>
      <c r="D55" s="30">
        <v>1</v>
      </c>
      <c r="E55" s="30">
        <v>1</v>
      </c>
      <c r="F55" s="30">
        <v>1</v>
      </c>
      <c r="G55" s="58">
        <v>1</v>
      </c>
    </row>
    <row r="56" spans="1:7" x14ac:dyDescent="0.35">
      <c r="A56" s="8">
        <v>7000</v>
      </c>
      <c r="B56" s="29">
        <v>1</v>
      </c>
      <c r="C56" s="30">
        <v>1</v>
      </c>
      <c r="D56" s="30">
        <v>1</v>
      </c>
      <c r="E56" s="30">
        <v>1</v>
      </c>
      <c r="F56" s="30">
        <v>1</v>
      </c>
      <c r="G56" s="58">
        <v>1</v>
      </c>
    </row>
    <row r="57" spans="1:7" x14ac:dyDescent="0.35">
      <c r="A57" s="8">
        <v>8000</v>
      </c>
      <c r="B57" s="29">
        <v>1</v>
      </c>
      <c r="C57" s="30">
        <v>1</v>
      </c>
      <c r="D57" s="30">
        <v>1</v>
      </c>
      <c r="E57" s="30">
        <v>1</v>
      </c>
      <c r="F57" s="30">
        <v>1</v>
      </c>
      <c r="G57" s="58">
        <v>1</v>
      </c>
    </row>
    <row r="58" spans="1:7" x14ac:dyDescent="0.35">
      <c r="A58" s="8">
        <v>9000</v>
      </c>
      <c r="B58" s="33">
        <v>1</v>
      </c>
      <c r="C58" s="34">
        <v>1</v>
      </c>
      <c r="D58" s="34">
        <v>1</v>
      </c>
      <c r="E58" s="34">
        <v>1</v>
      </c>
      <c r="F58" s="34">
        <v>1</v>
      </c>
      <c r="G58" s="59">
        <v>1</v>
      </c>
    </row>
    <row r="60" spans="1:7" x14ac:dyDescent="0.35">
      <c r="A60" s="64" t="s">
        <v>83</v>
      </c>
      <c r="B60" s="8">
        <v>10000</v>
      </c>
      <c r="C60" s="8">
        <v>11000</v>
      </c>
      <c r="D60" s="8">
        <v>12000</v>
      </c>
      <c r="E60" s="8">
        <v>13000</v>
      </c>
      <c r="F60" s="8">
        <v>14000</v>
      </c>
      <c r="G60" s="8">
        <v>15000</v>
      </c>
    </row>
    <row r="61" spans="1:7" x14ac:dyDescent="0.35">
      <c r="A61" s="8">
        <v>4000</v>
      </c>
      <c r="B61" s="25">
        <v>1</v>
      </c>
      <c r="C61" s="26">
        <v>1</v>
      </c>
      <c r="D61" s="26">
        <v>1</v>
      </c>
      <c r="E61" s="26">
        <v>1</v>
      </c>
      <c r="F61" s="26">
        <v>1</v>
      </c>
      <c r="G61" s="57">
        <v>1</v>
      </c>
    </row>
    <row r="62" spans="1:7" x14ac:dyDescent="0.35">
      <c r="A62" s="8">
        <v>5000</v>
      </c>
      <c r="B62" s="29">
        <v>1</v>
      </c>
      <c r="C62" s="30">
        <v>1</v>
      </c>
      <c r="D62" s="30">
        <v>1</v>
      </c>
      <c r="E62" s="30">
        <v>1</v>
      </c>
      <c r="F62" s="30">
        <v>1</v>
      </c>
      <c r="G62" s="58">
        <v>1</v>
      </c>
    </row>
    <row r="63" spans="1:7" x14ac:dyDescent="0.35">
      <c r="A63" s="8">
        <v>6000</v>
      </c>
      <c r="B63" s="29">
        <v>1</v>
      </c>
      <c r="C63" s="30">
        <v>1</v>
      </c>
      <c r="D63" s="30">
        <v>1</v>
      </c>
      <c r="E63" s="30">
        <v>1</v>
      </c>
      <c r="F63" s="30">
        <v>1</v>
      </c>
      <c r="G63" s="58">
        <v>1</v>
      </c>
    </row>
    <row r="64" spans="1:7" x14ac:dyDescent="0.35">
      <c r="A64" s="8">
        <v>7000</v>
      </c>
      <c r="B64" s="29">
        <v>1</v>
      </c>
      <c r="C64" s="30">
        <v>1</v>
      </c>
      <c r="D64" s="30">
        <v>1</v>
      </c>
      <c r="E64" s="30">
        <v>1</v>
      </c>
      <c r="F64" s="30">
        <v>1</v>
      </c>
      <c r="G64" s="58">
        <v>1</v>
      </c>
    </row>
    <row r="65" spans="1:7" x14ac:dyDescent="0.35">
      <c r="A65" s="8">
        <v>8000</v>
      </c>
      <c r="B65" s="29">
        <v>1</v>
      </c>
      <c r="C65" s="30">
        <v>1</v>
      </c>
      <c r="D65" s="30">
        <v>1</v>
      </c>
      <c r="E65" s="30">
        <v>1</v>
      </c>
      <c r="F65" s="30">
        <v>1</v>
      </c>
      <c r="G65" s="58">
        <v>1</v>
      </c>
    </row>
    <row r="66" spans="1:7" x14ac:dyDescent="0.35">
      <c r="A66" s="8">
        <v>9000</v>
      </c>
      <c r="B66" s="33">
        <v>1</v>
      </c>
      <c r="C66" s="34">
        <v>1</v>
      </c>
      <c r="D66" s="34">
        <v>1</v>
      </c>
      <c r="E66" s="34">
        <v>1</v>
      </c>
      <c r="F66" s="34">
        <v>1</v>
      </c>
      <c r="G66" s="59">
        <v>1</v>
      </c>
    </row>
    <row r="68" spans="1:7" x14ac:dyDescent="0.35">
      <c r="A68" s="64" t="s">
        <v>84</v>
      </c>
      <c r="B68" s="8">
        <v>10000</v>
      </c>
      <c r="C68" s="8">
        <v>11000</v>
      </c>
      <c r="D68" s="8">
        <v>12000</v>
      </c>
      <c r="E68" s="8">
        <v>13000</v>
      </c>
      <c r="F68" s="8">
        <v>14000</v>
      </c>
      <c r="G68" s="8">
        <v>15000</v>
      </c>
    </row>
    <row r="69" spans="1:7" x14ac:dyDescent="0.35">
      <c r="A69" s="8">
        <v>4000</v>
      </c>
      <c r="B69" s="25">
        <v>1</v>
      </c>
      <c r="C69" s="26">
        <v>1</v>
      </c>
      <c r="D69" s="26">
        <v>1</v>
      </c>
      <c r="E69" s="26">
        <v>1</v>
      </c>
      <c r="F69" s="26">
        <v>1</v>
      </c>
      <c r="G69" s="57">
        <v>1</v>
      </c>
    </row>
    <row r="70" spans="1:7" x14ac:dyDescent="0.35">
      <c r="A70" s="8">
        <v>5000</v>
      </c>
      <c r="B70" s="29">
        <v>1</v>
      </c>
      <c r="C70" s="30">
        <v>1</v>
      </c>
      <c r="D70" s="30">
        <v>1</v>
      </c>
      <c r="E70" s="30">
        <v>1</v>
      </c>
      <c r="F70" s="30">
        <v>1</v>
      </c>
      <c r="G70" s="58">
        <v>1</v>
      </c>
    </row>
    <row r="71" spans="1:7" x14ac:dyDescent="0.35">
      <c r="A71" s="8">
        <v>6000</v>
      </c>
      <c r="B71" s="29">
        <v>1</v>
      </c>
      <c r="C71" s="30">
        <v>1</v>
      </c>
      <c r="D71" s="30">
        <v>1</v>
      </c>
      <c r="E71" s="30">
        <v>1</v>
      </c>
      <c r="F71" s="30">
        <v>1</v>
      </c>
      <c r="G71" s="58">
        <v>1</v>
      </c>
    </row>
    <row r="72" spans="1:7" x14ac:dyDescent="0.35">
      <c r="A72" s="8">
        <v>7000</v>
      </c>
      <c r="B72" s="29">
        <v>1</v>
      </c>
      <c r="C72" s="30">
        <v>1</v>
      </c>
      <c r="D72" s="30">
        <v>1</v>
      </c>
      <c r="E72" s="30">
        <v>1</v>
      </c>
      <c r="F72" s="30">
        <v>1</v>
      </c>
      <c r="G72" s="58">
        <v>1</v>
      </c>
    </row>
    <row r="73" spans="1:7" x14ac:dyDescent="0.35">
      <c r="A73" s="8">
        <v>8000</v>
      </c>
      <c r="B73" s="29">
        <v>1</v>
      </c>
      <c r="C73" s="30">
        <v>1</v>
      </c>
      <c r="D73" s="30">
        <v>1</v>
      </c>
      <c r="E73" s="30">
        <v>1</v>
      </c>
      <c r="F73" s="30">
        <v>1</v>
      </c>
      <c r="G73" s="58">
        <v>1</v>
      </c>
    </row>
    <row r="74" spans="1:7" x14ac:dyDescent="0.35">
      <c r="A74" s="8">
        <v>9000</v>
      </c>
      <c r="B74" s="33">
        <v>1</v>
      </c>
      <c r="C74" s="34">
        <v>1</v>
      </c>
      <c r="D74" s="34">
        <v>1</v>
      </c>
      <c r="E74" s="34">
        <v>1</v>
      </c>
      <c r="F74" s="34">
        <v>1</v>
      </c>
      <c r="G74" s="59">
        <v>1</v>
      </c>
    </row>
    <row r="76" spans="1:7" x14ac:dyDescent="0.35">
      <c r="A76" s="64" t="s">
        <v>85</v>
      </c>
      <c r="B76" s="8">
        <v>10000</v>
      </c>
      <c r="C76" s="8">
        <v>11000</v>
      </c>
      <c r="D76" s="8">
        <v>12000</v>
      </c>
      <c r="E76" s="8">
        <v>13000</v>
      </c>
      <c r="F76" s="8">
        <v>14000</v>
      </c>
      <c r="G76" s="8">
        <v>15000</v>
      </c>
    </row>
    <row r="77" spans="1:7" x14ac:dyDescent="0.35">
      <c r="A77" s="8">
        <v>4000</v>
      </c>
      <c r="B77" s="25">
        <v>1</v>
      </c>
      <c r="C77" s="26">
        <v>1</v>
      </c>
      <c r="D77" s="26">
        <v>1</v>
      </c>
      <c r="E77" s="26">
        <v>1</v>
      </c>
      <c r="F77" s="26">
        <v>1</v>
      </c>
      <c r="G77" s="57">
        <v>1</v>
      </c>
    </row>
    <row r="78" spans="1:7" x14ac:dyDescent="0.35">
      <c r="A78" s="8">
        <v>5000</v>
      </c>
      <c r="B78" s="29">
        <v>1</v>
      </c>
      <c r="C78" s="30">
        <v>1</v>
      </c>
      <c r="D78" s="30">
        <v>1</v>
      </c>
      <c r="E78" s="30">
        <v>1</v>
      </c>
      <c r="F78" s="30">
        <v>1</v>
      </c>
      <c r="G78" s="58">
        <v>1</v>
      </c>
    </row>
    <row r="79" spans="1:7" x14ac:dyDescent="0.35">
      <c r="A79" s="8">
        <v>6000</v>
      </c>
      <c r="B79" s="29">
        <v>1</v>
      </c>
      <c r="C79" s="30">
        <v>1</v>
      </c>
      <c r="D79" s="30">
        <v>1</v>
      </c>
      <c r="E79" s="30">
        <v>1</v>
      </c>
      <c r="F79" s="30">
        <v>1</v>
      </c>
      <c r="G79" s="58">
        <v>1</v>
      </c>
    </row>
    <row r="80" spans="1:7" x14ac:dyDescent="0.35">
      <c r="A80" s="8">
        <v>7000</v>
      </c>
      <c r="B80" s="29">
        <v>1</v>
      </c>
      <c r="C80" s="30">
        <v>1</v>
      </c>
      <c r="D80" s="30">
        <v>1</v>
      </c>
      <c r="E80" s="30">
        <v>1</v>
      </c>
      <c r="F80" s="30">
        <v>1</v>
      </c>
      <c r="G80" s="58">
        <v>1</v>
      </c>
    </row>
    <row r="81" spans="1:7" x14ac:dyDescent="0.35">
      <c r="A81" s="8">
        <v>8000</v>
      </c>
      <c r="B81" s="29">
        <v>1</v>
      </c>
      <c r="C81" s="30">
        <v>1</v>
      </c>
      <c r="D81" s="30">
        <v>1</v>
      </c>
      <c r="E81" s="30">
        <v>1</v>
      </c>
      <c r="F81" s="30">
        <v>1</v>
      </c>
      <c r="G81" s="58">
        <v>1</v>
      </c>
    </row>
    <row r="82" spans="1:7" x14ac:dyDescent="0.35">
      <c r="A82" s="8">
        <v>9000</v>
      </c>
      <c r="B82" s="33">
        <v>1</v>
      </c>
      <c r="C82" s="34">
        <v>1</v>
      </c>
      <c r="D82" s="34">
        <v>1</v>
      </c>
      <c r="E82" s="34">
        <v>1</v>
      </c>
      <c r="F82" s="34">
        <v>1</v>
      </c>
      <c r="G82" s="59">
        <v>1</v>
      </c>
    </row>
    <row r="84" spans="1:7" x14ac:dyDescent="0.35">
      <c r="A84" s="64" t="s">
        <v>86</v>
      </c>
      <c r="B84" s="8">
        <v>10000</v>
      </c>
      <c r="C84" s="8">
        <v>11000</v>
      </c>
      <c r="D84" s="8">
        <v>12000</v>
      </c>
      <c r="E84" s="8">
        <v>13000</v>
      </c>
      <c r="F84" s="8">
        <v>14000</v>
      </c>
      <c r="G84" s="8">
        <v>15000</v>
      </c>
    </row>
    <row r="85" spans="1:7" x14ac:dyDescent="0.35">
      <c r="A85" s="8">
        <v>4000</v>
      </c>
      <c r="B85" s="25">
        <v>1</v>
      </c>
      <c r="C85" s="26">
        <v>1</v>
      </c>
      <c r="D85" s="26">
        <v>1</v>
      </c>
      <c r="E85" s="26">
        <v>1</v>
      </c>
      <c r="F85" s="26">
        <v>1</v>
      </c>
      <c r="G85" s="57">
        <v>1</v>
      </c>
    </row>
    <row r="86" spans="1:7" x14ac:dyDescent="0.35">
      <c r="A86" s="8">
        <v>5000</v>
      </c>
      <c r="B86" s="29">
        <v>1</v>
      </c>
      <c r="C86" s="30">
        <v>1</v>
      </c>
      <c r="D86" s="30">
        <v>1</v>
      </c>
      <c r="E86" s="30">
        <v>1</v>
      </c>
      <c r="F86" s="30">
        <v>1</v>
      </c>
      <c r="G86" s="58">
        <v>1</v>
      </c>
    </row>
    <row r="87" spans="1:7" x14ac:dyDescent="0.35">
      <c r="A87" s="8">
        <v>6000</v>
      </c>
      <c r="B87" s="29">
        <v>1</v>
      </c>
      <c r="C87" s="30">
        <v>1</v>
      </c>
      <c r="D87" s="30">
        <v>1</v>
      </c>
      <c r="E87" s="30">
        <v>1</v>
      </c>
      <c r="F87" s="30">
        <v>1</v>
      </c>
      <c r="G87" s="58">
        <v>1</v>
      </c>
    </row>
    <row r="88" spans="1:7" x14ac:dyDescent="0.35">
      <c r="A88" s="8">
        <v>7000</v>
      </c>
      <c r="B88" s="29">
        <v>1</v>
      </c>
      <c r="C88" s="30">
        <v>1</v>
      </c>
      <c r="D88" s="30">
        <v>1</v>
      </c>
      <c r="E88" s="30">
        <v>1</v>
      </c>
      <c r="F88" s="30">
        <v>1</v>
      </c>
      <c r="G88" s="58">
        <v>1</v>
      </c>
    </row>
    <row r="89" spans="1:7" x14ac:dyDescent="0.35">
      <c r="A89" s="8">
        <v>8000</v>
      </c>
      <c r="B89" s="29">
        <v>1</v>
      </c>
      <c r="C89" s="30">
        <v>1</v>
      </c>
      <c r="D89" s="30">
        <v>1</v>
      </c>
      <c r="E89" s="30">
        <v>1</v>
      </c>
      <c r="F89" s="30">
        <v>1</v>
      </c>
      <c r="G89" s="58">
        <v>1</v>
      </c>
    </row>
    <row r="90" spans="1:7" x14ac:dyDescent="0.35">
      <c r="A90" s="8">
        <v>9000</v>
      </c>
      <c r="B90" s="33">
        <v>1</v>
      </c>
      <c r="C90" s="34">
        <v>1</v>
      </c>
      <c r="D90" s="34">
        <v>1</v>
      </c>
      <c r="E90" s="34">
        <v>1</v>
      </c>
      <c r="F90" s="34">
        <v>1</v>
      </c>
      <c r="G90" s="59">
        <v>1</v>
      </c>
    </row>
    <row r="92" spans="1:7" x14ac:dyDescent="0.35">
      <c r="A92" s="64" t="s">
        <v>87</v>
      </c>
      <c r="B92" s="8">
        <v>10000</v>
      </c>
      <c r="C92" s="8">
        <v>11000</v>
      </c>
      <c r="D92" s="8">
        <v>12000</v>
      </c>
      <c r="E92" s="8">
        <v>13000</v>
      </c>
      <c r="F92" s="8">
        <v>14000</v>
      </c>
      <c r="G92" s="8">
        <v>15000</v>
      </c>
    </row>
    <row r="93" spans="1:7" x14ac:dyDescent="0.35">
      <c r="A93" s="8">
        <v>4000</v>
      </c>
      <c r="B93" s="25">
        <v>0</v>
      </c>
      <c r="C93" s="26">
        <v>0</v>
      </c>
      <c r="D93" s="26">
        <v>0</v>
      </c>
      <c r="E93" s="26">
        <v>0</v>
      </c>
      <c r="F93" s="26">
        <v>0</v>
      </c>
      <c r="G93" s="57">
        <v>0</v>
      </c>
    </row>
    <row r="94" spans="1:7" x14ac:dyDescent="0.35">
      <c r="A94" s="8">
        <v>5000</v>
      </c>
      <c r="B94" s="29">
        <v>0</v>
      </c>
      <c r="C94" s="30">
        <v>0</v>
      </c>
      <c r="D94" s="30">
        <v>0</v>
      </c>
      <c r="E94" s="30">
        <v>0</v>
      </c>
      <c r="F94" s="30">
        <v>0</v>
      </c>
      <c r="G94" s="58">
        <v>0</v>
      </c>
    </row>
    <row r="95" spans="1:7" x14ac:dyDescent="0.35">
      <c r="A95" s="8">
        <v>6000</v>
      </c>
      <c r="B95" s="29">
        <v>0</v>
      </c>
      <c r="C95" s="30">
        <v>0</v>
      </c>
      <c r="D95" s="30">
        <v>0</v>
      </c>
      <c r="E95" s="30">
        <v>0</v>
      </c>
      <c r="F95" s="30">
        <v>0</v>
      </c>
      <c r="G95" s="58">
        <v>0</v>
      </c>
    </row>
    <row r="96" spans="1:7" x14ac:dyDescent="0.35">
      <c r="A96" s="8">
        <v>7000</v>
      </c>
      <c r="B96" s="29">
        <v>0</v>
      </c>
      <c r="C96" s="30">
        <v>0</v>
      </c>
      <c r="D96" s="30">
        <v>0</v>
      </c>
      <c r="E96" s="30">
        <v>0</v>
      </c>
      <c r="F96" s="30">
        <v>0</v>
      </c>
      <c r="G96" s="58">
        <v>0</v>
      </c>
    </row>
    <row r="97" spans="1:7" x14ac:dyDescent="0.35">
      <c r="A97" s="8">
        <v>8000</v>
      </c>
      <c r="B97" s="29">
        <v>0</v>
      </c>
      <c r="C97" s="30">
        <v>0</v>
      </c>
      <c r="D97" s="30">
        <v>0</v>
      </c>
      <c r="E97" s="30">
        <v>0</v>
      </c>
      <c r="F97" s="30">
        <v>0</v>
      </c>
      <c r="G97" s="58">
        <v>0</v>
      </c>
    </row>
    <row r="98" spans="1:7" x14ac:dyDescent="0.35">
      <c r="A98" s="8">
        <v>9000</v>
      </c>
      <c r="B98" s="33">
        <v>0</v>
      </c>
      <c r="C98" s="34">
        <v>0</v>
      </c>
      <c r="D98" s="34">
        <v>0</v>
      </c>
      <c r="E98" s="34">
        <v>0</v>
      </c>
      <c r="F98" s="34">
        <v>0</v>
      </c>
      <c r="G98" s="59">
        <v>0</v>
      </c>
    </row>
    <row r="100" spans="1:7" x14ac:dyDescent="0.35">
      <c r="A100" s="64" t="s">
        <v>6</v>
      </c>
      <c r="B100" s="8">
        <v>10000</v>
      </c>
      <c r="C100" s="8">
        <v>11000</v>
      </c>
      <c r="D100" s="8">
        <v>12000</v>
      </c>
      <c r="E100" s="8">
        <v>13000</v>
      </c>
      <c r="F100" s="8">
        <v>14000</v>
      </c>
      <c r="G100" s="8">
        <v>15000</v>
      </c>
    </row>
    <row r="101" spans="1:7" x14ac:dyDescent="0.35">
      <c r="A101" s="8">
        <v>4000</v>
      </c>
      <c r="B101" s="25">
        <v>1769</v>
      </c>
      <c r="C101" s="26">
        <v>1839</v>
      </c>
      <c r="D101" s="26">
        <v>1839</v>
      </c>
      <c r="E101" s="26">
        <v>1839</v>
      </c>
      <c r="F101" s="26">
        <v>1839</v>
      </c>
      <c r="G101" s="57">
        <v>1839</v>
      </c>
    </row>
    <row r="102" spans="1:7" x14ac:dyDescent="0.35">
      <c r="A102" s="8">
        <v>5000</v>
      </c>
      <c r="B102" s="29">
        <v>1769</v>
      </c>
      <c r="C102" s="30">
        <v>1839</v>
      </c>
      <c r="D102" s="30">
        <v>1839</v>
      </c>
      <c r="E102" s="30">
        <v>1839</v>
      </c>
      <c r="F102" s="30">
        <v>1839</v>
      </c>
      <c r="G102" s="58">
        <v>1839</v>
      </c>
    </row>
    <row r="103" spans="1:7" x14ac:dyDescent="0.35">
      <c r="A103" s="8">
        <v>6000</v>
      </c>
      <c r="B103" s="29">
        <v>1769</v>
      </c>
      <c r="C103" s="30">
        <v>1839</v>
      </c>
      <c r="D103" s="30">
        <v>1839</v>
      </c>
      <c r="E103" s="30">
        <v>1839</v>
      </c>
      <c r="F103" s="30">
        <v>1839</v>
      </c>
      <c r="G103" s="58">
        <v>1839</v>
      </c>
    </row>
    <row r="104" spans="1:7" x14ac:dyDescent="0.35">
      <c r="A104" s="8">
        <v>7000</v>
      </c>
      <c r="B104" s="29">
        <v>1769</v>
      </c>
      <c r="C104" s="30">
        <v>1839</v>
      </c>
      <c r="D104" s="30">
        <v>1839</v>
      </c>
      <c r="E104" s="30">
        <v>1839</v>
      </c>
      <c r="F104" s="30">
        <v>1839</v>
      </c>
      <c r="G104" s="58">
        <v>1839</v>
      </c>
    </row>
    <row r="105" spans="1:7" x14ac:dyDescent="0.35">
      <c r="A105" s="8">
        <v>8000</v>
      </c>
      <c r="B105" s="29">
        <v>1769</v>
      </c>
      <c r="C105" s="30">
        <v>1839</v>
      </c>
      <c r="D105" s="30">
        <v>1839</v>
      </c>
      <c r="E105" s="30">
        <v>1839</v>
      </c>
      <c r="F105" s="30">
        <v>1839</v>
      </c>
      <c r="G105" s="58">
        <v>1839</v>
      </c>
    </row>
    <row r="106" spans="1:7" x14ac:dyDescent="0.35">
      <c r="A106" s="8">
        <v>9000</v>
      </c>
      <c r="B106" s="33">
        <v>1769</v>
      </c>
      <c r="C106" s="34">
        <v>1839</v>
      </c>
      <c r="D106" s="34">
        <v>1839</v>
      </c>
      <c r="E106" s="34">
        <v>1839</v>
      </c>
      <c r="F106" s="34">
        <v>1839</v>
      </c>
      <c r="G106" s="59">
        <v>1839</v>
      </c>
    </row>
  </sheetData>
  <conditionalFormatting sqref="B101:G10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3">
    <dataValidation type="list" allowBlank="1" showInputMessage="1" showErrorMessage="1" sqref="K4 O4" xr:uid="{C7D8730B-F8DB-4757-B40C-EC57DD92E902}">
      <formula1>OutputAddresses</formula1>
    </dataValidation>
    <dataValidation type="list" allowBlank="1" showInputMessage="1" showErrorMessage="1" sqref="L4" xr:uid="{A19B55AD-420D-41FF-B594-9908312B3C9C}">
      <formula1>InputValues1</formula1>
    </dataValidation>
    <dataValidation type="list" allowBlank="1" showInputMessage="1" showErrorMessage="1" sqref="P4" xr:uid="{D47CED42-1E5E-4996-BF16-BCF6DEC20DF0}">
      <formula1>InputValues2</formula1>
    </dataValidation>
  </dataValidations>
  <pageMargins left="0.7" right="0.7" top="0.75" bottom="0.75" header="0.3" footer="0.3"/>
  <drawing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CBE40-171B-4D53-A9EF-FEFFB696BB6D}">
  <dimension ref="A1:B18"/>
  <sheetViews>
    <sheetView workbookViewId="0"/>
  </sheetViews>
  <sheetFormatPr defaultRowHeight="14.5" x14ac:dyDescent="0.35"/>
  <sheetData>
    <row r="1" spans="1:2" x14ac:dyDescent="0.35">
      <c r="B1">
        <v>1</v>
      </c>
    </row>
    <row r="2" spans="1:2" x14ac:dyDescent="0.35">
      <c r="B2" t="s">
        <v>112</v>
      </c>
    </row>
    <row r="3" spans="1:2" x14ac:dyDescent="0.35">
      <c r="B3">
        <v>1</v>
      </c>
    </row>
    <row r="4" spans="1:2" x14ac:dyDescent="0.35">
      <c r="B4">
        <v>4000</v>
      </c>
    </row>
    <row r="5" spans="1:2" x14ac:dyDescent="0.35">
      <c r="B5">
        <v>9000</v>
      </c>
    </row>
    <row r="6" spans="1:2" x14ac:dyDescent="0.35">
      <c r="B6">
        <v>200</v>
      </c>
    </row>
    <row r="8" spans="1:2" x14ac:dyDescent="0.35">
      <c r="A8" s="17"/>
      <c r="B8" s="17" t="s">
        <v>95</v>
      </c>
    </row>
    <row r="9" spans="1:2" x14ac:dyDescent="0.35">
      <c r="B9" t="s">
        <v>91</v>
      </c>
    </row>
    <row r="10" spans="1:2" x14ac:dyDescent="0.35">
      <c r="B10">
        <v>1</v>
      </c>
    </row>
    <row r="11" spans="1:2" x14ac:dyDescent="0.35">
      <c r="B11">
        <v>10000</v>
      </c>
    </row>
    <row r="12" spans="1:2" x14ac:dyDescent="0.35">
      <c r="B12">
        <v>15000</v>
      </c>
    </row>
    <row r="13" spans="1:2" x14ac:dyDescent="0.35">
      <c r="B13">
        <v>200</v>
      </c>
    </row>
    <row r="15" spans="1:2" x14ac:dyDescent="0.35">
      <c r="B15" s="17" t="s">
        <v>95</v>
      </c>
    </row>
    <row r="16" spans="1:2" x14ac:dyDescent="0.35">
      <c r="B16" t="s">
        <v>92</v>
      </c>
    </row>
    <row r="17" spans="2:2" x14ac:dyDescent="0.35">
      <c r="B17" t="s">
        <v>113</v>
      </c>
    </row>
    <row r="18" spans="2:2" x14ac:dyDescent="0.35">
      <c r="B18" t="s">
        <v>114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083AB6-56B1-4F5D-A30E-9FDEA9830D59}">
  <dimension ref="A1:AB22"/>
  <sheetViews>
    <sheetView topLeftCell="M1" workbookViewId="0">
      <selection activeCell="N4" sqref="N4"/>
    </sheetView>
  </sheetViews>
  <sheetFormatPr defaultRowHeight="14.5" x14ac:dyDescent="0.35"/>
  <sheetData>
    <row r="1" spans="1:28" x14ac:dyDescent="0.35">
      <c r="A1" s="18" t="s">
        <v>36</v>
      </c>
      <c r="AB1" s="21" t="str">
        <f>CONCATENATE("Sensitivity of ",$AB$4," to ","Decrease on NPV in percentage")</f>
        <v>Sensitivity of NPV to Decrease on NPV in percentage</v>
      </c>
    </row>
    <row r="3" spans="1:28" x14ac:dyDescent="0.35">
      <c r="A3" t="s">
        <v>37</v>
      </c>
      <c r="AB3" t="s">
        <v>24</v>
      </c>
    </row>
    <row r="4" spans="1:28" ht="43.5" x14ac:dyDescent="0.35">
      <c r="B4" s="42" t="s">
        <v>38</v>
      </c>
      <c r="C4" s="42" t="s">
        <v>39</v>
      </c>
      <c r="D4" s="42" t="s">
        <v>40</v>
      </c>
      <c r="E4" s="42" t="s">
        <v>41</v>
      </c>
      <c r="F4" s="42" t="s">
        <v>42</v>
      </c>
      <c r="G4" s="42" t="s">
        <v>43</v>
      </c>
      <c r="H4" s="42" t="s">
        <v>44</v>
      </c>
      <c r="I4" s="42" t="s">
        <v>45</v>
      </c>
      <c r="J4" s="42" t="s">
        <v>46</v>
      </c>
      <c r="K4" s="42" t="s">
        <v>47</v>
      </c>
      <c r="L4" s="42" t="s">
        <v>48</v>
      </c>
      <c r="M4" s="42" t="s">
        <v>49</v>
      </c>
      <c r="N4" s="44" t="s">
        <v>6</v>
      </c>
      <c r="O4" s="43" t="s">
        <v>50</v>
      </c>
      <c r="P4" s="43" t="s">
        <v>51</v>
      </c>
      <c r="Q4" s="43" t="s">
        <v>52</v>
      </c>
      <c r="R4" s="43" t="s">
        <v>53</v>
      </c>
      <c r="S4" s="43" t="s">
        <v>54</v>
      </c>
      <c r="T4" s="43" t="s">
        <v>55</v>
      </c>
      <c r="U4" s="43" t="s">
        <v>56</v>
      </c>
      <c r="V4" s="43" t="s">
        <v>57</v>
      </c>
      <c r="W4" s="43" t="s">
        <v>58</v>
      </c>
      <c r="X4" s="43" t="s">
        <v>59</v>
      </c>
      <c r="Y4" s="43" t="s">
        <v>60</v>
      </c>
      <c r="Z4" s="43" t="s">
        <v>61</v>
      </c>
      <c r="AA4" s="21">
        <f>MATCH($AB$4,OutputAddresses,0)</f>
        <v>13</v>
      </c>
      <c r="AB4" s="20" t="s">
        <v>6</v>
      </c>
    </row>
    <row r="5" spans="1:28" x14ac:dyDescent="0.35">
      <c r="A5" s="24">
        <v>0</v>
      </c>
      <c r="B5" s="25">
        <v>1</v>
      </c>
      <c r="C5" s="26">
        <v>1</v>
      </c>
      <c r="D5" s="60">
        <v>0</v>
      </c>
      <c r="E5" s="26">
        <v>1</v>
      </c>
      <c r="F5" s="26">
        <v>1</v>
      </c>
      <c r="G5" s="60">
        <v>0</v>
      </c>
      <c r="H5" s="26">
        <v>1</v>
      </c>
      <c r="I5" s="26">
        <v>1</v>
      </c>
      <c r="J5" s="26">
        <v>1</v>
      </c>
      <c r="K5" s="26">
        <v>1</v>
      </c>
      <c r="L5" s="26">
        <v>1</v>
      </c>
      <c r="M5" s="60">
        <v>0</v>
      </c>
      <c r="N5" s="26">
        <v>1769</v>
      </c>
      <c r="O5" s="27">
        <v>0.13333333333333333</v>
      </c>
      <c r="P5" s="27">
        <v>0.16363636363636366</v>
      </c>
      <c r="Q5" s="27">
        <v>0.11428571428571428</v>
      </c>
      <c r="R5" s="27">
        <v>0.2</v>
      </c>
      <c r="S5" s="27">
        <v>0.15714285714285714</v>
      </c>
      <c r="T5" s="27">
        <v>0.1125</v>
      </c>
      <c r="U5" s="27">
        <v>0.22777777777777777</v>
      </c>
      <c r="V5" s="27">
        <v>0.13333333333333333</v>
      </c>
      <c r="W5" s="27">
        <v>0.21111111111111114</v>
      </c>
      <c r="X5" s="27">
        <v>0.14285714285714285</v>
      </c>
      <c r="Y5" s="27">
        <v>0.17333333333333334</v>
      </c>
      <c r="Z5" s="28">
        <v>0.14782608695652175</v>
      </c>
      <c r="AB5">
        <f>INDEX(OutputValues,1,$AA$4)</f>
        <v>1769</v>
      </c>
    </row>
    <row r="6" spans="1:28" x14ac:dyDescent="0.35">
      <c r="A6" s="24">
        <v>5.000000074505806E-2</v>
      </c>
      <c r="B6" s="29">
        <v>1</v>
      </c>
      <c r="C6" s="30">
        <v>1</v>
      </c>
      <c r="D6" s="61">
        <v>0</v>
      </c>
      <c r="E6" s="30">
        <v>1</v>
      </c>
      <c r="F6" s="30">
        <v>1</v>
      </c>
      <c r="G6" s="61">
        <v>0</v>
      </c>
      <c r="H6" s="30">
        <v>1</v>
      </c>
      <c r="I6" s="30">
        <v>1</v>
      </c>
      <c r="J6" s="30">
        <v>1</v>
      </c>
      <c r="K6" s="30">
        <v>1</v>
      </c>
      <c r="L6" s="30">
        <v>1</v>
      </c>
      <c r="M6" s="61">
        <v>0</v>
      </c>
      <c r="N6" s="30">
        <v>1680.5499986819923</v>
      </c>
      <c r="O6" s="31">
        <v>0.12666666656732559</v>
      </c>
      <c r="P6" s="31">
        <v>0.15545454533262687</v>
      </c>
      <c r="Q6" s="31">
        <v>0.10857142848627908</v>
      </c>
      <c r="R6" s="31">
        <v>0.18999999985098839</v>
      </c>
      <c r="S6" s="31">
        <v>0.14928571416863373</v>
      </c>
      <c r="T6" s="31">
        <v>0.10687499991618096</v>
      </c>
      <c r="U6" s="31">
        <v>0.21638888871918122</v>
      </c>
      <c r="V6" s="31">
        <v>0.12666666656732559</v>
      </c>
      <c r="W6" s="31">
        <v>0.20055555539826553</v>
      </c>
      <c r="X6" s="31">
        <v>0.13571428560784884</v>
      </c>
      <c r="Y6" s="31">
        <v>0.16466666653752327</v>
      </c>
      <c r="Z6" s="32">
        <v>0.14043478249855665</v>
      </c>
      <c r="AB6">
        <f>INDEX(OutputValues,2,$AA$4)</f>
        <v>1680.5499986819923</v>
      </c>
    </row>
    <row r="7" spans="1:28" x14ac:dyDescent="0.35">
      <c r="A7" s="24">
        <v>0.10000000149011612</v>
      </c>
      <c r="B7" s="29">
        <v>1</v>
      </c>
      <c r="C7" s="30">
        <v>1</v>
      </c>
      <c r="D7" s="61">
        <v>0</v>
      </c>
      <c r="E7" s="30">
        <v>1</v>
      </c>
      <c r="F7" s="30">
        <v>1</v>
      </c>
      <c r="G7" s="61">
        <v>0</v>
      </c>
      <c r="H7" s="30">
        <v>1</v>
      </c>
      <c r="I7" s="30">
        <v>1</v>
      </c>
      <c r="J7" s="30">
        <v>1</v>
      </c>
      <c r="K7" s="30">
        <v>1</v>
      </c>
      <c r="L7" s="30">
        <v>1</v>
      </c>
      <c r="M7" s="61">
        <v>0</v>
      </c>
      <c r="N7" s="30">
        <v>1592.0999973639846</v>
      </c>
      <c r="O7" s="31">
        <v>0.11999999980131786</v>
      </c>
      <c r="P7" s="31">
        <v>0.1472727270288901</v>
      </c>
      <c r="Q7" s="31">
        <v>0.10285714268684387</v>
      </c>
      <c r="R7" s="31">
        <v>0.17999999970197678</v>
      </c>
      <c r="S7" s="31">
        <v>0.14142857119441032</v>
      </c>
      <c r="T7" s="31">
        <v>0.10124999983236194</v>
      </c>
      <c r="U7" s="31">
        <v>0.20499999966058466</v>
      </c>
      <c r="V7" s="31">
        <v>0.11999999980131786</v>
      </c>
      <c r="W7" s="31">
        <v>0.18999999968541995</v>
      </c>
      <c r="X7" s="31">
        <v>0.12857142835855484</v>
      </c>
      <c r="Y7" s="31">
        <v>0.15599999974171322</v>
      </c>
      <c r="Z7" s="32">
        <v>0.13304347804059152</v>
      </c>
      <c r="AB7">
        <f>INDEX(OutputValues,3,$AA$4)</f>
        <v>1592.0999973639846</v>
      </c>
    </row>
    <row r="8" spans="1:28" x14ac:dyDescent="0.35">
      <c r="A8" s="24">
        <v>0.15000000596046448</v>
      </c>
      <c r="B8" s="29">
        <v>1</v>
      </c>
      <c r="C8" s="30">
        <v>1</v>
      </c>
      <c r="D8" s="61">
        <v>0</v>
      </c>
      <c r="E8" s="30">
        <v>1</v>
      </c>
      <c r="F8" s="30">
        <v>1</v>
      </c>
      <c r="G8" s="61">
        <v>0</v>
      </c>
      <c r="H8" s="30">
        <v>1</v>
      </c>
      <c r="I8" s="30">
        <v>1</v>
      </c>
      <c r="J8" s="30">
        <v>1</v>
      </c>
      <c r="K8" s="30">
        <v>1</v>
      </c>
      <c r="L8" s="30">
        <v>1</v>
      </c>
      <c r="M8" s="61">
        <v>0</v>
      </c>
      <c r="N8" s="30">
        <v>1503.6499894559383</v>
      </c>
      <c r="O8" s="31">
        <v>0.11333333253860474</v>
      </c>
      <c r="P8" s="31">
        <v>0.13909090811556038</v>
      </c>
      <c r="Q8" s="31">
        <v>9.7142856461661209E-2</v>
      </c>
      <c r="R8" s="31">
        <v>0.16999999880790712</v>
      </c>
      <c r="S8" s="31">
        <v>0.13357142763478416</v>
      </c>
      <c r="T8" s="31">
        <v>9.5624999329447749E-2</v>
      </c>
      <c r="U8" s="31">
        <v>0.19361110975344975</v>
      </c>
      <c r="V8" s="31">
        <v>0.11333333253860474</v>
      </c>
      <c r="W8" s="31">
        <v>0.17944444318612418</v>
      </c>
      <c r="X8" s="31">
        <v>0.1214285705770765</v>
      </c>
      <c r="Y8" s="31">
        <v>0.14733333230018616</v>
      </c>
      <c r="Z8" s="32">
        <v>0.12565217303193132</v>
      </c>
      <c r="AB8">
        <f>INDEX(OutputValues,4,$AA$4)</f>
        <v>1503.6499894559383</v>
      </c>
    </row>
    <row r="9" spans="1:28" x14ac:dyDescent="0.35">
      <c r="A9" s="24">
        <v>0.20000000298023224</v>
      </c>
      <c r="B9" s="29">
        <v>1</v>
      </c>
      <c r="C9" s="30">
        <v>1</v>
      </c>
      <c r="D9" s="61">
        <v>0</v>
      </c>
      <c r="E9" s="30">
        <v>1</v>
      </c>
      <c r="F9" s="30">
        <v>1</v>
      </c>
      <c r="G9" s="61">
        <v>0</v>
      </c>
      <c r="H9" s="30">
        <v>1</v>
      </c>
      <c r="I9" s="30">
        <v>1</v>
      </c>
      <c r="J9" s="30">
        <v>1</v>
      </c>
      <c r="K9" s="30">
        <v>1</v>
      </c>
      <c r="L9" s="30">
        <v>1</v>
      </c>
      <c r="M9" s="61">
        <v>0</v>
      </c>
      <c r="N9" s="30">
        <v>1415.1999947279692</v>
      </c>
      <c r="O9" s="31">
        <v>0.10666666626930237</v>
      </c>
      <c r="P9" s="31">
        <v>0.13090909042141655</v>
      </c>
      <c r="Q9" s="31">
        <v>9.1428571087973462E-2</v>
      </c>
      <c r="R9" s="31">
        <v>0.15999999940395354</v>
      </c>
      <c r="S9" s="31">
        <v>0.12571428524596351</v>
      </c>
      <c r="T9" s="31">
        <v>8.999999966472387E-2</v>
      </c>
      <c r="U9" s="31">
        <v>0.18222222154339154</v>
      </c>
      <c r="V9" s="31">
        <v>0.10666666626930237</v>
      </c>
      <c r="W9" s="31">
        <v>0.16888888825972875</v>
      </c>
      <c r="X9" s="31">
        <v>0.11428571385996682</v>
      </c>
      <c r="Y9" s="31">
        <v>0.13866666615009307</v>
      </c>
      <c r="Z9" s="32">
        <v>0.11826086912466133</v>
      </c>
      <c r="AB9">
        <f>INDEX(OutputValues,5,$AA$4)</f>
        <v>1415.1999947279692</v>
      </c>
    </row>
    <row r="10" spans="1:28" x14ac:dyDescent="0.35">
      <c r="A10" s="24">
        <v>0.25</v>
      </c>
      <c r="B10" s="29">
        <v>1</v>
      </c>
      <c r="C10" s="30">
        <v>1</v>
      </c>
      <c r="D10" s="61">
        <v>0</v>
      </c>
      <c r="E10" s="30">
        <v>1</v>
      </c>
      <c r="F10" s="30">
        <v>1</v>
      </c>
      <c r="G10" s="61">
        <v>0</v>
      </c>
      <c r="H10" s="30">
        <v>1</v>
      </c>
      <c r="I10" s="30">
        <v>1</v>
      </c>
      <c r="J10" s="30">
        <v>1</v>
      </c>
      <c r="K10" s="30">
        <v>1</v>
      </c>
      <c r="L10" s="30">
        <v>1</v>
      </c>
      <c r="M10" s="61">
        <v>0</v>
      </c>
      <c r="N10" s="30">
        <v>1326.75</v>
      </c>
      <c r="O10" s="31">
        <v>0.1</v>
      </c>
      <c r="P10" s="31">
        <v>0.12272727272727274</v>
      </c>
      <c r="Q10" s="31">
        <v>8.5714285714285715E-2</v>
      </c>
      <c r="R10" s="31">
        <v>0.15</v>
      </c>
      <c r="S10" s="31">
        <v>0.11785714285714285</v>
      </c>
      <c r="T10" s="31">
        <v>8.4375000000000006E-2</v>
      </c>
      <c r="U10" s="31">
        <v>0.17083333333333334</v>
      </c>
      <c r="V10" s="31">
        <v>0.1</v>
      </c>
      <c r="W10" s="31">
        <v>0.15833333333333335</v>
      </c>
      <c r="X10" s="31">
        <v>0.10714285714285714</v>
      </c>
      <c r="Y10" s="31">
        <v>0.13</v>
      </c>
      <c r="Z10" s="32">
        <v>0.1108695652173913</v>
      </c>
      <c r="AB10">
        <f>INDEX(OutputValues,6,$AA$4)</f>
        <v>1326.75</v>
      </c>
    </row>
    <row r="11" spans="1:28" x14ac:dyDescent="0.35">
      <c r="A11" s="24">
        <v>0.30000001192092896</v>
      </c>
      <c r="B11" s="33">
        <v>1</v>
      </c>
      <c r="C11" s="34">
        <v>1</v>
      </c>
      <c r="D11" s="62">
        <v>0</v>
      </c>
      <c r="E11" s="34">
        <v>1</v>
      </c>
      <c r="F11" s="34">
        <v>1</v>
      </c>
      <c r="G11" s="62">
        <v>0</v>
      </c>
      <c r="H11" s="34">
        <v>1</v>
      </c>
      <c r="I11" s="34">
        <v>1</v>
      </c>
      <c r="J11" s="34">
        <v>1</v>
      </c>
      <c r="K11" s="34">
        <v>1</v>
      </c>
      <c r="L11" s="34">
        <v>1</v>
      </c>
      <c r="M11" s="62">
        <v>0</v>
      </c>
      <c r="N11" s="34">
        <v>1238.2999789118767</v>
      </c>
      <c r="O11" s="35">
        <v>9.3333331743876133E-2</v>
      </c>
      <c r="P11" s="35">
        <v>0.1145454525947571</v>
      </c>
      <c r="Q11" s="35">
        <v>7.9999998637608122E-2</v>
      </c>
      <c r="R11" s="35">
        <v>0.13999999761581422</v>
      </c>
      <c r="S11" s="35">
        <v>0.10999999812671117</v>
      </c>
      <c r="T11" s="35">
        <v>7.8749998658895495E-2</v>
      </c>
      <c r="U11" s="35">
        <v>0.15944444172912173</v>
      </c>
      <c r="V11" s="35">
        <v>9.3333331743876133E-2</v>
      </c>
      <c r="W11" s="35">
        <v>0.14777777526113725</v>
      </c>
      <c r="X11" s="35">
        <v>9.9999998297010145E-2</v>
      </c>
      <c r="Y11" s="35">
        <v>0.12133333126703898</v>
      </c>
      <c r="Z11" s="36">
        <v>0.10347825910734093</v>
      </c>
      <c r="AB11">
        <f>INDEX(OutputValues,7,$AA$4)</f>
        <v>1238.2999789118767</v>
      </c>
    </row>
    <row r="14" spans="1:28" x14ac:dyDescent="0.35">
      <c r="F14" s="41"/>
    </row>
    <row r="17" spans="4:4" x14ac:dyDescent="0.35">
      <c r="D17" s="15"/>
    </row>
    <row r="18" spans="4:4" x14ac:dyDescent="0.35">
      <c r="D18" s="12"/>
    </row>
    <row r="19" spans="4:4" x14ac:dyDescent="0.35">
      <c r="D19" s="12"/>
    </row>
    <row r="20" spans="4:4" x14ac:dyDescent="0.35">
      <c r="D20" s="15"/>
    </row>
    <row r="21" spans="4:4" x14ac:dyDescent="0.35">
      <c r="D21" s="10"/>
    </row>
    <row r="22" spans="4:4" x14ac:dyDescent="0.35">
      <c r="D22" s="16"/>
    </row>
  </sheetData>
  <dataValidations count="1">
    <dataValidation type="list" allowBlank="1" showInputMessage="1" showErrorMessage="1" sqref="AB4" xr:uid="{777855CB-19E6-478E-B8CB-393233716B96}">
      <formula1>OutputAddresses</formula1>
    </dataValidation>
  </dataValidation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3C0AE4-EFA1-4237-A5F7-8254C3205C44}">
  <dimension ref="A1:P46"/>
  <sheetViews>
    <sheetView topLeftCell="A13" workbookViewId="0">
      <selection activeCell="I16" sqref="I16"/>
    </sheetView>
  </sheetViews>
  <sheetFormatPr defaultRowHeight="14.5" x14ac:dyDescent="0.35"/>
  <cols>
    <col min="1" max="2" width="17.81640625" bestFit="1" customWidth="1"/>
    <col min="3" max="3" width="10.36328125" customWidth="1"/>
    <col min="4" max="4" width="23.54296875" bestFit="1" customWidth="1"/>
    <col min="5" max="5" width="10.54296875" bestFit="1" customWidth="1"/>
    <col min="6" max="6" width="13.453125" bestFit="1" customWidth="1"/>
    <col min="7" max="7" width="7.26953125" bestFit="1" customWidth="1"/>
    <col min="8" max="8" width="10.1796875" bestFit="1" customWidth="1"/>
    <col min="9" max="9" width="12.6328125" customWidth="1"/>
    <col min="11" max="11" width="11.36328125" bestFit="1" customWidth="1"/>
    <col min="12" max="14" width="23.90625" bestFit="1" customWidth="1"/>
    <col min="15" max="15" width="16.36328125" bestFit="1" customWidth="1"/>
  </cols>
  <sheetData>
    <row r="1" spans="1:16" ht="20.5" thickBot="1" x14ac:dyDescent="0.4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I1" s="10" t="s">
        <v>0</v>
      </c>
      <c r="J1" s="10" t="s">
        <v>1</v>
      </c>
      <c r="K1" s="10" t="s">
        <v>2</v>
      </c>
      <c r="L1" s="10" t="s">
        <v>16</v>
      </c>
      <c r="M1" s="10" t="s">
        <v>17</v>
      </c>
      <c r="N1" s="10" t="s">
        <v>18</v>
      </c>
      <c r="O1" s="10" t="s">
        <v>19</v>
      </c>
      <c r="P1" s="10" t="s">
        <v>31</v>
      </c>
    </row>
    <row r="2" spans="1:16" x14ac:dyDescent="0.35">
      <c r="A2" s="1">
        <v>1</v>
      </c>
      <c r="B2" s="1" t="s">
        <v>7</v>
      </c>
      <c r="C2" s="2">
        <v>1</v>
      </c>
      <c r="D2" s="1">
        <v>250</v>
      </c>
      <c r="E2" s="1">
        <v>100</v>
      </c>
      <c r="F2" s="1">
        <v>100</v>
      </c>
      <c r="G2" s="1">
        <v>60</v>
      </c>
      <c r="I2" s="45">
        <v>1</v>
      </c>
      <c r="J2" s="45" t="s">
        <v>7</v>
      </c>
      <c r="K2" s="46">
        <v>1</v>
      </c>
      <c r="L2" s="45">
        <f>SUMPRODUCT($C2,D2)</f>
        <v>250</v>
      </c>
      <c r="M2" s="45">
        <f t="shared" ref="M2:N13" si="0">SUMPRODUCT($C2,E2)</f>
        <v>100</v>
      </c>
      <c r="N2" s="45">
        <f t="shared" si="0"/>
        <v>100</v>
      </c>
      <c r="O2" s="45">
        <f>SUMPRODUCT($C2,G2)*(1-O$16)</f>
        <v>60</v>
      </c>
      <c r="P2" s="47">
        <f>O2/SUM(L2:N2)</f>
        <v>0.13333333333333333</v>
      </c>
    </row>
    <row r="3" spans="1:16" x14ac:dyDescent="0.35">
      <c r="A3" s="3">
        <v>2</v>
      </c>
      <c r="B3" s="3" t="s">
        <v>7</v>
      </c>
      <c r="C3" s="4">
        <v>0.33</v>
      </c>
      <c r="D3" s="3">
        <v>500</v>
      </c>
      <c r="E3" s="3">
        <v>300</v>
      </c>
      <c r="F3" s="3">
        <v>300</v>
      </c>
      <c r="G3" s="3">
        <v>180</v>
      </c>
      <c r="I3" s="45">
        <v>2</v>
      </c>
      <c r="J3" s="45" t="s">
        <v>7</v>
      </c>
      <c r="K3" s="46">
        <v>0.33</v>
      </c>
      <c r="L3" s="45">
        <f>SUMPRODUCT($C3,D3)</f>
        <v>165</v>
      </c>
      <c r="M3" s="45">
        <f>SUMPRODUCT($C3,E3)</f>
        <v>99</v>
      </c>
      <c r="N3" s="45">
        <f t="shared" si="0"/>
        <v>99</v>
      </c>
      <c r="O3" s="45">
        <f t="shared" ref="O3:O13" si="1">SUMPRODUCT($C3,G3)*(1-O$16)</f>
        <v>59.400000000000006</v>
      </c>
      <c r="P3" s="47">
        <f t="shared" ref="P3:P12" si="2">O3/SUM(L3:N3)</f>
        <v>0.16363636363636366</v>
      </c>
    </row>
    <row r="4" spans="1:16" x14ac:dyDescent="0.35">
      <c r="A4" s="1">
        <v>3</v>
      </c>
      <c r="B4" s="1" t="s">
        <v>7</v>
      </c>
      <c r="C4" s="2">
        <v>0.5</v>
      </c>
      <c r="D4" s="1">
        <v>100</v>
      </c>
      <c r="E4" s="1">
        <v>200</v>
      </c>
      <c r="F4" s="1">
        <v>400</v>
      </c>
      <c r="G4" s="1">
        <v>80</v>
      </c>
      <c r="I4" s="45">
        <v>3</v>
      </c>
      <c r="J4" s="45" t="s">
        <v>7</v>
      </c>
      <c r="K4" s="46">
        <v>0.5</v>
      </c>
      <c r="L4" s="45">
        <f t="shared" ref="L4:M13" si="3">SUMPRODUCT($C4,D4)</f>
        <v>50</v>
      </c>
      <c r="M4" s="45">
        <f t="shared" si="3"/>
        <v>100</v>
      </c>
      <c r="N4" s="45">
        <f t="shared" si="0"/>
        <v>200</v>
      </c>
      <c r="O4" s="45">
        <f t="shared" si="1"/>
        <v>40</v>
      </c>
      <c r="P4" s="47">
        <f t="shared" si="2"/>
        <v>0.11428571428571428</v>
      </c>
    </row>
    <row r="5" spans="1:16" x14ac:dyDescent="0.35">
      <c r="A5" s="3">
        <v>4</v>
      </c>
      <c r="B5" s="3" t="s">
        <v>7</v>
      </c>
      <c r="C5" s="4">
        <v>1</v>
      </c>
      <c r="D5" s="3">
        <v>750</v>
      </c>
      <c r="E5" s="3">
        <v>500</v>
      </c>
      <c r="F5" s="3">
        <v>300</v>
      </c>
      <c r="G5" s="3">
        <v>310</v>
      </c>
      <c r="I5" s="45">
        <v>4</v>
      </c>
      <c r="J5" s="45" t="s">
        <v>7</v>
      </c>
      <c r="K5" s="46">
        <v>1</v>
      </c>
      <c r="L5" s="45">
        <f t="shared" si="3"/>
        <v>750</v>
      </c>
      <c r="M5" s="45">
        <f t="shared" si="3"/>
        <v>500</v>
      </c>
      <c r="N5" s="45">
        <f t="shared" si="0"/>
        <v>300</v>
      </c>
      <c r="O5" s="45">
        <f t="shared" si="1"/>
        <v>310</v>
      </c>
      <c r="P5" s="47">
        <f t="shared" si="2"/>
        <v>0.2</v>
      </c>
    </row>
    <row r="6" spans="1:16" x14ac:dyDescent="0.35">
      <c r="A6" s="1">
        <v>5</v>
      </c>
      <c r="B6" s="1" t="s">
        <v>7</v>
      </c>
      <c r="C6" s="2">
        <v>0.75</v>
      </c>
      <c r="D6" s="1">
        <v>200</v>
      </c>
      <c r="E6" s="1">
        <v>400</v>
      </c>
      <c r="F6" s="1">
        <v>800</v>
      </c>
      <c r="G6" s="1">
        <v>220</v>
      </c>
      <c r="I6" s="45">
        <v>5</v>
      </c>
      <c r="J6" s="45" t="s">
        <v>7</v>
      </c>
      <c r="K6" s="46">
        <v>0.75</v>
      </c>
      <c r="L6" s="45">
        <f t="shared" si="3"/>
        <v>150</v>
      </c>
      <c r="M6" s="45">
        <f t="shared" si="3"/>
        <v>300</v>
      </c>
      <c r="N6" s="45">
        <f t="shared" si="0"/>
        <v>600</v>
      </c>
      <c r="O6" s="45">
        <f t="shared" si="1"/>
        <v>165</v>
      </c>
      <c r="P6" s="47">
        <f t="shared" si="2"/>
        <v>0.15714285714285714</v>
      </c>
    </row>
    <row r="7" spans="1:16" x14ac:dyDescent="0.35">
      <c r="A7" s="3">
        <v>6</v>
      </c>
      <c r="B7" s="3" t="s">
        <v>8</v>
      </c>
      <c r="C7" s="4">
        <v>0.5</v>
      </c>
      <c r="D7" s="3">
        <v>1000</v>
      </c>
      <c r="E7" s="3">
        <v>300</v>
      </c>
      <c r="F7" s="3">
        <v>300</v>
      </c>
      <c r="G7" s="3">
        <v>180</v>
      </c>
      <c r="I7" s="45">
        <v>6</v>
      </c>
      <c r="J7" s="45" t="s">
        <v>8</v>
      </c>
      <c r="K7" s="46">
        <v>0.5</v>
      </c>
      <c r="L7" s="45">
        <f t="shared" si="3"/>
        <v>500</v>
      </c>
      <c r="M7" s="45">
        <f t="shared" si="3"/>
        <v>150</v>
      </c>
      <c r="N7" s="45">
        <f t="shared" si="0"/>
        <v>150</v>
      </c>
      <c r="O7" s="45">
        <f t="shared" si="1"/>
        <v>90</v>
      </c>
      <c r="P7" s="47">
        <f t="shared" si="2"/>
        <v>0.1125</v>
      </c>
    </row>
    <row r="8" spans="1:16" x14ac:dyDescent="0.35">
      <c r="A8" s="1">
        <v>7</v>
      </c>
      <c r="B8" s="1" t="s">
        <v>8</v>
      </c>
      <c r="C8" s="2">
        <v>1</v>
      </c>
      <c r="D8" s="1">
        <v>750</v>
      </c>
      <c r="E8" s="1">
        <v>750</v>
      </c>
      <c r="F8" s="1">
        <v>300</v>
      </c>
      <c r="G8" s="1">
        <v>410</v>
      </c>
      <c r="I8" s="45">
        <v>7</v>
      </c>
      <c r="J8" s="45" t="s">
        <v>8</v>
      </c>
      <c r="K8" s="46">
        <v>1</v>
      </c>
      <c r="L8" s="45">
        <f t="shared" si="3"/>
        <v>750</v>
      </c>
      <c r="M8" s="45">
        <f t="shared" si="3"/>
        <v>750</v>
      </c>
      <c r="N8" s="45">
        <f t="shared" si="0"/>
        <v>300</v>
      </c>
      <c r="O8" s="45">
        <f t="shared" si="1"/>
        <v>410</v>
      </c>
      <c r="P8" s="47">
        <f t="shared" si="2"/>
        <v>0.22777777777777777</v>
      </c>
    </row>
    <row r="9" spans="1:16" x14ac:dyDescent="0.35">
      <c r="A9" s="3">
        <v>8</v>
      </c>
      <c r="B9" s="3" t="s">
        <v>8</v>
      </c>
      <c r="C9" s="4">
        <v>1</v>
      </c>
      <c r="D9" s="3">
        <v>800</v>
      </c>
      <c r="E9" s="3">
        <v>700</v>
      </c>
      <c r="F9" s="3">
        <v>600</v>
      </c>
      <c r="G9" s="3">
        <v>280</v>
      </c>
      <c r="I9" s="45">
        <v>8</v>
      </c>
      <c r="J9" s="45" t="s">
        <v>8</v>
      </c>
      <c r="K9" s="46">
        <v>1</v>
      </c>
      <c r="L9" s="45">
        <f t="shared" si="3"/>
        <v>800</v>
      </c>
      <c r="M9" s="45">
        <f t="shared" si="3"/>
        <v>700</v>
      </c>
      <c r="N9" s="45">
        <f t="shared" si="0"/>
        <v>600</v>
      </c>
      <c r="O9" s="45">
        <f t="shared" si="1"/>
        <v>280</v>
      </c>
      <c r="P9" s="47">
        <f t="shared" si="2"/>
        <v>0.13333333333333333</v>
      </c>
    </row>
    <row r="10" spans="1:16" x14ac:dyDescent="0.35">
      <c r="A10" s="1">
        <v>9</v>
      </c>
      <c r="B10" s="1" t="s">
        <v>8</v>
      </c>
      <c r="C10" s="2">
        <v>0.67</v>
      </c>
      <c r="D10" s="1">
        <v>400</v>
      </c>
      <c r="E10" s="1">
        <v>600</v>
      </c>
      <c r="F10" s="1">
        <v>800</v>
      </c>
      <c r="G10" s="1">
        <v>380</v>
      </c>
      <c r="I10" s="45">
        <v>9</v>
      </c>
      <c r="J10" s="45" t="s">
        <v>8</v>
      </c>
      <c r="K10" s="46">
        <v>0.67</v>
      </c>
      <c r="L10" s="45">
        <f t="shared" si="3"/>
        <v>268</v>
      </c>
      <c r="M10" s="45">
        <f t="shared" si="3"/>
        <v>402</v>
      </c>
      <c r="N10" s="45">
        <f t="shared" si="0"/>
        <v>536</v>
      </c>
      <c r="O10" s="45">
        <f t="shared" si="1"/>
        <v>254.60000000000002</v>
      </c>
      <c r="P10" s="47">
        <f t="shared" si="2"/>
        <v>0.21111111111111114</v>
      </c>
    </row>
    <row r="11" spans="1:16" x14ac:dyDescent="0.35">
      <c r="A11" s="3">
        <v>10</v>
      </c>
      <c r="B11" s="3" t="s">
        <v>9</v>
      </c>
      <c r="C11" s="4">
        <v>1</v>
      </c>
      <c r="D11" s="3">
        <v>100</v>
      </c>
      <c r="E11" s="3">
        <v>200</v>
      </c>
      <c r="F11" s="3">
        <v>400</v>
      </c>
      <c r="G11" s="3">
        <v>100</v>
      </c>
      <c r="I11" s="45">
        <v>10</v>
      </c>
      <c r="J11" s="45" t="s">
        <v>9</v>
      </c>
      <c r="K11" s="46">
        <v>1</v>
      </c>
      <c r="L11" s="45">
        <f t="shared" si="3"/>
        <v>100</v>
      </c>
      <c r="M11" s="45">
        <f t="shared" si="3"/>
        <v>200</v>
      </c>
      <c r="N11" s="45">
        <f t="shared" si="0"/>
        <v>400</v>
      </c>
      <c r="O11" s="45">
        <f t="shared" si="1"/>
        <v>100</v>
      </c>
      <c r="P11" s="47">
        <f t="shared" si="2"/>
        <v>0.14285714285714285</v>
      </c>
    </row>
    <row r="12" spans="1:16" x14ac:dyDescent="0.35">
      <c r="A12" s="1">
        <v>11</v>
      </c>
      <c r="B12" s="1" t="s">
        <v>9</v>
      </c>
      <c r="C12" s="2">
        <v>0.5</v>
      </c>
      <c r="D12" s="1">
        <v>700</v>
      </c>
      <c r="E12" s="1">
        <v>500</v>
      </c>
      <c r="F12" s="1">
        <v>300</v>
      </c>
      <c r="G12" s="1">
        <v>260</v>
      </c>
      <c r="I12" s="45">
        <v>11</v>
      </c>
      <c r="J12" s="45" t="s">
        <v>9</v>
      </c>
      <c r="K12" s="46">
        <v>0.5</v>
      </c>
      <c r="L12" s="45">
        <f t="shared" si="3"/>
        <v>350</v>
      </c>
      <c r="M12" s="45">
        <f t="shared" si="3"/>
        <v>250</v>
      </c>
      <c r="N12" s="45">
        <f t="shared" si="0"/>
        <v>150</v>
      </c>
      <c r="O12" s="45">
        <f t="shared" si="1"/>
        <v>130</v>
      </c>
      <c r="P12" s="47">
        <f t="shared" si="2"/>
        <v>0.17333333333333334</v>
      </c>
    </row>
    <row r="13" spans="1:16" ht="15" thickBot="1" x14ac:dyDescent="0.4">
      <c r="A13" s="6">
        <v>12</v>
      </c>
      <c r="B13" s="6" t="s">
        <v>9</v>
      </c>
      <c r="C13" s="7">
        <v>1</v>
      </c>
      <c r="D13" s="6">
        <v>1500</v>
      </c>
      <c r="E13" s="6">
        <v>400</v>
      </c>
      <c r="F13" s="6">
        <v>400</v>
      </c>
      <c r="G13" s="6">
        <v>340</v>
      </c>
      <c r="I13" s="45">
        <v>12</v>
      </c>
      <c r="J13" s="45" t="s">
        <v>9</v>
      </c>
      <c r="K13" s="46">
        <v>1</v>
      </c>
      <c r="L13" s="45">
        <f t="shared" si="3"/>
        <v>1500</v>
      </c>
      <c r="M13" s="45">
        <f t="shared" si="3"/>
        <v>400</v>
      </c>
      <c r="N13" s="45">
        <f t="shared" si="0"/>
        <v>400</v>
      </c>
      <c r="O13" s="45">
        <f t="shared" si="1"/>
        <v>340</v>
      </c>
      <c r="P13" s="47">
        <f>O13/SUM(L13:N13)</f>
        <v>0.14782608695652175</v>
      </c>
    </row>
    <row r="15" spans="1:16" x14ac:dyDescent="0.35">
      <c r="O15" t="s">
        <v>32</v>
      </c>
    </row>
    <row r="16" spans="1:16" x14ac:dyDescent="0.35">
      <c r="A16" s="10" t="s">
        <v>0</v>
      </c>
      <c r="B16" s="10" t="s">
        <v>1</v>
      </c>
      <c r="C16" t="s">
        <v>25</v>
      </c>
      <c r="D16" t="s">
        <v>27</v>
      </c>
      <c r="E16" t="s">
        <v>13</v>
      </c>
      <c r="F16" t="s">
        <v>14</v>
      </c>
      <c r="G16" t="s">
        <v>15</v>
      </c>
      <c r="I16" t="s">
        <v>12</v>
      </c>
      <c r="O16" s="49">
        <v>0</v>
      </c>
    </row>
    <row r="17" spans="1:9" x14ac:dyDescent="0.35">
      <c r="A17" s="37">
        <v>1</v>
      </c>
      <c r="B17" s="12" t="s">
        <v>7</v>
      </c>
      <c r="C17" s="50">
        <v>1</v>
      </c>
      <c r="D17">
        <f>$C17*L2</f>
        <v>250</v>
      </c>
      <c r="E17">
        <f t="shared" ref="E17:F28" si="4">$C17*M2</f>
        <v>100</v>
      </c>
      <c r="F17">
        <f t="shared" si="4"/>
        <v>100</v>
      </c>
      <c r="G17">
        <f>SUM(D17:F17)</f>
        <v>450</v>
      </c>
      <c r="I17" s="48">
        <f>SUMPRODUCT(C17:C28,O2:O13)</f>
        <v>1769</v>
      </c>
    </row>
    <row r="18" spans="1:9" x14ac:dyDescent="0.35">
      <c r="A18" s="37">
        <v>2</v>
      </c>
      <c r="B18" s="12" t="s">
        <v>7</v>
      </c>
      <c r="C18" s="50">
        <v>1</v>
      </c>
      <c r="D18">
        <f t="shared" ref="D18:D28" si="5">$C18*L3</f>
        <v>165</v>
      </c>
      <c r="E18">
        <f t="shared" si="4"/>
        <v>99</v>
      </c>
      <c r="F18">
        <f t="shared" si="4"/>
        <v>99</v>
      </c>
      <c r="G18">
        <f t="shared" ref="G18:G28" si="6">SUM(D18:F18)</f>
        <v>363</v>
      </c>
    </row>
    <row r="19" spans="1:9" x14ac:dyDescent="0.35">
      <c r="A19" s="37">
        <v>3</v>
      </c>
      <c r="B19" s="12" t="s">
        <v>7</v>
      </c>
      <c r="C19" s="50">
        <v>0</v>
      </c>
      <c r="D19">
        <f t="shared" si="5"/>
        <v>0</v>
      </c>
      <c r="E19">
        <f t="shared" si="4"/>
        <v>0</v>
      </c>
      <c r="F19">
        <f t="shared" si="4"/>
        <v>0</v>
      </c>
      <c r="G19">
        <f t="shared" si="6"/>
        <v>0</v>
      </c>
    </row>
    <row r="20" spans="1:9" x14ac:dyDescent="0.35">
      <c r="A20" s="37">
        <v>4</v>
      </c>
      <c r="B20" s="12" t="s">
        <v>7</v>
      </c>
      <c r="C20" s="50">
        <v>1</v>
      </c>
      <c r="D20">
        <f t="shared" si="5"/>
        <v>750</v>
      </c>
      <c r="E20">
        <f t="shared" si="4"/>
        <v>500</v>
      </c>
      <c r="F20">
        <f t="shared" si="4"/>
        <v>300</v>
      </c>
      <c r="G20">
        <f t="shared" si="6"/>
        <v>1550</v>
      </c>
    </row>
    <row r="21" spans="1:9" ht="15" thickBot="1" x14ac:dyDescent="0.4">
      <c r="A21" s="38">
        <v>5</v>
      </c>
      <c r="B21" s="13" t="s">
        <v>7</v>
      </c>
      <c r="C21" s="51">
        <v>1</v>
      </c>
      <c r="D21">
        <f t="shared" si="5"/>
        <v>150</v>
      </c>
      <c r="E21">
        <f t="shared" si="4"/>
        <v>300</v>
      </c>
      <c r="F21">
        <f t="shared" si="4"/>
        <v>600</v>
      </c>
      <c r="G21">
        <f t="shared" si="6"/>
        <v>1050</v>
      </c>
    </row>
    <row r="22" spans="1:9" x14ac:dyDescent="0.35">
      <c r="A22" s="39">
        <v>6</v>
      </c>
      <c r="B22" s="14" t="s">
        <v>8</v>
      </c>
      <c r="C22" s="52">
        <v>0</v>
      </c>
      <c r="D22">
        <f t="shared" si="5"/>
        <v>0</v>
      </c>
      <c r="E22">
        <f t="shared" si="4"/>
        <v>0</v>
      </c>
      <c r="F22">
        <f t="shared" si="4"/>
        <v>0</v>
      </c>
      <c r="G22">
        <f t="shared" si="6"/>
        <v>0</v>
      </c>
    </row>
    <row r="23" spans="1:9" x14ac:dyDescent="0.35">
      <c r="A23" s="37">
        <v>7</v>
      </c>
      <c r="B23" s="12" t="s">
        <v>8</v>
      </c>
      <c r="C23" s="50">
        <v>1</v>
      </c>
      <c r="D23">
        <f t="shared" si="5"/>
        <v>750</v>
      </c>
      <c r="E23">
        <f t="shared" si="4"/>
        <v>750</v>
      </c>
      <c r="F23">
        <f t="shared" si="4"/>
        <v>300</v>
      </c>
      <c r="G23">
        <f t="shared" si="6"/>
        <v>1800</v>
      </c>
    </row>
    <row r="24" spans="1:9" x14ac:dyDescent="0.35">
      <c r="A24" s="37">
        <v>8</v>
      </c>
      <c r="B24" s="12" t="s">
        <v>8</v>
      </c>
      <c r="C24" s="50">
        <v>1</v>
      </c>
      <c r="D24">
        <f t="shared" si="5"/>
        <v>800</v>
      </c>
      <c r="E24">
        <f t="shared" si="4"/>
        <v>700</v>
      </c>
      <c r="F24">
        <f t="shared" si="4"/>
        <v>600</v>
      </c>
      <c r="G24">
        <f t="shared" si="6"/>
        <v>2100</v>
      </c>
    </row>
    <row r="25" spans="1:9" ht="15" thickBot="1" x14ac:dyDescent="0.4">
      <c r="A25" s="38">
        <v>9</v>
      </c>
      <c r="B25" s="13" t="s">
        <v>8</v>
      </c>
      <c r="C25" s="51">
        <v>1</v>
      </c>
      <c r="D25">
        <f t="shared" si="5"/>
        <v>268</v>
      </c>
      <c r="E25">
        <f t="shared" si="4"/>
        <v>402</v>
      </c>
      <c r="F25">
        <f t="shared" si="4"/>
        <v>536</v>
      </c>
      <c r="G25">
        <f t="shared" si="6"/>
        <v>1206</v>
      </c>
    </row>
    <row r="26" spans="1:9" x14ac:dyDescent="0.35">
      <c r="A26" s="40">
        <v>10</v>
      </c>
      <c r="B26" s="10" t="s">
        <v>9</v>
      </c>
      <c r="C26" s="53">
        <v>1</v>
      </c>
      <c r="D26">
        <f t="shared" si="5"/>
        <v>100</v>
      </c>
      <c r="E26">
        <f t="shared" si="4"/>
        <v>200</v>
      </c>
      <c r="F26">
        <f t="shared" si="4"/>
        <v>400</v>
      </c>
      <c r="G26">
        <f t="shared" si="6"/>
        <v>700</v>
      </c>
    </row>
    <row r="27" spans="1:9" x14ac:dyDescent="0.35">
      <c r="A27" s="40">
        <v>11</v>
      </c>
      <c r="B27" s="10" t="s">
        <v>9</v>
      </c>
      <c r="C27" s="53">
        <v>1</v>
      </c>
      <c r="D27">
        <f t="shared" si="5"/>
        <v>350</v>
      </c>
      <c r="E27">
        <f t="shared" si="4"/>
        <v>250</v>
      </c>
      <c r="F27">
        <f t="shared" si="4"/>
        <v>150</v>
      </c>
      <c r="G27">
        <f t="shared" si="6"/>
        <v>750</v>
      </c>
    </row>
    <row r="28" spans="1:9" x14ac:dyDescent="0.35">
      <c r="A28" s="40">
        <v>12</v>
      </c>
      <c r="B28" s="10" t="s">
        <v>9</v>
      </c>
      <c r="C28" s="53">
        <v>0</v>
      </c>
      <c r="D28">
        <f t="shared" si="5"/>
        <v>0</v>
      </c>
      <c r="E28">
        <f t="shared" si="4"/>
        <v>0</v>
      </c>
      <c r="F28">
        <f t="shared" si="4"/>
        <v>0</v>
      </c>
      <c r="G28">
        <f t="shared" si="6"/>
        <v>0</v>
      </c>
    </row>
    <row r="29" spans="1:9" x14ac:dyDescent="0.35">
      <c r="D29" s="11">
        <f>SUM(D17:D28)</f>
        <v>3583</v>
      </c>
      <c r="E29" s="11">
        <f t="shared" ref="E29:F29" si="7">SUM(E17:E28)</f>
        <v>3301</v>
      </c>
      <c r="F29" s="11">
        <f t="shared" si="7"/>
        <v>3085</v>
      </c>
      <c r="G29" s="8">
        <f>SUM(D29:F29)</f>
        <v>9969</v>
      </c>
    </row>
    <row r="30" spans="1:9" x14ac:dyDescent="0.35">
      <c r="D30" t="s">
        <v>10</v>
      </c>
      <c r="E30" t="s">
        <v>10</v>
      </c>
      <c r="F30" t="s">
        <v>10</v>
      </c>
      <c r="G30" t="s">
        <v>10</v>
      </c>
    </row>
    <row r="31" spans="1:9" x14ac:dyDescent="0.35">
      <c r="B31" t="s">
        <v>63</v>
      </c>
      <c r="D31" s="22">
        <v>4000</v>
      </c>
      <c r="E31" s="22">
        <v>4000</v>
      </c>
      <c r="F31" s="22">
        <v>4000</v>
      </c>
      <c r="G31" s="23">
        <v>10000</v>
      </c>
    </row>
    <row r="34" spans="1:7" x14ac:dyDescent="0.35">
      <c r="A34" t="s">
        <v>29</v>
      </c>
      <c r="B34" s="10" t="s">
        <v>1</v>
      </c>
      <c r="C34" t="s">
        <v>25</v>
      </c>
      <c r="D34" t="s">
        <v>27</v>
      </c>
      <c r="E34" t="s">
        <v>13</v>
      </c>
      <c r="F34" t="s">
        <v>14</v>
      </c>
      <c r="G34" t="s">
        <v>15</v>
      </c>
    </row>
    <row r="35" spans="1:7" x14ac:dyDescent="0.35">
      <c r="B35" t="s">
        <v>7</v>
      </c>
      <c r="C35">
        <f>IF(SUM(C17:C21)&gt;0,1,0)</f>
        <v>1</v>
      </c>
      <c r="D35">
        <f>SUM(D17:D21)</f>
        <v>1315</v>
      </c>
      <c r="E35">
        <f>SUM(E17:E21)</f>
        <v>999</v>
      </c>
      <c r="F35">
        <f t="shared" ref="F35" si="8">SUM(F17:F21)</f>
        <v>1099</v>
      </c>
      <c r="G35">
        <f>SUM(G17:G21)</f>
        <v>3413</v>
      </c>
    </row>
    <row r="36" spans="1:7" x14ac:dyDescent="0.35">
      <c r="B36" t="s">
        <v>8</v>
      </c>
      <c r="C36">
        <f>IF(SUM(C18:C22)&gt;0,1,0)</f>
        <v>1</v>
      </c>
      <c r="D36">
        <f>SUM(D22:D25)</f>
        <v>1818</v>
      </c>
      <c r="E36">
        <f t="shared" ref="E36:G36" si="9">SUM(E22:E25)</f>
        <v>1852</v>
      </c>
      <c r="F36">
        <f t="shared" si="9"/>
        <v>1436</v>
      </c>
      <c r="G36">
        <f t="shared" si="9"/>
        <v>5106</v>
      </c>
    </row>
    <row r="37" spans="1:7" x14ac:dyDescent="0.35">
      <c r="B37" t="s">
        <v>9</v>
      </c>
      <c r="C37">
        <f>IF(SUM(C19:C23)&gt;0,1,0)</f>
        <v>1</v>
      </c>
      <c r="D37">
        <f>SUM(D26:D28)</f>
        <v>450</v>
      </c>
      <c r="E37">
        <f t="shared" ref="E37" si="10">SUM(E26:E28)</f>
        <v>450</v>
      </c>
      <c r="F37">
        <f>SUM(F26:F28)</f>
        <v>550</v>
      </c>
      <c r="G37">
        <f>SUM(G26:G28)</f>
        <v>1450</v>
      </c>
    </row>
    <row r="39" spans="1:7" x14ac:dyDescent="0.35">
      <c r="A39" t="s">
        <v>30</v>
      </c>
      <c r="D39" t="s">
        <v>28</v>
      </c>
    </row>
    <row r="40" spans="1:7" x14ac:dyDescent="0.35">
      <c r="A40" t="s">
        <v>20</v>
      </c>
      <c r="B40">
        <f>IF(D$29&lt;=D$31,0,1)</f>
        <v>0</v>
      </c>
      <c r="D40" t="s">
        <v>7</v>
      </c>
      <c r="E40" t="s">
        <v>8</v>
      </c>
      <c r="F40" t="s">
        <v>9</v>
      </c>
    </row>
    <row r="41" spans="1:7" x14ac:dyDescent="0.35">
      <c r="A41" t="s">
        <v>21</v>
      </c>
      <c r="B41">
        <f>IF(E$29&lt;=E$31,0,1)</f>
        <v>0</v>
      </c>
      <c r="D41">
        <f>SUM(C17:C21)</f>
        <v>4</v>
      </c>
      <c r="E41">
        <f>SUM(C22:C25)</f>
        <v>3</v>
      </c>
      <c r="F41">
        <f>SUM(C26:C28)</f>
        <v>2</v>
      </c>
    </row>
    <row r="42" spans="1:7" x14ac:dyDescent="0.35">
      <c r="A42" t="s">
        <v>22</v>
      </c>
      <c r="B42">
        <f>IF(F$29&lt;=F$31,0,1)</f>
        <v>0</v>
      </c>
      <c r="D42" t="s">
        <v>23</v>
      </c>
      <c r="E42" t="s">
        <v>23</v>
      </c>
      <c r="F42" t="s">
        <v>23</v>
      </c>
    </row>
    <row r="43" spans="1:7" x14ac:dyDescent="0.35">
      <c r="A43" t="s">
        <v>26</v>
      </c>
      <c r="B43">
        <f>IF(G$29&lt;=G$31,0,1)</f>
        <v>0</v>
      </c>
      <c r="C43" t="s">
        <v>62</v>
      </c>
      <c r="D43" s="45">
        <f>$A46</f>
        <v>2</v>
      </c>
      <c r="E43" s="45">
        <f t="shared" ref="E43:F43" si="11">$A46</f>
        <v>2</v>
      </c>
      <c r="F43" s="45">
        <f t="shared" si="11"/>
        <v>2</v>
      </c>
    </row>
    <row r="45" spans="1:7" x14ac:dyDescent="0.35">
      <c r="A45" t="s">
        <v>66</v>
      </c>
    </row>
    <row r="46" spans="1:7" x14ac:dyDescent="0.35">
      <c r="A46" s="45">
        <v>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01C37-CD9E-4616-8B0B-C07F87FBFA3B}">
  <dimension ref="A1:P46"/>
  <sheetViews>
    <sheetView topLeftCell="A2" workbookViewId="0">
      <selection activeCell="I16" sqref="I16"/>
    </sheetView>
  </sheetViews>
  <sheetFormatPr defaultRowHeight="14.5" x14ac:dyDescent="0.35"/>
  <cols>
    <col min="1" max="2" width="17.81640625" bestFit="1" customWidth="1"/>
    <col min="3" max="3" width="10.36328125" customWidth="1"/>
    <col min="4" max="4" width="23.54296875" bestFit="1" customWidth="1"/>
    <col min="5" max="5" width="10.54296875" bestFit="1" customWidth="1"/>
    <col min="6" max="6" width="13.453125" bestFit="1" customWidth="1"/>
    <col min="7" max="7" width="7.26953125" bestFit="1" customWidth="1"/>
    <col min="8" max="8" width="10.1796875" bestFit="1" customWidth="1"/>
    <col min="9" max="9" width="12.6328125" customWidth="1"/>
    <col min="11" max="11" width="11.36328125" bestFit="1" customWidth="1"/>
    <col min="12" max="14" width="23.90625" bestFit="1" customWidth="1"/>
    <col min="15" max="15" width="16.36328125" bestFit="1" customWidth="1"/>
  </cols>
  <sheetData>
    <row r="1" spans="1:16" ht="20.5" thickBot="1" x14ac:dyDescent="0.4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I1" s="10" t="s">
        <v>0</v>
      </c>
      <c r="J1" s="10" t="s">
        <v>1</v>
      </c>
      <c r="K1" s="10" t="s">
        <v>2</v>
      </c>
      <c r="L1" s="10" t="s">
        <v>16</v>
      </c>
      <c r="M1" s="10" t="s">
        <v>17</v>
      </c>
      <c r="N1" s="10" t="s">
        <v>18</v>
      </c>
      <c r="O1" s="10" t="s">
        <v>19</v>
      </c>
      <c r="P1" s="10" t="s">
        <v>31</v>
      </c>
    </row>
    <row r="2" spans="1:16" x14ac:dyDescent="0.35">
      <c r="A2" s="1">
        <v>1</v>
      </c>
      <c r="B2" s="1" t="s">
        <v>7</v>
      </c>
      <c r="C2" s="2">
        <v>1</v>
      </c>
      <c r="D2" s="1">
        <v>250</v>
      </c>
      <c r="E2" s="1">
        <v>100</v>
      </c>
      <c r="F2" s="1">
        <v>100</v>
      </c>
      <c r="G2" s="1">
        <v>60</v>
      </c>
      <c r="I2" s="45">
        <v>1</v>
      </c>
      <c r="J2" s="45" t="s">
        <v>7</v>
      </c>
      <c r="K2" s="46">
        <v>1</v>
      </c>
      <c r="L2" s="45">
        <f>SUMPRODUCT($C2,D2)</f>
        <v>250</v>
      </c>
      <c r="M2" s="45">
        <f t="shared" ref="M2:N13" si="0">SUMPRODUCT($C2,E2)</f>
        <v>100</v>
      </c>
      <c r="N2" s="45">
        <f t="shared" si="0"/>
        <v>100</v>
      </c>
      <c r="O2" s="45">
        <f>SUMPRODUCT($C2,G2)*(1-O$16)</f>
        <v>60</v>
      </c>
      <c r="P2" s="47">
        <f>O2/SUM(L2:N2)</f>
        <v>0.13333333333333333</v>
      </c>
    </row>
    <row r="3" spans="1:16" x14ac:dyDescent="0.35">
      <c r="A3" s="3">
        <v>2</v>
      </c>
      <c r="B3" s="3" t="s">
        <v>7</v>
      </c>
      <c r="C3" s="4">
        <v>0.33</v>
      </c>
      <c r="D3" s="3">
        <v>500</v>
      </c>
      <c r="E3" s="3">
        <v>300</v>
      </c>
      <c r="F3" s="3">
        <v>300</v>
      </c>
      <c r="G3" s="3">
        <v>180</v>
      </c>
      <c r="I3" s="45">
        <v>2</v>
      </c>
      <c r="J3" s="45" t="s">
        <v>7</v>
      </c>
      <c r="K3" s="46">
        <v>0.33</v>
      </c>
      <c r="L3" s="45">
        <f>SUMPRODUCT($C3,D3)</f>
        <v>165</v>
      </c>
      <c r="M3" s="45">
        <f>SUMPRODUCT($C3,E3)</f>
        <v>99</v>
      </c>
      <c r="N3" s="45">
        <f t="shared" si="0"/>
        <v>99</v>
      </c>
      <c r="O3" s="45">
        <f t="shared" ref="O3:O13" si="1">SUMPRODUCT($C3,G3)*(1-O$16)</f>
        <v>59.400000000000006</v>
      </c>
      <c r="P3" s="47">
        <f t="shared" ref="P3:P12" si="2">O3/SUM(L3:N3)</f>
        <v>0.16363636363636366</v>
      </c>
    </row>
    <row r="4" spans="1:16" x14ac:dyDescent="0.35">
      <c r="A4" s="1">
        <v>3</v>
      </c>
      <c r="B4" s="1" t="s">
        <v>7</v>
      </c>
      <c r="C4" s="2">
        <v>0.5</v>
      </c>
      <c r="D4" s="1">
        <v>100</v>
      </c>
      <c r="E4" s="1">
        <v>200</v>
      </c>
      <c r="F4" s="1">
        <v>400</v>
      </c>
      <c r="G4" s="1">
        <v>80</v>
      </c>
      <c r="I4" s="45">
        <v>3</v>
      </c>
      <c r="J4" s="45" t="s">
        <v>7</v>
      </c>
      <c r="K4" s="46">
        <v>0.5</v>
      </c>
      <c r="L4" s="45">
        <f t="shared" ref="L4:M13" si="3">SUMPRODUCT($C4,D4)</f>
        <v>50</v>
      </c>
      <c r="M4" s="45">
        <f t="shared" si="3"/>
        <v>100</v>
      </c>
      <c r="N4" s="45">
        <f t="shared" si="0"/>
        <v>200</v>
      </c>
      <c r="O4" s="45">
        <f t="shared" si="1"/>
        <v>40</v>
      </c>
      <c r="P4" s="47">
        <f t="shared" si="2"/>
        <v>0.11428571428571428</v>
      </c>
    </row>
    <row r="5" spans="1:16" x14ac:dyDescent="0.35">
      <c r="A5" s="3">
        <v>4</v>
      </c>
      <c r="B5" s="3" t="s">
        <v>7</v>
      </c>
      <c r="C5" s="4">
        <v>1</v>
      </c>
      <c r="D5" s="3">
        <v>750</v>
      </c>
      <c r="E5" s="3">
        <v>500</v>
      </c>
      <c r="F5" s="3">
        <v>300</v>
      </c>
      <c r="G5" s="3">
        <v>310</v>
      </c>
      <c r="I5" s="45">
        <v>4</v>
      </c>
      <c r="J5" s="45" t="s">
        <v>7</v>
      </c>
      <c r="K5" s="46">
        <v>1</v>
      </c>
      <c r="L5" s="45">
        <f t="shared" si="3"/>
        <v>750</v>
      </c>
      <c r="M5" s="45">
        <f t="shared" si="3"/>
        <v>500</v>
      </c>
      <c r="N5" s="45">
        <f t="shared" si="0"/>
        <v>300</v>
      </c>
      <c r="O5" s="45">
        <f t="shared" si="1"/>
        <v>310</v>
      </c>
      <c r="P5" s="47">
        <f t="shared" si="2"/>
        <v>0.2</v>
      </c>
    </row>
    <row r="6" spans="1:16" x14ac:dyDescent="0.35">
      <c r="A6" s="1">
        <v>5</v>
      </c>
      <c r="B6" s="1" t="s">
        <v>7</v>
      </c>
      <c r="C6" s="2">
        <v>0.75</v>
      </c>
      <c r="D6" s="1">
        <v>200</v>
      </c>
      <c r="E6" s="1">
        <v>400</v>
      </c>
      <c r="F6" s="1">
        <v>800</v>
      </c>
      <c r="G6" s="1">
        <v>220</v>
      </c>
      <c r="I6" s="45">
        <v>5</v>
      </c>
      <c r="J6" s="45" t="s">
        <v>7</v>
      </c>
      <c r="K6" s="46">
        <v>0.75</v>
      </c>
      <c r="L6" s="45">
        <f t="shared" si="3"/>
        <v>150</v>
      </c>
      <c r="M6" s="45">
        <f t="shared" si="3"/>
        <v>300</v>
      </c>
      <c r="N6" s="45">
        <f t="shared" si="0"/>
        <v>600</v>
      </c>
      <c r="O6" s="45">
        <f t="shared" si="1"/>
        <v>165</v>
      </c>
      <c r="P6" s="47">
        <f t="shared" si="2"/>
        <v>0.15714285714285714</v>
      </c>
    </row>
    <row r="7" spans="1:16" x14ac:dyDescent="0.35">
      <c r="A7" s="3">
        <v>6</v>
      </c>
      <c r="B7" s="3" t="s">
        <v>8</v>
      </c>
      <c r="C7" s="4">
        <v>0.5</v>
      </c>
      <c r="D7" s="3">
        <v>1000</v>
      </c>
      <c r="E7" s="3">
        <v>300</v>
      </c>
      <c r="F7" s="3">
        <v>300</v>
      </c>
      <c r="G7" s="3">
        <v>180</v>
      </c>
      <c r="I7" s="45">
        <v>6</v>
      </c>
      <c r="J7" s="45" t="s">
        <v>8</v>
      </c>
      <c r="K7" s="46">
        <v>0.5</v>
      </c>
      <c r="L7" s="45">
        <f t="shared" si="3"/>
        <v>500</v>
      </c>
      <c r="M7" s="45">
        <f t="shared" si="3"/>
        <v>150</v>
      </c>
      <c r="N7" s="45">
        <f t="shared" si="0"/>
        <v>150</v>
      </c>
      <c r="O7" s="45">
        <f t="shared" si="1"/>
        <v>90</v>
      </c>
      <c r="P7" s="47">
        <f t="shared" si="2"/>
        <v>0.1125</v>
      </c>
    </row>
    <row r="8" spans="1:16" x14ac:dyDescent="0.35">
      <c r="A8" s="1">
        <v>7</v>
      </c>
      <c r="B8" s="1" t="s">
        <v>8</v>
      </c>
      <c r="C8" s="2">
        <v>1</v>
      </c>
      <c r="D8" s="1">
        <v>750</v>
      </c>
      <c r="E8" s="1">
        <v>750</v>
      </c>
      <c r="F8" s="1">
        <v>300</v>
      </c>
      <c r="G8" s="1">
        <v>410</v>
      </c>
      <c r="I8" s="45">
        <v>7</v>
      </c>
      <c r="J8" s="45" t="s">
        <v>8</v>
      </c>
      <c r="K8" s="46">
        <v>1</v>
      </c>
      <c r="L8" s="45">
        <f t="shared" si="3"/>
        <v>750</v>
      </c>
      <c r="M8" s="45">
        <f t="shared" si="3"/>
        <v>750</v>
      </c>
      <c r="N8" s="45">
        <f t="shared" si="0"/>
        <v>300</v>
      </c>
      <c r="O8" s="45">
        <f t="shared" si="1"/>
        <v>410</v>
      </c>
      <c r="P8" s="47">
        <f t="shared" si="2"/>
        <v>0.22777777777777777</v>
      </c>
    </row>
    <row r="9" spans="1:16" x14ac:dyDescent="0.35">
      <c r="A9" s="3">
        <v>8</v>
      </c>
      <c r="B9" s="3" t="s">
        <v>8</v>
      </c>
      <c r="C9" s="4">
        <v>1</v>
      </c>
      <c r="D9" s="3">
        <v>800</v>
      </c>
      <c r="E9" s="3">
        <v>700</v>
      </c>
      <c r="F9" s="3">
        <v>600</v>
      </c>
      <c r="G9" s="3">
        <v>280</v>
      </c>
      <c r="I9" s="45">
        <v>8</v>
      </c>
      <c r="J9" s="45" t="s">
        <v>8</v>
      </c>
      <c r="K9" s="46">
        <v>1</v>
      </c>
      <c r="L9" s="45">
        <f t="shared" si="3"/>
        <v>800</v>
      </c>
      <c r="M9" s="45">
        <f t="shared" si="3"/>
        <v>700</v>
      </c>
      <c r="N9" s="45">
        <f t="shared" si="0"/>
        <v>600</v>
      </c>
      <c r="O9" s="45">
        <f t="shared" si="1"/>
        <v>280</v>
      </c>
      <c r="P9" s="47">
        <f t="shared" si="2"/>
        <v>0.13333333333333333</v>
      </c>
    </row>
    <row r="10" spans="1:16" x14ac:dyDescent="0.35">
      <c r="A10" s="1">
        <v>9</v>
      </c>
      <c r="B10" s="1" t="s">
        <v>8</v>
      </c>
      <c r="C10" s="2">
        <v>0.67</v>
      </c>
      <c r="D10" s="1">
        <v>400</v>
      </c>
      <c r="E10" s="1">
        <v>600</v>
      </c>
      <c r="F10" s="1">
        <v>800</v>
      </c>
      <c r="G10" s="1">
        <v>380</v>
      </c>
      <c r="I10" s="45">
        <v>9</v>
      </c>
      <c r="J10" s="45" t="s">
        <v>8</v>
      </c>
      <c r="K10" s="46">
        <v>0.67</v>
      </c>
      <c r="L10" s="45">
        <f t="shared" si="3"/>
        <v>268</v>
      </c>
      <c r="M10" s="45">
        <f t="shared" si="3"/>
        <v>402</v>
      </c>
      <c r="N10" s="45">
        <f t="shared" si="0"/>
        <v>536</v>
      </c>
      <c r="O10" s="45">
        <f t="shared" si="1"/>
        <v>254.60000000000002</v>
      </c>
      <c r="P10" s="47">
        <f t="shared" si="2"/>
        <v>0.21111111111111114</v>
      </c>
    </row>
    <row r="11" spans="1:16" x14ac:dyDescent="0.35">
      <c r="A11" s="3">
        <v>10</v>
      </c>
      <c r="B11" s="3" t="s">
        <v>9</v>
      </c>
      <c r="C11" s="4">
        <v>1</v>
      </c>
      <c r="D11" s="3">
        <v>100</v>
      </c>
      <c r="E11" s="3">
        <v>200</v>
      </c>
      <c r="F11" s="3">
        <v>400</v>
      </c>
      <c r="G11" s="3">
        <v>100</v>
      </c>
      <c r="I11" s="45">
        <v>10</v>
      </c>
      <c r="J11" s="45" t="s">
        <v>9</v>
      </c>
      <c r="K11" s="46">
        <v>1</v>
      </c>
      <c r="L11" s="45">
        <f t="shared" si="3"/>
        <v>100</v>
      </c>
      <c r="M11" s="45">
        <f t="shared" si="3"/>
        <v>200</v>
      </c>
      <c r="N11" s="45">
        <f t="shared" si="0"/>
        <v>400</v>
      </c>
      <c r="O11" s="45">
        <f t="shared" si="1"/>
        <v>100</v>
      </c>
      <c r="P11" s="47">
        <f t="shared" si="2"/>
        <v>0.14285714285714285</v>
      </c>
    </row>
    <row r="12" spans="1:16" x14ac:dyDescent="0.35">
      <c r="A12" s="1">
        <v>11</v>
      </c>
      <c r="B12" s="1" t="s">
        <v>9</v>
      </c>
      <c r="C12" s="2">
        <v>0.5</v>
      </c>
      <c r="D12" s="1">
        <v>700</v>
      </c>
      <c r="E12" s="1">
        <v>500</v>
      </c>
      <c r="F12" s="1">
        <v>300</v>
      </c>
      <c r="G12" s="1">
        <v>260</v>
      </c>
      <c r="I12" s="45">
        <v>11</v>
      </c>
      <c r="J12" s="45" t="s">
        <v>9</v>
      </c>
      <c r="K12" s="46">
        <v>0.5</v>
      </c>
      <c r="L12" s="45">
        <f t="shared" si="3"/>
        <v>350</v>
      </c>
      <c r="M12" s="45">
        <f t="shared" si="3"/>
        <v>250</v>
      </c>
      <c r="N12" s="45">
        <f t="shared" si="0"/>
        <v>150</v>
      </c>
      <c r="O12" s="45">
        <f t="shared" si="1"/>
        <v>130</v>
      </c>
      <c r="P12" s="47">
        <f t="shared" si="2"/>
        <v>0.17333333333333334</v>
      </c>
    </row>
    <row r="13" spans="1:16" ht="15" thickBot="1" x14ac:dyDescent="0.4">
      <c r="A13" s="6">
        <v>12</v>
      </c>
      <c r="B13" s="6" t="s">
        <v>9</v>
      </c>
      <c r="C13" s="7">
        <v>1</v>
      </c>
      <c r="D13" s="6">
        <v>1500</v>
      </c>
      <c r="E13" s="6">
        <v>400</v>
      </c>
      <c r="F13" s="6">
        <v>400</v>
      </c>
      <c r="G13" s="6">
        <v>340</v>
      </c>
      <c r="I13" s="45">
        <v>12</v>
      </c>
      <c r="J13" s="45" t="s">
        <v>9</v>
      </c>
      <c r="K13" s="46">
        <v>1</v>
      </c>
      <c r="L13" s="45">
        <f t="shared" si="3"/>
        <v>1500</v>
      </c>
      <c r="M13" s="45">
        <f t="shared" si="3"/>
        <v>400</v>
      </c>
      <c r="N13" s="45">
        <f t="shared" si="0"/>
        <v>400</v>
      </c>
      <c r="O13" s="45">
        <f t="shared" si="1"/>
        <v>340</v>
      </c>
      <c r="P13" s="47">
        <f>O13/SUM(L13:N13)</f>
        <v>0.14782608695652175</v>
      </c>
    </row>
    <row r="15" spans="1:16" x14ac:dyDescent="0.35">
      <c r="O15" t="s">
        <v>32</v>
      </c>
    </row>
    <row r="16" spans="1:16" x14ac:dyDescent="0.35">
      <c r="A16" s="10" t="s">
        <v>0</v>
      </c>
      <c r="B16" s="10" t="s">
        <v>1</v>
      </c>
      <c r="C16" t="s">
        <v>25</v>
      </c>
      <c r="D16" t="s">
        <v>27</v>
      </c>
      <c r="E16" t="s">
        <v>13</v>
      </c>
      <c r="F16" t="s">
        <v>14</v>
      </c>
      <c r="G16" t="s">
        <v>15</v>
      </c>
      <c r="I16" t="s">
        <v>12</v>
      </c>
      <c r="L16" t="s">
        <v>64</v>
      </c>
      <c r="O16" s="49">
        <v>0</v>
      </c>
    </row>
    <row r="17" spans="1:12" x14ac:dyDescent="0.35">
      <c r="A17" s="37">
        <v>1</v>
      </c>
      <c r="B17" s="12" t="s">
        <v>7</v>
      </c>
      <c r="C17" s="50">
        <v>1</v>
      </c>
      <c r="D17">
        <f>$C17*L2</f>
        <v>250</v>
      </c>
      <c r="E17">
        <f t="shared" ref="E17:F28" si="4">$C17*M2</f>
        <v>100</v>
      </c>
      <c r="F17">
        <f t="shared" si="4"/>
        <v>100</v>
      </c>
      <c r="G17">
        <f>SUM(D17:F17)</f>
        <v>450</v>
      </c>
      <c r="I17" s="48">
        <f>SUMPRODUCT(C17:C28,O2:O13)</f>
        <v>1769</v>
      </c>
      <c r="L17">
        <f>SUM(C18:C19,C21:C22,C25,C27)</f>
        <v>4</v>
      </c>
    </row>
    <row r="18" spans="1:12" x14ac:dyDescent="0.35">
      <c r="A18" s="15">
        <v>2</v>
      </c>
      <c r="B18" s="12" t="s">
        <v>7</v>
      </c>
      <c r="C18" s="50">
        <v>1</v>
      </c>
      <c r="D18">
        <f t="shared" ref="D18:D28" si="5">$C18*L3</f>
        <v>165</v>
      </c>
      <c r="E18">
        <f t="shared" si="4"/>
        <v>99</v>
      </c>
      <c r="F18">
        <f t="shared" si="4"/>
        <v>99</v>
      </c>
      <c r="G18">
        <f t="shared" ref="G18:G28" si="6">SUM(D18:F18)</f>
        <v>363</v>
      </c>
      <c r="L18" t="s">
        <v>10</v>
      </c>
    </row>
    <row r="19" spans="1:12" x14ac:dyDescent="0.35">
      <c r="A19" s="15">
        <v>3</v>
      </c>
      <c r="B19" s="12" t="s">
        <v>7</v>
      </c>
      <c r="C19" s="50">
        <v>0</v>
      </c>
      <c r="D19">
        <f t="shared" si="5"/>
        <v>0</v>
      </c>
      <c r="E19">
        <f t="shared" si="4"/>
        <v>0</v>
      </c>
      <c r="F19">
        <f t="shared" si="4"/>
        <v>0</v>
      </c>
      <c r="G19">
        <f t="shared" si="6"/>
        <v>0</v>
      </c>
      <c r="K19" t="s">
        <v>65</v>
      </c>
      <c r="L19" s="56">
        <v>4</v>
      </c>
    </row>
    <row r="20" spans="1:12" x14ac:dyDescent="0.35">
      <c r="A20" s="37">
        <v>4</v>
      </c>
      <c r="B20" s="12" t="s">
        <v>7</v>
      </c>
      <c r="C20" s="50">
        <v>1</v>
      </c>
      <c r="D20">
        <f t="shared" si="5"/>
        <v>750</v>
      </c>
      <c r="E20">
        <f t="shared" si="4"/>
        <v>500</v>
      </c>
      <c r="F20">
        <f t="shared" si="4"/>
        <v>300</v>
      </c>
      <c r="G20">
        <f t="shared" si="6"/>
        <v>1550</v>
      </c>
    </row>
    <row r="21" spans="1:12" ht="15" thickBot="1" x14ac:dyDescent="0.4">
      <c r="A21" s="54">
        <v>5</v>
      </c>
      <c r="B21" s="13" t="s">
        <v>7</v>
      </c>
      <c r="C21" s="51">
        <v>1</v>
      </c>
      <c r="D21">
        <f t="shared" si="5"/>
        <v>150</v>
      </c>
      <c r="E21">
        <f t="shared" si="4"/>
        <v>300</v>
      </c>
      <c r="F21">
        <f t="shared" si="4"/>
        <v>600</v>
      </c>
      <c r="G21">
        <f t="shared" si="6"/>
        <v>1050</v>
      </c>
    </row>
    <row r="22" spans="1:12" x14ac:dyDescent="0.35">
      <c r="A22" s="55">
        <v>6</v>
      </c>
      <c r="B22" s="14" t="s">
        <v>8</v>
      </c>
      <c r="C22" s="52">
        <v>0</v>
      </c>
      <c r="D22">
        <f t="shared" si="5"/>
        <v>0</v>
      </c>
      <c r="E22">
        <f t="shared" si="4"/>
        <v>0</v>
      </c>
      <c r="F22">
        <f t="shared" si="4"/>
        <v>0</v>
      </c>
      <c r="G22">
        <f t="shared" si="6"/>
        <v>0</v>
      </c>
    </row>
    <row r="23" spans="1:12" x14ac:dyDescent="0.35">
      <c r="A23" s="37">
        <v>7</v>
      </c>
      <c r="B23" s="12" t="s">
        <v>8</v>
      </c>
      <c r="C23" s="50">
        <v>1</v>
      </c>
      <c r="D23">
        <f t="shared" si="5"/>
        <v>750</v>
      </c>
      <c r="E23">
        <f t="shared" si="4"/>
        <v>750</v>
      </c>
      <c r="F23">
        <f t="shared" si="4"/>
        <v>300</v>
      </c>
      <c r="G23">
        <f t="shared" si="6"/>
        <v>1800</v>
      </c>
    </row>
    <row r="24" spans="1:12" x14ac:dyDescent="0.35">
      <c r="A24" s="37">
        <v>8</v>
      </c>
      <c r="B24" s="12" t="s">
        <v>8</v>
      </c>
      <c r="C24" s="50">
        <v>1</v>
      </c>
      <c r="D24">
        <f t="shared" si="5"/>
        <v>800</v>
      </c>
      <c r="E24">
        <f t="shared" si="4"/>
        <v>700</v>
      </c>
      <c r="F24">
        <f t="shared" si="4"/>
        <v>600</v>
      </c>
      <c r="G24">
        <f t="shared" si="6"/>
        <v>2100</v>
      </c>
    </row>
    <row r="25" spans="1:12" ht="15" thickBot="1" x14ac:dyDescent="0.4">
      <c r="A25" s="54">
        <v>9</v>
      </c>
      <c r="B25" s="13" t="s">
        <v>8</v>
      </c>
      <c r="C25" s="51">
        <v>1</v>
      </c>
      <c r="D25">
        <f t="shared" si="5"/>
        <v>268</v>
      </c>
      <c r="E25">
        <f t="shared" si="4"/>
        <v>402</v>
      </c>
      <c r="F25">
        <f t="shared" si="4"/>
        <v>536</v>
      </c>
      <c r="G25">
        <f t="shared" si="6"/>
        <v>1206</v>
      </c>
    </row>
    <row r="26" spans="1:12" x14ac:dyDescent="0.35">
      <c r="A26" s="40">
        <v>10</v>
      </c>
      <c r="B26" s="10" t="s">
        <v>9</v>
      </c>
      <c r="C26" s="53">
        <v>1</v>
      </c>
      <c r="D26">
        <f t="shared" si="5"/>
        <v>100</v>
      </c>
      <c r="E26">
        <f t="shared" si="4"/>
        <v>200</v>
      </c>
      <c r="F26">
        <f t="shared" si="4"/>
        <v>400</v>
      </c>
      <c r="G26">
        <f t="shared" si="6"/>
        <v>700</v>
      </c>
    </row>
    <row r="27" spans="1:12" x14ac:dyDescent="0.35">
      <c r="A27" s="16">
        <v>11</v>
      </c>
      <c r="B27" s="10" t="s">
        <v>9</v>
      </c>
      <c r="C27" s="53">
        <v>1</v>
      </c>
      <c r="D27">
        <f t="shared" si="5"/>
        <v>350</v>
      </c>
      <c r="E27">
        <f t="shared" si="4"/>
        <v>250</v>
      </c>
      <c r="F27">
        <f t="shared" si="4"/>
        <v>150</v>
      </c>
      <c r="G27">
        <f t="shared" si="6"/>
        <v>750</v>
      </c>
    </row>
    <row r="28" spans="1:12" x14ac:dyDescent="0.35">
      <c r="A28" s="40">
        <v>12</v>
      </c>
      <c r="B28" s="10" t="s">
        <v>9</v>
      </c>
      <c r="C28" s="53">
        <v>0</v>
      </c>
      <c r="D28">
        <f t="shared" si="5"/>
        <v>0</v>
      </c>
      <c r="E28">
        <f t="shared" si="4"/>
        <v>0</v>
      </c>
      <c r="F28">
        <f t="shared" si="4"/>
        <v>0</v>
      </c>
      <c r="G28">
        <f t="shared" si="6"/>
        <v>0</v>
      </c>
    </row>
    <row r="29" spans="1:12" x14ac:dyDescent="0.35">
      <c r="D29" s="11">
        <f>SUM(D17:D28)</f>
        <v>3583</v>
      </c>
      <c r="E29" s="11">
        <f t="shared" ref="E29:F29" si="7">SUM(E17:E28)</f>
        <v>3301</v>
      </c>
      <c r="F29" s="11">
        <f t="shared" si="7"/>
        <v>3085</v>
      </c>
      <c r="G29" s="8">
        <f>SUM(D29:F29)</f>
        <v>9969</v>
      </c>
    </row>
    <row r="30" spans="1:12" x14ac:dyDescent="0.35">
      <c r="D30" t="s">
        <v>10</v>
      </c>
      <c r="E30" t="s">
        <v>10</v>
      </c>
      <c r="F30" t="s">
        <v>10</v>
      </c>
      <c r="G30" t="s">
        <v>10</v>
      </c>
    </row>
    <row r="31" spans="1:12" x14ac:dyDescent="0.35">
      <c r="B31" t="s">
        <v>63</v>
      </c>
      <c r="D31" s="22">
        <v>4000</v>
      </c>
      <c r="E31" s="22">
        <v>4000</v>
      </c>
      <c r="F31" s="22">
        <v>4000</v>
      </c>
      <c r="G31" s="23">
        <v>10000</v>
      </c>
    </row>
    <row r="34" spans="1:7" x14ac:dyDescent="0.35">
      <c r="A34" t="s">
        <v>29</v>
      </c>
      <c r="B34" s="10" t="s">
        <v>1</v>
      </c>
      <c r="C34" t="s">
        <v>25</v>
      </c>
      <c r="D34" t="s">
        <v>27</v>
      </c>
      <c r="E34" t="s">
        <v>13</v>
      </c>
      <c r="F34" t="s">
        <v>14</v>
      </c>
      <c r="G34" t="s">
        <v>15</v>
      </c>
    </row>
    <row r="35" spans="1:7" x14ac:dyDescent="0.35">
      <c r="B35" t="s">
        <v>7</v>
      </c>
      <c r="C35">
        <f>IF(SUM(C17:C21)&gt;0,1,0)</f>
        <v>1</v>
      </c>
      <c r="D35">
        <f>SUM(D17:D21)</f>
        <v>1315</v>
      </c>
      <c r="E35">
        <f>SUM(E17:E21)</f>
        <v>999</v>
      </c>
      <c r="F35">
        <f t="shared" ref="F35" si="8">SUM(F17:F21)</f>
        <v>1099</v>
      </c>
      <c r="G35">
        <f>SUM(G17:G21)</f>
        <v>3413</v>
      </c>
    </row>
    <row r="36" spans="1:7" x14ac:dyDescent="0.35">
      <c r="B36" t="s">
        <v>8</v>
      </c>
      <c r="C36">
        <f>IF(SUM(C18:C22)&gt;0,1,0)</f>
        <v>1</v>
      </c>
      <c r="D36">
        <f>SUM(D22:D25)</f>
        <v>1818</v>
      </c>
      <c r="E36">
        <f t="shared" ref="E36:G36" si="9">SUM(E22:E25)</f>
        <v>1852</v>
      </c>
      <c r="F36">
        <f t="shared" si="9"/>
        <v>1436</v>
      </c>
      <c r="G36">
        <f t="shared" si="9"/>
        <v>5106</v>
      </c>
    </row>
    <row r="37" spans="1:7" x14ac:dyDescent="0.35">
      <c r="B37" t="s">
        <v>9</v>
      </c>
      <c r="C37">
        <f>IF(SUM(C19:C23)&gt;0,1,0)</f>
        <v>1</v>
      </c>
      <c r="D37">
        <f>SUM(D26:D28)</f>
        <v>450</v>
      </c>
      <c r="E37">
        <f t="shared" ref="E37" si="10">SUM(E26:E28)</f>
        <v>450</v>
      </c>
      <c r="F37">
        <f>SUM(F26:F28)</f>
        <v>550</v>
      </c>
      <c r="G37">
        <f>SUM(G26:G28)</f>
        <v>1450</v>
      </c>
    </row>
    <row r="39" spans="1:7" x14ac:dyDescent="0.35">
      <c r="A39" t="s">
        <v>30</v>
      </c>
      <c r="D39" t="s">
        <v>28</v>
      </c>
    </row>
    <row r="40" spans="1:7" x14ac:dyDescent="0.35">
      <c r="A40" t="s">
        <v>20</v>
      </c>
      <c r="B40">
        <f>IF(D$29&lt;=D$31,0,1)</f>
        <v>0</v>
      </c>
      <c r="D40" t="s">
        <v>7</v>
      </c>
      <c r="E40" t="s">
        <v>8</v>
      </c>
      <c r="F40" t="s">
        <v>9</v>
      </c>
    </row>
    <row r="41" spans="1:7" x14ac:dyDescent="0.35">
      <c r="A41" t="s">
        <v>21</v>
      </c>
      <c r="B41">
        <f>IF(E$29&lt;=E$31,0,1)</f>
        <v>0</v>
      </c>
      <c r="D41">
        <f>SUM(C17:C21)</f>
        <v>4</v>
      </c>
      <c r="E41">
        <f>SUM(C22:C25)</f>
        <v>3</v>
      </c>
      <c r="F41">
        <f>SUM(C26:C28)</f>
        <v>2</v>
      </c>
    </row>
    <row r="42" spans="1:7" x14ac:dyDescent="0.35">
      <c r="A42" t="s">
        <v>22</v>
      </c>
      <c r="B42">
        <f>IF(F$29&lt;=F$31,0,1)</f>
        <v>0</v>
      </c>
      <c r="D42" t="s">
        <v>23</v>
      </c>
      <c r="E42" t="s">
        <v>23</v>
      </c>
      <c r="F42" t="s">
        <v>23</v>
      </c>
    </row>
    <row r="43" spans="1:7" x14ac:dyDescent="0.35">
      <c r="A43" t="s">
        <v>26</v>
      </c>
      <c r="B43">
        <f>IF(G$29&lt;=G$31,0,1)</f>
        <v>0</v>
      </c>
      <c r="C43" t="s">
        <v>62</v>
      </c>
      <c r="D43" s="45">
        <f>$A46</f>
        <v>1</v>
      </c>
      <c r="E43" s="45">
        <f t="shared" ref="E43:F43" si="11">$A46</f>
        <v>1</v>
      </c>
      <c r="F43" s="45">
        <f t="shared" si="11"/>
        <v>1</v>
      </c>
    </row>
    <row r="45" spans="1:7" x14ac:dyDescent="0.35">
      <c r="A45" t="s">
        <v>66</v>
      </c>
    </row>
    <row r="46" spans="1:7" x14ac:dyDescent="0.35">
      <c r="A46" s="45">
        <v>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51B97-ACED-40E1-B306-A661074BEFC5}">
  <dimension ref="A1:P8"/>
  <sheetViews>
    <sheetView workbookViewId="0">
      <selection activeCell="M23" sqref="M23"/>
    </sheetView>
  </sheetViews>
  <sheetFormatPr defaultRowHeight="14.5" x14ac:dyDescent="0.35"/>
  <sheetData>
    <row r="1" spans="1:16" x14ac:dyDescent="0.35">
      <c r="A1" s="18" t="s">
        <v>70</v>
      </c>
      <c r="P1" s="21" t="str">
        <f>CONCATENATE("Sensitivity of ",$P$4," to ","limit on number of joint")</f>
        <v>Sensitivity of NPV to limit on number of joint</v>
      </c>
    </row>
    <row r="3" spans="1:16" x14ac:dyDescent="0.35">
      <c r="A3" t="s">
        <v>71</v>
      </c>
      <c r="P3" t="s">
        <v>24</v>
      </c>
    </row>
    <row r="4" spans="1:16" ht="43.5" x14ac:dyDescent="0.35">
      <c r="B4" s="19" t="s">
        <v>6</v>
      </c>
      <c r="C4" s="42" t="s">
        <v>38</v>
      </c>
      <c r="D4" s="42" t="s">
        <v>39</v>
      </c>
      <c r="E4" s="42" t="s">
        <v>40</v>
      </c>
      <c r="F4" s="42" t="s">
        <v>41</v>
      </c>
      <c r="G4" s="42" t="s">
        <v>42</v>
      </c>
      <c r="H4" s="42" t="s">
        <v>43</v>
      </c>
      <c r="I4" s="42" t="s">
        <v>44</v>
      </c>
      <c r="J4" s="42" t="s">
        <v>45</v>
      </c>
      <c r="K4" s="42" t="s">
        <v>46</v>
      </c>
      <c r="L4" s="42" t="s">
        <v>47</v>
      </c>
      <c r="M4" s="42" t="s">
        <v>48</v>
      </c>
      <c r="N4" s="42" t="s">
        <v>49</v>
      </c>
      <c r="O4" s="21">
        <f>MATCH($P$4,OutputAddresses,0)</f>
        <v>1</v>
      </c>
      <c r="P4" s="20" t="s">
        <v>6</v>
      </c>
    </row>
    <row r="5" spans="1:16" x14ac:dyDescent="0.35">
      <c r="A5" s="9">
        <v>3</v>
      </c>
      <c r="B5" s="63">
        <v>1709.6</v>
      </c>
      <c r="C5" s="26">
        <v>0</v>
      </c>
      <c r="D5" s="26">
        <v>0</v>
      </c>
      <c r="E5" s="26">
        <v>0</v>
      </c>
      <c r="F5" s="26">
        <v>1</v>
      </c>
      <c r="G5" s="26">
        <v>1</v>
      </c>
      <c r="H5" s="26">
        <v>0</v>
      </c>
      <c r="I5" s="26">
        <v>1</v>
      </c>
      <c r="J5" s="26">
        <v>0</v>
      </c>
      <c r="K5" s="26">
        <v>1</v>
      </c>
      <c r="L5" s="26">
        <v>1</v>
      </c>
      <c r="M5" s="26">
        <v>1</v>
      </c>
      <c r="N5" s="57">
        <v>1</v>
      </c>
      <c r="P5">
        <f>INDEX(OutputValues,1,$O$4)</f>
        <v>1709.6</v>
      </c>
    </row>
    <row r="6" spans="1:16" x14ac:dyDescent="0.35">
      <c r="A6" s="9">
        <v>4</v>
      </c>
      <c r="B6" s="29">
        <v>1769</v>
      </c>
      <c r="C6" s="30">
        <v>1</v>
      </c>
      <c r="D6" s="30">
        <v>1</v>
      </c>
      <c r="E6" s="30">
        <v>0</v>
      </c>
      <c r="F6" s="30">
        <v>1</v>
      </c>
      <c r="G6" s="30">
        <v>1</v>
      </c>
      <c r="H6" s="30">
        <v>0</v>
      </c>
      <c r="I6" s="30">
        <v>1</v>
      </c>
      <c r="J6" s="30">
        <v>1</v>
      </c>
      <c r="K6" s="30">
        <v>1</v>
      </c>
      <c r="L6" s="30">
        <v>1</v>
      </c>
      <c r="M6" s="30">
        <v>1</v>
      </c>
      <c r="N6" s="58">
        <v>0</v>
      </c>
      <c r="P6">
        <f>INDEX(OutputValues,2,$O$4)</f>
        <v>1769</v>
      </c>
    </row>
    <row r="7" spans="1:16" x14ac:dyDescent="0.35">
      <c r="A7" s="9">
        <v>5</v>
      </c>
      <c r="B7" s="29">
        <v>1769</v>
      </c>
      <c r="C7" s="30">
        <v>1</v>
      </c>
      <c r="D7" s="30">
        <v>1</v>
      </c>
      <c r="E7" s="30">
        <v>0</v>
      </c>
      <c r="F7" s="30">
        <v>1</v>
      </c>
      <c r="G7" s="30">
        <v>1</v>
      </c>
      <c r="H7" s="30">
        <v>0</v>
      </c>
      <c r="I7" s="30">
        <v>1</v>
      </c>
      <c r="J7" s="30">
        <v>1</v>
      </c>
      <c r="K7" s="30">
        <v>1</v>
      </c>
      <c r="L7" s="30">
        <v>1</v>
      </c>
      <c r="M7" s="30">
        <v>1</v>
      </c>
      <c r="N7" s="58">
        <v>0</v>
      </c>
      <c r="P7">
        <f>INDEX(OutputValues,3,$O$4)</f>
        <v>1769</v>
      </c>
    </row>
    <row r="8" spans="1:16" x14ac:dyDescent="0.35">
      <c r="A8" s="9">
        <v>6</v>
      </c>
      <c r="B8" s="33">
        <v>1769</v>
      </c>
      <c r="C8" s="34">
        <v>1</v>
      </c>
      <c r="D8" s="34">
        <v>1</v>
      </c>
      <c r="E8" s="34">
        <v>0</v>
      </c>
      <c r="F8" s="34">
        <v>1</v>
      </c>
      <c r="G8" s="34">
        <v>1</v>
      </c>
      <c r="H8" s="34">
        <v>0</v>
      </c>
      <c r="I8" s="34">
        <v>1</v>
      </c>
      <c r="J8" s="34">
        <v>1</v>
      </c>
      <c r="K8" s="34">
        <v>1</v>
      </c>
      <c r="L8" s="34">
        <v>1</v>
      </c>
      <c r="M8" s="34">
        <v>1</v>
      </c>
      <c r="N8" s="59">
        <v>0</v>
      </c>
      <c r="P8">
        <f>INDEX(OutputValues,4,$O$4)</f>
        <v>1769</v>
      </c>
    </row>
  </sheetData>
  <dataValidations count="1">
    <dataValidation type="list" allowBlank="1" showInputMessage="1" showErrorMessage="1" sqref="P4" xr:uid="{7E6CC534-EE92-40A6-AB35-17C8F57B143C}">
      <formula1>OutputAddresses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A1116-F016-4916-921E-30C19E62CB31}">
  <dimension ref="A1:P46"/>
  <sheetViews>
    <sheetView topLeftCell="A12" workbookViewId="0">
      <selection activeCell="K17" sqref="K17"/>
    </sheetView>
  </sheetViews>
  <sheetFormatPr defaultRowHeight="14.5" x14ac:dyDescent="0.35"/>
  <cols>
    <col min="1" max="2" width="17.81640625" bestFit="1" customWidth="1"/>
    <col min="3" max="3" width="10.36328125" customWidth="1"/>
    <col min="4" max="4" width="23.54296875" bestFit="1" customWidth="1"/>
    <col min="5" max="5" width="10.54296875" bestFit="1" customWidth="1"/>
    <col min="6" max="6" width="13.453125" bestFit="1" customWidth="1"/>
    <col min="7" max="7" width="7.26953125" bestFit="1" customWidth="1"/>
    <col min="8" max="8" width="10.1796875" bestFit="1" customWidth="1"/>
    <col min="9" max="9" width="12.6328125" customWidth="1"/>
    <col min="11" max="11" width="11.36328125" bestFit="1" customWidth="1"/>
    <col min="12" max="14" width="23.90625" bestFit="1" customWidth="1"/>
    <col min="15" max="15" width="16.36328125" bestFit="1" customWidth="1"/>
  </cols>
  <sheetData>
    <row r="1" spans="1:16" ht="20.5" thickBot="1" x14ac:dyDescent="0.4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I1" s="10" t="s">
        <v>0</v>
      </c>
      <c r="J1" s="10" t="s">
        <v>1</v>
      </c>
      <c r="K1" s="10" t="s">
        <v>2</v>
      </c>
      <c r="L1" s="10" t="s">
        <v>16</v>
      </c>
      <c r="M1" s="10" t="s">
        <v>17</v>
      </c>
      <c r="N1" s="10" t="s">
        <v>18</v>
      </c>
      <c r="O1" s="10" t="s">
        <v>19</v>
      </c>
      <c r="P1" s="10" t="s">
        <v>31</v>
      </c>
    </row>
    <row r="2" spans="1:16" x14ac:dyDescent="0.35">
      <c r="A2" s="1">
        <v>1</v>
      </c>
      <c r="B2" s="1" t="s">
        <v>7</v>
      </c>
      <c r="C2" s="2">
        <v>1</v>
      </c>
      <c r="D2" s="1">
        <v>250</v>
      </c>
      <c r="E2" s="1">
        <v>100</v>
      </c>
      <c r="F2" s="1">
        <v>100</v>
      </c>
      <c r="G2" s="1">
        <v>60</v>
      </c>
      <c r="I2" s="45">
        <v>1</v>
      </c>
      <c r="J2" s="45" t="s">
        <v>7</v>
      </c>
      <c r="K2" s="46">
        <v>1</v>
      </c>
      <c r="L2" s="45">
        <f>SUMPRODUCT($C2,D2)</f>
        <v>250</v>
      </c>
      <c r="M2" s="45">
        <f t="shared" ref="M2:N13" si="0">SUMPRODUCT($C2,E2)</f>
        <v>100</v>
      </c>
      <c r="N2" s="45">
        <f t="shared" si="0"/>
        <v>100</v>
      </c>
      <c r="O2" s="45">
        <f>SUMPRODUCT($C2,G2)*(1-O$16)</f>
        <v>60</v>
      </c>
      <c r="P2" s="47">
        <f>O2/SUM(L2:N2)</f>
        <v>0.13333333333333333</v>
      </c>
    </row>
    <row r="3" spans="1:16" x14ac:dyDescent="0.35">
      <c r="A3" s="3">
        <v>2</v>
      </c>
      <c r="B3" s="3" t="s">
        <v>7</v>
      </c>
      <c r="C3" s="4">
        <v>0.33</v>
      </c>
      <c r="D3" s="3">
        <v>500</v>
      </c>
      <c r="E3" s="3">
        <v>300</v>
      </c>
      <c r="F3" s="3">
        <v>300</v>
      </c>
      <c r="G3" s="3">
        <v>180</v>
      </c>
      <c r="I3" s="45">
        <v>2</v>
      </c>
      <c r="J3" s="45" t="s">
        <v>7</v>
      </c>
      <c r="K3" s="46">
        <v>0.33</v>
      </c>
      <c r="L3" s="45">
        <f>SUMPRODUCT($C3,D3)</f>
        <v>165</v>
      </c>
      <c r="M3" s="45">
        <f>SUMPRODUCT($C3,E3)</f>
        <v>99</v>
      </c>
      <c r="N3" s="45">
        <f t="shared" si="0"/>
        <v>99</v>
      </c>
      <c r="O3" s="45">
        <f t="shared" ref="O3:O13" si="1">SUMPRODUCT($C3,G3)*(1-O$16)</f>
        <v>59.400000000000006</v>
      </c>
      <c r="P3" s="47">
        <f t="shared" ref="P3:P12" si="2">O3/SUM(L3:N3)</f>
        <v>0.16363636363636366</v>
      </c>
    </row>
    <row r="4" spans="1:16" x14ac:dyDescent="0.35">
      <c r="A4" s="1">
        <v>3</v>
      </c>
      <c r="B4" s="1" t="s">
        <v>7</v>
      </c>
      <c r="C4" s="2">
        <v>0.5</v>
      </c>
      <c r="D4" s="1">
        <v>100</v>
      </c>
      <c r="E4" s="1">
        <v>200</v>
      </c>
      <c r="F4" s="1">
        <v>400</v>
      </c>
      <c r="G4" s="1">
        <v>80</v>
      </c>
      <c r="I4" s="45">
        <v>3</v>
      </c>
      <c r="J4" s="45" t="s">
        <v>7</v>
      </c>
      <c r="K4" s="46">
        <v>0.5</v>
      </c>
      <c r="L4" s="45">
        <f t="shared" ref="L4:M13" si="3">SUMPRODUCT($C4,D4)</f>
        <v>50</v>
      </c>
      <c r="M4" s="45">
        <f t="shared" si="3"/>
        <v>100</v>
      </c>
      <c r="N4" s="45">
        <f t="shared" si="0"/>
        <v>200</v>
      </c>
      <c r="O4" s="45">
        <f t="shared" si="1"/>
        <v>40</v>
      </c>
      <c r="P4" s="47">
        <f t="shared" si="2"/>
        <v>0.11428571428571428</v>
      </c>
    </row>
    <row r="5" spans="1:16" x14ac:dyDescent="0.35">
      <c r="A5" s="3">
        <v>4</v>
      </c>
      <c r="B5" s="3" t="s">
        <v>7</v>
      </c>
      <c r="C5" s="4">
        <v>1</v>
      </c>
      <c r="D5" s="3">
        <v>750</v>
      </c>
      <c r="E5" s="3">
        <v>500</v>
      </c>
      <c r="F5" s="3">
        <v>300</v>
      </c>
      <c r="G5" s="3">
        <v>310</v>
      </c>
      <c r="I5" s="45">
        <v>4</v>
      </c>
      <c r="J5" s="45" t="s">
        <v>7</v>
      </c>
      <c r="K5" s="46">
        <v>1</v>
      </c>
      <c r="L5" s="45">
        <f t="shared" si="3"/>
        <v>750</v>
      </c>
      <c r="M5" s="45">
        <f t="shared" si="3"/>
        <v>500</v>
      </c>
      <c r="N5" s="45">
        <f t="shared" si="0"/>
        <v>300</v>
      </c>
      <c r="O5" s="45">
        <f t="shared" si="1"/>
        <v>310</v>
      </c>
      <c r="P5" s="47">
        <f t="shared" si="2"/>
        <v>0.2</v>
      </c>
    </row>
    <row r="6" spans="1:16" x14ac:dyDescent="0.35">
      <c r="A6" s="1">
        <v>5</v>
      </c>
      <c r="B6" s="1" t="s">
        <v>7</v>
      </c>
      <c r="C6" s="2">
        <v>0.75</v>
      </c>
      <c r="D6" s="1">
        <v>200</v>
      </c>
      <c r="E6" s="1">
        <v>400</v>
      </c>
      <c r="F6" s="1">
        <v>800</v>
      </c>
      <c r="G6" s="1">
        <v>220</v>
      </c>
      <c r="I6" s="45">
        <v>5</v>
      </c>
      <c r="J6" s="45" t="s">
        <v>7</v>
      </c>
      <c r="K6" s="46">
        <v>0.75</v>
      </c>
      <c r="L6" s="45">
        <f t="shared" si="3"/>
        <v>150</v>
      </c>
      <c r="M6" s="45">
        <f t="shared" si="3"/>
        <v>300</v>
      </c>
      <c r="N6" s="45">
        <f t="shared" si="0"/>
        <v>600</v>
      </c>
      <c r="O6" s="45">
        <f t="shared" si="1"/>
        <v>165</v>
      </c>
      <c r="P6" s="47">
        <f t="shared" si="2"/>
        <v>0.15714285714285714</v>
      </c>
    </row>
    <row r="7" spans="1:16" x14ac:dyDescent="0.35">
      <c r="A7" s="3">
        <v>6</v>
      </c>
      <c r="B7" s="3" t="s">
        <v>8</v>
      </c>
      <c r="C7" s="4">
        <v>0.5</v>
      </c>
      <c r="D7" s="3">
        <v>1000</v>
      </c>
      <c r="E7" s="3">
        <v>300</v>
      </c>
      <c r="F7" s="3">
        <v>300</v>
      </c>
      <c r="G7" s="3">
        <v>180</v>
      </c>
      <c r="I7" s="45">
        <v>6</v>
      </c>
      <c r="J7" s="45" t="s">
        <v>8</v>
      </c>
      <c r="K7" s="46">
        <v>0.5</v>
      </c>
      <c r="L7" s="45">
        <f t="shared" si="3"/>
        <v>500</v>
      </c>
      <c r="M7" s="45">
        <f t="shared" si="3"/>
        <v>150</v>
      </c>
      <c r="N7" s="45">
        <f t="shared" si="0"/>
        <v>150</v>
      </c>
      <c r="O7" s="45">
        <f t="shared" si="1"/>
        <v>90</v>
      </c>
      <c r="P7" s="47">
        <f t="shared" si="2"/>
        <v>0.1125</v>
      </c>
    </row>
    <row r="8" spans="1:16" x14ac:dyDescent="0.35">
      <c r="A8" s="1">
        <v>7</v>
      </c>
      <c r="B8" s="1" t="s">
        <v>8</v>
      </c>
      <c r="C8" s="2">
        <v>1</v>
      </c>
      <c r="D8" s="1">
        <v>750</v>
      </c>
      <c r="E8" s="1">
        <v>750</v>
      </c>
      <c r="F8" s="1">
        <v>300</v>
      </c>
      <c r="G8" s="1">
        <v>410</v>
      </c>
      <c r="I8" s="45">
        <v>7</v>
      </c>
      <c r="J8" s="45" t="s">
        <v>8</v>
      </c>
      <c r="K8" s="46">
        <v>1</v>
      </c>
      <c r="L8" s="45">
        <f t="shared" si="3"/>
        <v>750</v>
      </c>
      <c r="M8" s="45">
        <f t="shared" si="3"/>
        <v>750</v>
      </c>
      <c r="N8" s="45">
        <f t="shared" si="0"/>
        <v>300</v>
      </c>
      <c r="O8" s="45">
        <f t="shared" si="1"/>
        <v>410</v>
      </c>
      <c r="P8" s="47">
        <f t="shared" si="2"/>
        <v>0.22777777777777777</v>
      </c>
    </row>
    <row r="9" spans="1:16" x14ac:dyDescent="0.35">
      <c r="A9" s="3">
        <v>8</v>
      </c>
      <c r="B9" s="3" t="s">
        <v>8</v>
      </c>
      <c r="C9" s="4">
        <v>1</v>
      </c>
      <c r="D9" s="3">
        <v>800</v>
      </c>
      <c r="E9" s="3">
        <v>700</v>
      </c>
      <c r="F9" s="3">
        <v>600</v>
      </c>
      <c r="G9" s="3">
        <v>280</v>
      </c>
      <c r="I9" s="45">
        <v>8</v>
      </c>
      <c r="J9" s="45" t="s">
        <v>8</v>
      </c>
      <c r="K9" s="46">
        <v>1</v>
      </c>
      <c r="L9" s="45">
        <f t="shared" si="3"/>
        <v>800</v>
      </c>
      <c r="M9" s="45">
        <f t="shared" si="3"/>
        <v>700</v>
      </c>
      <c r="N9" s="45">
        <f t="shared" si="0"/>
        <v>600</v>
      </c>
      <c r="O9" s="45">
        <f t="shared" si="1"/>
        <v>280</v>
      </c>
      <c r="P9" s="47">
        <f t="shared" si="2"/>
        <v>0.13333333333333333</v>
      </c>
    </row>
    <row r="10" spans="1:16" x14ac:dyDescent="0.35">
      <c r="A10" s="1">
        <v>9</v>
      </c>
      <c r="B10" s="1" t="s">
        <v>8</v>
      </c>
      <c r="C10" s="2">
        <v>0.67</v>
      </c>
      <c r="D10" s="1">
        <v>400</v>
      </c>
      <c r="E10" s="1">
        <v>600</v>
      </c>
      <c r="F10" s="1">
        <v>800</v>
      </c>
      <c r="G10" s="1">
        <v>380</v>
      </c>
      <c r="I10" s="45">
        <v>9</v>
      </c>
      <c r="J10" s="45" t="s">
        <v>8</v>
      </c>
      <c r="K10" s="46">
        <v>0.67</v>
      </c>
      <c r="L10" s="45">
        <f t="shared" si="3"/>
        <v>268</v>
      </c>
      <c r="M10" s="45">
        <f t="shared" si="3"/>
        <v>402</v>
      </c>
      <c r="N10" s="45">
        <f t="shared" si="0"/>
        <v>536</v>
      </c>
      <c r="O10" s="45">
        <f t="shared" si="1"/>
        <v>254.60000000000002</v>
      </c>
      <c r="P10" s="47">
        <f t="shared" si="2"/>
        <v>0.21111111111111114</v>
      </c>
    </row>
    <row r="11" spans="1:16" x14ac:dyDescent="0.35">
      <c r="A11" s="3">
        <v>10</v>
      </c>
      <c r="B11" s="3" t="s">
        <v>9</v>
      </c>
      <c r="C11" s="4">
        <v>1</v>
      </c>
      <c r="D11" s="3">
        <v>100</v>
      </c>
      <c r="E11" s="3">
        <v>200</v>
      </c>
      <c r="F11" s="3">
        <v>400</v>
      </c>
      <c r="G11" s="3">
        <v>100</v>
      </c>
      <c r="I11" s="45">
        <v>10</v>
      </c>
      <c r="J11" s="45" t="s">
        <v>9</v>
      </c>
      <c r="K11" s="46">
        <v>1</v>
      </c>
      <c r="L11" s="45">
        <f t="shared" si="3"/>
        <v>100</v>
      </c>
      <c r="M11" s="45">
        <f t="shared" si="3"/>
        <v>200</v>
      </c>
      <c r="N11" s="45">
        <f t="shared" si="0"/>
        <v>400</v>
      </c>
      <c r="O11" s="45">
        <f t="shared" si="1"/>
        <v>100</v>
      </c>
      <c r="P11" s="47">
        <f t="shared" si="2"/>
        <v>0.14285714285714285</v>
      </c>
    </row>
    <row r="12" spans="1:16" x14ac:dyDescent="0.35">
      <c r="A12" s="1">
        <v>11</v>
      </c>
      <c r="B12" s="1" t="s">
        <v>9</v>
      </c>
      <c r="C12" s="2">
        <v>0.5</v>
      </c>
      <c r="D12" s="1">
        <v>700</v>
      </c>
      <c r="E12" s="1">
        <v>500</v>
      </c>
      <c r="F12" s="1">
        <v>300</v>
      </c>
      <c r="G12" s="1">
        <v>260</v>
      </c>
      <c r="I12" s="45">
        <v>11</v>
      </c>
      <c r="J12" s="45" t="s">
        <v>9</v>
      </c>
      <c r="K12" s="46">
        <v>0.5</v>
      </c>
      <c r="L12" s="45">
        <f t="shared" si="3"/>
        <v>350</v>
      </c>
      <c r="M12" s="45">
        <f t="shared" si="3"/>
        <v>250</v>
      </c>
      <c r="N12" s="45">
        <f t="shared" si="0"/>
        <v>150</v>
      </c>
      <c r="O12" s="45">
        <f t="shared" si="1"/>
        <v>130</v>
      </c>
      <c r="P12" s="47">
        <f t="shared" si="2"/>
        <v>0.17333333333333334</v>
      </c>
    </row>
    <row r="13" spans="1:16" ht="15" thickBot="1" x14ac:dyDescent="0.4">
      <c r="A13" s="6">
        <v>12</v>
      </c>
      <c r="B13" s="6" t="s">
        <v>9</v>
      </c>
      <c r="C13" s="7">
        <v>1</v>
      </c>
      <c r="D13" s="6">
        <v>1500</v>
      </c>
      <c r="E13" s="6">
        <v>400</v>
      </c>
      <c r="F13" s="6">
        <v>400</v>
      </c>
      <c r="G13" s="6">
        <v>340</v>
      </c>
      <c r="I13" s="45">
        <v>12</v>
      </c>
      <c r="J13" s="45" t="s">
        <v>9</v>
      </c>
      <c r="K13" s="46">
        <v>1</v>
      </c>
      <c r="L13" s="45">
        <f t="shared" si="3"/>
        <v>1500</v>
      </c>
      <c r="M13" s="45">
        <f t="shared" si="3"/>
        <v>400</v>
      </c>
      <c r="N13" s="45">
        <f t="shared" si="0"/>
        <v>400</v>
      </c>
      <c r="O13" s="45">
        <f t="shared" si="1"/>
        <v>340</v>
      </c>
      <c r="P13" s="47">
        <f>O13/SUM(L13:N13)</f>
        <v>0.14782608695652175</v>
      </c>
    </row>
    <row r="15" spans="1:16" x14ac:dyDescent="0.35">
      <c r="O15" t="s">
        <v>32</v>
      </c>
    </row>
    <row r="16" spans="1:16" x14ac:dyDescent="0.35">
      <c r="A16" s="10" t="s">
        <v>0</v>
      </c>
      <c r="B16" s="10" t="s">
        <v>1</v>
      </c>
      <c r="C16" t="s">
        <v>25</v>
      </c>
      <c r="D16" t="s">
        <v>27</v>
      </c>
      <c r="E16" t="s">
        <v>13</v>
      </c>
      <c r="F16" t="s">
        <v>14</v>
      </c>
      <c r="G16" t="s">
        <v>15</v>
      </c>
      <c r="I16" t="s">
        <v>12</v>
      </c>
      <c r="K16" t="s">
        <v>72</v>
      </c>
      <c r="O16" s="49">
        <v>0</v>
      </c>
    </row>
    <row r="17" spans="1:11" x14ac:dyDescent="0.35">
      <c r="A17" s="37">
        <v>1</v>
      </c>
      <c r="B17" s="12" t="s">
        <v>7</v>
      </c>
      <c r="C17" s="50">
        <v>1</v>
      </c>
      <c r="D17">
        <f>$C17*L2</f>
        <v>250</v>
      </c>
      <c r="E17">
        <f t="shared" ref="E17:F28" si="4">$C17*M2</f>
        <v>100</v>
      </c>
      <c r="F17">
        <f t="shared" si="4"/>
        <v>100</v>
      </c>
      <c r="G17">
        <f>SUM(D17:F17)</f>
        <v>450</v>
      </c>
      <c r="I17" s="48">
        <f>SUMPRODUCT(C17:C28,O2:O13)</f>
        <v>1769</v>
      </c>
      <c r="K17">
        <f>SUM(C19,C22,C27)</f>
        <v>1</v>
      </c>
    </row>
    <row r="18" spans="1:11" x14ac:dyDescent="0.35">
      <c r="A18" s="37">
        <v>2</v>
      </c>
      <c r="B18" s="12" t="s">
        <v>7</v>
      </c>
      <c r="C18" s="50">
        <v>1</v>
      </c>
      <c r="D18">
        <f t="shared" ref="D18:D28" si="5">$C18*L3</f>
        <v>165</v>
      </c>
      <c r="E18">
        <f t="shared" si="4"/>
        <v>99</v>
      </c>
      <c r="F18">
        <f t="shared" si="4"/>
        <v>99</v>
      </c>
      <c r="G18">
        <f t="shared" ref="G18:G28" si="6">SUM(D18:F18)</f>
        <v>363</v>
      </c>
      <c r="K18" t="s">
        <v>10</v>
      </c>
    </row>
    <row r="19" spans="1:11" x14ac:dyDescent="0.35">
      <c r="A19" s="15">
        <v>3</v>
      </c>
      <c r="B19" s="12" t="s">
        <v>7</v>
      </c>
      <c r="C19" s="50">
        <v>0</v>
      </c>
      <c r="D19">
        <f t="shared" si="5"/>
        <v>0</v>
      </c>
      <c r="E19">
        <f t="shared" si="4"/>
        <v>0</v>
      </c>
      <c r="F19">
        <f t="shared" si="4"/>
        <v>0</v>
      </c>
      <c r="G19">
        <f t="shared" si="6"/>
        <v>0</v>
      </c>
      <c r="J19" t="s">
        <v>73</v>
      </c>
      <c r="K19" s="56">
        <v>2</v>
      </c>
    </row>
    <row r="20" spans="1:11" x14ac:dyDescent="0.35">
      <c r="A20" s="37">
        <v>4</v>
      </c>
      <c r="B20" s="12" t="s">
        <v>7</v>
      </c>
      <c r="C20" s="50">
        <v>1</v>
      </c>
      <c r="D20">
        <f t="shared" si="5"/>
        <v>750</v>
      </c>
      <c r="E20">
        <f t="shared" si="4"/>
        <v>500</v>
      </c>
      <c r="F20">
        <f t="shared" si="4"/>
        <v>300</v>
      </c>
      <c r="G20">
        <f t="shared" si="6"/>
        <v>1550</v>
      </c>
    </row>
    <row r="21" spans="1:11" ht="15" thickBot="1" x14ac:dyDescent="0.4">
      <c r="A21" s="38">
        <v>5</v>
      </c>
      <c r="B21" s="13" t="s">
        <v>7</v>
      </c>
      <c r="C21" s="51">
        <v>1</v>
      </c>
      <c r="D21">
        <f t="shared" si="5"/>
        <v>150</v>
      </c>
      <c r="E21">
        <f t="shared" si="4"/>
        <v>300</v>
      </c>
      <c r="F21">
        <f t="shared" si="4"/>
        <v>600</v>
      </c>
      <c r="G21">
        <f t="shared" si="6"/>
        <v>1050</v>
      </c>
    </row>
    <row r="22" spans="1:11" x14ac:dyDescent="0.35">
      <c r="A22" s="55">
        <v>6</v>
      </c>
      <c r="B22" s="14" t="s">
        <v>8</v>
      </c>
      <c r="C22" s="52">
        <v>0</v>
      </c>
      <c r="D22">
        <f t="shared" si="5"/>
        <v>0</v>
      </c>
      <c r="E22">
        <f t="shared" si="4"/>
        <v>0</v>
      </c>
      <c r="F22">
        <f t="shared" si="4"/>
        <v>0</v>
      </c>
      <c r="G22">
        <f t="shared" si="6"/>
        <v>0</v>
      </c>
    </row>
    <row r="23" spans="1:11" x14ac:dyDescent="0.35">
      <c r="A23" s="37">
        <v>7</v>
      </c>
      <c r="B23" s="12" t="s">
        <v>8</v>
      </c>
      <c r="C23" s="50">
        <v>1</v>
      </c>
      <c r="D23">
        <f t="shared" si="5"/>
        <v>750</v>
      </c>
      <c r="E23">
        <f t="shared" si="4"/>
        <v>750</v>
      </c>
      <c r="F23">
        <f t="shared" si="4"/>
        <v>300</v>
      </c>
      <c r="G23">
        <f t="shared" si="6"/>
        <v>1800</v>
      </c>
    </row>
    <row r="24" spans="1:11" x14ac:dyDescent="0.35">
      <c r="A24" s="37">
        <v>8</v>
      </c>
      <c r="B24" s="12" t="s">
        <v>8</v>
      </c>
      <c r="C24" s="50">
        <v>1</v>
      </c>
      <c r="D24">
        <f t="shared" si="5"/>
        <v>800</v>
      </c>
      <c r="E24">
        <f t="shared" si="4"/>
        <v>700</v>
      </c>
      <c r="F24">
        <f t="shared" si="4"/>
        <v>600</v>
      </c>
      <c r="G24">
        <f t="shared" si="6"/>
        <v>2100</v>
      </c>
    </row>
    <row r="25" spans="1:11" ht="15" thickBot="1" x14ac:dyDescent="0.4">
      <c r="A25" s="38">
        <v>9</v>
      </c>
      <c r="B25" s="13" t="s">
        <v>8</v>
      </c>
      <c r="C25" s="51">
        <v>1</v>
      </c>
      <c r="D25">
        <f t="shared" si="5"/>
        <v>268</v>
      </c>
      <c r="E25">
        <f t="shared" si="4"/>
        <v>402</v>
      </c>
      <c r="F25">
        <f t="shared" si="4"/>
        <v>536</v>
      </c>
      <c r="G25">
        <f t="shared" si="6"/>
        <v>1206</v>
      </c>
    </row>
    <row r="26" spans="1:11" x14ac:dyDescent="0.35">
      <c r="A26" s="40">
        <v>10</v>
      </c>
      <c r="B26" s="10" t="s">
        <v>9</v>
      </c>
      <c r="C26" s="53">
        <v>1</v>
      </c>
      <c r="D26">
        <f t="shared" si="5"/>
        <v>100</v>
      </c>
      <c r="E26">
        <f t="shared" si="4"/>
        <v>200</v>
      </c>
      <c r="F26">
        <f t="shared" si="4"/>
        <v>400</v>
      </c>
      <c r="G26">
        <f t="shared" si="6"/>
        <v>700</v>
      </c>
    </row>
    <row r="27" spans="1:11" x14ac:dyDescent="0.35">
      <c r="A27" s="16">
        <v>11</v>
      </c>
      <c r="B27" s="10" t="s">
        <v>9</v>
      </c>
      <c r="C27" s="53">
        <v>1</v>
      </c>
      <c r="D27">
        <f t="shared" si="5"/>
        <v>350</v>
      </c>
      <c r="E27">
        <f t="shared" si="4"/>
        <v>250</v>
      </c>
      <c r="F27">
        <f t="shared" si="4"/>
        <v>150</v>
      </c>
      <c r="G27">
        <f t="shared" si="6"/>
        <v>750</v>
      </c>
    </row>
    <row r="28" spans="1:11" x14ac:dyDescent="0.35">
      <c r="A28" s="40">
        <v>12</v>
      </c>
      <c r="B28" s="10" t="s">
        <v>9</v>
      </c>
      <c r="C28" s="53">
        <v>0</v>
      </c>
      <c r="D28">
        <f t="shared" si="5"/>
        <v>0</v>
      </c>
      <c r="E28">
        <f t="shared" si="4"/>
        <v>0</v>
      </c>
      <c r="F28">
        <f t="shared" si="4"/>
        <v>0</v>
      </c>
      <c r="G28">
        <f t="shared" si="6"/>
        <v>0</v>
      </c>
    </row>
    <row r="29" spans="1:11" x14ac:dyDescent="0.35">
      <c r="D29" s="11">
        <f>SUM(D17:D28)</f>
        <v>3583</v>
      </c>
      <c r="E29" s="11">
        <f t="shared" ref="E29:F29" si="7">SUM(E17:E28)</f>
        <v>3301</v>
      </c>
      <c r="F29" s="11">
        <f t="shared" si="7"/>
        <v>3085</v>
      </c>
      <c r="G29" s="8">
        <f>SUM(D29:F29)</f>
        <v>9969</v>
      </c>
    </row>
    <row r="30" spans="1:11" x14ac:dyDescent="0.35">
      <c r="D30" t="s">
        <v>10</v>
      </c>
      <c r="E30" t="s">
        <v>10</v>
      </c>
      <c r="F30" t="s">
        <v>10</v>
      </c>
      <c r="G30" t="s">
        <v>10</v>
      </c>
    </row>
    <row r="31" spans="1:11" x14ac:dyDescent="0.35">
      <c r="B31" t="s">
        <v>63</v>
      </c>
      <c r="D31" s="22">
        <v>4000</v>
      </c>
      <c r="E31" s="22">
        <v>4000</v>
      </c>
      <c r="F31" s="22">
        <v>4000</v>
      </c>
      <c r="G31" s="23">
        <v>10000</v>
      </c>
    </row>
    <row r="34" spans="1:7" x14ac:dyDescent="0.35">
      <c r="A34" t="s">
        <v>29</v>
      </c>
      <c r="B34" s="10" t="s">
        <v>1</v>
      </c>
      <c r="C34" t="s">
        <v>25</v>
      </c>
      <c r="D34" t="s">
        <v>27</v>
      </c>
      <c r="E34" t="s">
        <v>13</v>
      </c>
      <c r="F34" t="s">
        <v>14</v>
      </c>
      <c r="G34" t="s">
        <v>15</v>
      </c>
    </row>
    <row r="35" spans="1:7" x14ac:dyDescent="0.35">
      <c r="B35" t="s">
        <v>7</v>
      </c>
      <c r="C35">
        <f>IF(SUM(C17:C21)&gt;0,1,0)</f>
        <v>1</v>
      </c>
      <c r="D35">
        <f>SUM(D17:D21)</f>
        <v>1315</v>
      </c>
      <c r="E35">
        <f>SUM(E17:E21)</f>
        <v>999</v>
      </c>
      <c r="F35">
        <f t="shared" ref="F35" si="8">SUM(F17:F21)</f>
        <v>1099</v>
      </c>
      <c r="G35">
        <f>SUM(G17:G21)</f>
        <v>3413</v>
      </c>
    </row>
    <row r="36" spans="1:7" x14ac:dyDescent="0.35">
      <c r="B36" t="s">
        <v>8</v>
      </c>
      <c r="C36">
        <f>IF(SUM(C18:C22)&gt;0,1,0)</f>
        <v>1</v>
      </c>
      <c r="D36">
        <f>SUM(D22:D25)</f>
        <v>1818</v>
      </c>
      <c r="E36">
        <f t="shared" ref="E36:G36" si="9">SUM(E22:E25)</f>
        <v>1852</v>
      </c>
      <c r="F36">
        <f t="shared" si="9"/>
        <v>1436</v>
      </c>
      <c r="G36">
        <f t="shared" si="9"/>
        <v>5106</v>
      </c>
    </row>
    <row r="37" spans="1:7" x14ac:dyDescent="0.35">
      <c r="B37" t="s">
        <v>9</v>
      </c>
      <c r="C37">
        <f>IF(SUM(C19:C23)&gt;0,1,0)</f>
        <v>1</v>
      </c>
      <c r="D37">
        <f>SUM(D26:D28)</f>
        <v>450</v>
      </c>
      <c r="E37">
        <f t="shared" ref="E37" si="10">SUM(E26:E28)</f>
        <v>450</v>
      </c>
      <c r="F37">
        <f>SUM(F26:F28)</f>
        <v>550</v>
      </c>
      <c r="G37">
        <f>SUM(G26:G28)</f>
        <v>1450</v>
      </c>
    </row>
    <row r="39" spans="1:7" x14ac:dyDescent="0.35">
      <c r="A39" t="s">
        <v>30</v>
      </c>
      <c r="D39" t="s">
        <v>28</v>
      </c>
    </row>
    <row r="40" spans="1:7" x14ac:dyDescent="0.35">
      <c r="A40" t="s">
        <v>20</v>
      </c>
      <c r="B40">
        <f>IF(D$29&lt;=D$31,0,1)</f>
        <v>0</v>
      </c>
      <c r="D40" t="s">
        <v>7</v>
      </c>
      <c r="E40" t="s">
        <v>8</v>
      </c>
      <c r="F40" t="s">
        <v>9</v>
      </c>
    </row>
    <row r="41" spans="1:7" x14ac:dyDescent="0.35">
      <c r="A41" t="s">
        <v>21</v>
      </c>
      <c r="B41">
        <f>IF(E$29&lt;=E$31,0,1)</f>
        <v>0</v>
      </c>
      <c r="D41">
        <f>SUM(C17:C21)</f>
        <v>4</v>
      </c>
      <c r="E41">
        <f>SUM(C22:C25)</f>
        <v>3</v>
      </c>
      <c r="F41">
        <f>SUM(C26:C28)</f>
        <v>2</v>
      </c>
    </row>
    <row r="42" spans="1:7" x14ac:dyDescent="0.35">
      <c r="A42" t="s">
        <v>22</v>
      </c>
      <c r="B42">
        <f>IF(F$29&lt;=F$31,0,1)</f>
        <v>0</v>
      </c>
      <c r="D42" t="s">
        <v>23</v>
      </c>
      <c r="E42" t="s">
        <v>23</v>
      </c>
      <c r="F42" t="s">
        <v>23</v>
      </c>
    </row>
    <row r="43" spans="1:7" x14ac:dyDescent="0.35">
      <c r="A43" t="s">
        <v>26</v>
      </c>
      <c r="B43">
        <f>IF(G$29&lt;=G$31,0,1)</f>
        <v>0</v>
      </c>
      <c r="C43" t="s">
        <v>62</v>
      </c>
      <c r="D43" s="45">
        <f>$A46</f>
        <v>1</v>
      </c>
      <c r="E43" s="45">
        <f t="shared" ref="E43:F43" si="11">$A46</f>
        <v>1</v>
      </c>
      <c r="F43" s="45">
        <f t="shared" si="11"/>
        <v>1</v>
      </c>
      <c r="G43" s="10"/>
    </row>
    <row r="45" spans="1:7" x14ac:dyDescent="0.35">
      <c r="A45" t="s">
        <v>66</v>
      </c>
    </row>
    <row r="46" spans="1:7" x14ac:dyDescent="0.35">
      <c r="A46" s="45">
        <v>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298518-285C-41EC-B32D-44D6CA36158B}">
  <dimension ref="A1:P46"/>
  <sheetViews>
    <sheetView topLeftCell="A11" workbookViewId="0">
      <selection activeCell="H19" sqref="H19"/>
    </sheetView>
  </sheetViews>
  <sheetFormatPr defaultRowHeight="14.5" x14ac:dyDescent="0.35"/>
  <cols>
    <col min="1" max="2" width="17.81640625" bestFit="1" customWidth="1"/>
    <col min="3" max="3" width="10.36328125" customWidth="1"/>
    <col min="4" max="4" width="23.54296875" bestFit="1" customWidth="1"/>
    <col min="5" max="5" width="10.54296875" bestFit="1" customWidth="1"/>
    <col min="6" max="6" width="13.453125" bestFit="1" customWidth="1"/>
    <col min="7" max="7" width="7.26953125" bestFit="1" customWidth="1"/>
    <col min="8" max="8" width="10.1796875" bestFit="1" customWidth="1"/>
    <col min="9" max="9" width="12.6328125" customWidth="1"/>
    <col min="11" max="11" width="11.36328125" bestFit="1" customWidth="1"/>
    <col min="12" max="14" width="23.90625" bestFit="1" customWidth="1"/>
    <col min="15" max="15" width="16.36328125" bestFit="1" customWidth="1"/>
  </cols>
  <sheetData>
    <row r="1" spans="1:16" ht="20.5" thickBot="1" x14ac:dyDescent="0.4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I1" s="10" t="s">
        <v>0</v>
      </c>
      <c r="J1" s="10" t="s">
        <v>1</v>
      </c>
      <c r="K1" s="10" t="s">
        <v>2</v>
      </c>
      <c r="L1" s="10" t="s">
        <v>16</v>
      </c>
      <c r="M1" s="10" t="s">
        <v>17</v>
      </c>
      <c r="N1" s="10" t="s">
        <v>18</v>
      </c>
      <c r="O1" s="10" t="s">
        <v>19</v>
      </c>
      <c r="P1" s="10" t="s">
        <v>31</v>
      </c>
    </row>
    <row r="2" spans="1:16" x14ac:dyDescent="0.35">
      <c r="A2" s="1">
        <v>1</v>
      </c>
      <c r="B2" s="1" t="s">
        <v>7</v>
      </c>
      <c r="C2" s="2">
        <v>1</v>
      </c>
      <c r="D2" s="1">
        <v>250</v>
      </c>
      <c r="E2" s="1">
        <v>100</v>
      </c>
      <c r="F2" s="1">
        <v>100</v>
      </c>
      <c r="G2" s="1">
        <v>60</v>
      </c>
      <c r="I2" s="45">
        <v>1</v>
      </c>
      <c r="J2" s="45" t="s">
        <v>7</v>
      </c>
      <c r="K2" s="46">
        <v>1</v>
      </c>
      <c r="L2" s="45">
        <f>SUMPRODUCT($C2,D2)</f>
        <v>250</v>
      </c>
      <c r="M2" s="45">
        <f t="shared" ref="M2:N13" si="0">SUMPRODUCT($C2,E2)</f>
        <v>100</v>
      </c>
      <c r="N2" s="45">
        <f t="shared" si="0"/>
        <v>100</v>
      </c>
      <c r="O2" s="45">
        <f>SUMPRODUCT($C2,G2)*(1-O$16)</f>
        <v>60</v>
      </c>
      <c r="P2" s="47">
        <f>O2/SUM(L2:N2)</f>
        <v>0.13333333333333333</v>
      </c>
    </row>
    <row r="3" spans="1:16" x14ac:dyDescent="0.35">
      <c r="A3" s="3">
        <v>2</v>
      </c>
      <c r="B3" s="3" t="s">
        <v>7</v>
      </c>
      <c r="C3" s="4">
        <v>0.33</v>
      </c>
      <c r="D3" s="3">
        <v>500</v>
      </c>
      <c r="E3" s="3">
        <v>300</v>
      </c>
      <c r="F3" s="3">
        <v>300</v>
      </c>
      <c r="G3" s="3">
        <v>180</v>
      </c>
      <c r="I3" s="45">
        <v>2</v>
      </c>
      <c r="J3" s="45" t="s">
        <v>7</v>
      </c>
      <c r="K3" s="46">
        <v>0.33</v>
      </c>
      <c r="L3" s="45">
        <f>SUMPRODUCT($C3,D3)</f>
        <v>165</v>
      </c>
      <c r="M3" s="45">
        <f>SUMPRODUCT($C3,E3)</f>
        <v>99</v>
      </c>
      <c r="N3" s="45">
        <f t="shared" si="0"/>
        <v>99</v>
      </c>
      <c r="O3" s="45">
        <f t="shared" ref="O3:O13" si="1">SUMPRODUCT($C3,G3)*(1-O$16)</f>
        <v>59.400000000000006</v>
      </c>
      <c r="P3" s="47">
        <f t="shared" ref="P3:P12" si="2">O3/SUM(L3:N3)</f>
        <v>0.16363636363636366</v>
      </c>
    </row>
    <row r="4" spans="1:16" x14ac:dyDescent="0.35">
      <c r="A4" s="1">
        <v>3</v>
      </c>
      <c r="B4" s="1" t="s">
        <v>7</v>
      </c>
      <c r="C4" s="2">
        <v>0.5</v>
      </c>
      <c r="D4" s="1">
        <v>100</v>
      </c>
      <c r="E4" s="1">
        <v>200</v>
      </c>
      <c r="F4" s="1">
        <v>400</v>
      </c>
      <c r="G4" s="1">
        <v>80</v>
      </c>
      <c r="I4" s="45">
        <v>3</v>
      </c>
      <c r="J4" s="45" t="s">
        <v>7</v>
      </c>
      <c r="K4" s="46">
        <v>0.5</v>
      </c>
      <c r="L4" s="45">
        <f t="shared" ref="L4:M13" si="3">SUMPRODUCT($C4,D4)</f>
        <v>50</v>
      </c>
      <c r="M4" s="45">
        <f t="shared" si="3"/>
        <v>100</v>
      </c>
      <c r="N4" s="45">
        <f t="shared" si="0"/>
        <v>200</v>
      </c>
      <c r="O4" s="45">
        <f t="shared" si="1"/>
        <v>40</v>
      </c>
      <c r="P4" s="47">
        <f t="shared" si="2"/>
        <v>0.11428571428571428</v>
      </c>
    </row>
    <row r="5" spans="1:16" x14ac:dyDescent="0.35">
      <c r="A5" s="3">
        <v>4</v>
      </c>
      <c r="B5" s="3" t="s">
        <v>7</v>
      </c>
      <c r="C5" s="4">
        <v>1</v>
      </c>
      <c r="D5" s="3">
        <v>750</v>
      </c>
      <c r="E5" s="3">
        <v>500</v>
      </c>
      <c r="F5" s="3">
        <v>300</v>
      </c>
      <c r="G5" s="3">
        <v>310</v>
      </c>
      <c r="I5" s="45">
        <v>4</v>
      </c>
      <c r="J5" s="45" t="s">
        <v>7</v>
      </c>
      <c r="K5" s="46">
        <v>1</v>
      </c>
      <c r="L5" s="45">
        <f t="shared" si="3"/>
        <v>750</v>
      </c>
      <c r="M5" s="45">
        <f t="shared" si="3"/>
        <v>500</v>
      </c>
      <c r="N5" s="45">
        <f t="shared" si="0"/>
        <v>300</v>
      </c>
      <c r="O5" s="45">
        <f t="shared" si="1"/>
        <v>310</v>
      </c>
      <c r="P5" s="47">
        <f t="shared" si="2"/>
        <v>0.2</v>
      </c>
    </row>
    <row r="6" spans="1:16" x14ac:dyDescent="0.35">
      <c r="A6" s="1">
        <v>5</v>
      </c>
      <c r="B6" s="1" t="s">
        <v>7</v>
      </c>
      <c r="C6" s="2">
        <v>0.75</v>
      </c>
      <c r="D6" s="1">
        <v>200</v>
      </c>
      <c r="E6" s="1">
        <v>400</v>
      </c>
      <c r="F6" s="1">
        <v>800</v>
      </c>
      <c r="G6" s="1">
        <v>220</v>
      </c>
      <c r="I6" s="45">
        <v>5</v>
      </c>
      <c r="J6" s="45" t="s">
        <v>7</v>
      </c>
      <c r="K6" s="46">
        <v>0.75</v>
      </c>
      <c r="L6" s="45">
        <f t="shared" si="3"/>
        <v>150</v>
      </c>
      <c r="M6" s="45">
        <f t="shared" si="3"/>
        <v>300</v>
      </c>
      <c r="N6" s="45">
        <f t="shared" si="0"/>
        <v>600</v>
      </c>
      <c r="O6" s="45">
        <f t="shared" si="1"/>
        <v>165</v>
      </c>
      <c r="P6" s="47">
        <f t="shared" si="2"/>
        <v>0.15714285714285714</v>
      </c>
    </row>
    <row r="7" spans="1:16" x14ac:dyDescent="0.35">
      <c r="A7" s="3">
        <v>6</v>
      </c>
      <c r="B7" s="3" t="s">
        <v>8</v>
      </c>
      <c r="C7" s="4">
        <v>0.5</v>
      </c>
      <c r="D7" s="3">
        <v>1000</v>
      </c>
      <c r="E7" s="3">
        <v>300</v>
      </c>
      <c r="F7" s="3">
        <v>300</v>
      </c>
      <c r="G7" s="3">
        <v>180</v>
      </c>
      <c r="I7" s="45">
        <v>6</v>
      </c>
      <c r="J7" s="45" t="s">
        <v>8</v>
      </c>
      <c r="K7" s="46">
        <v>0.5</v>
      </c>
      <c r="L7" s="45">
        <f t="shared" si="3"/>
        <v>500</v>
      </c>
      <c r="M7" s="45">
        <f t="shared" si="3"/>
        <v>150</v>
      </c>
      <c r="N7" s="45">
        <f t="shared" si="0"/>
        <v>150</v>
      </c>
      <c r="O7" s="45">
        <f t="shared" si="1"/>
        <v>90</v>
      </c>
      <c r="P7" s="47">
        <f t="shared" si="2"/>
        <v>0.1125</v>
      </c>
    </row>
    <row r="8" spans="1:16" x14ac:dyDescent="0.35">
      <c r="A8" s="1">
        <v>7</v>
      </c>
      <c r="B8" s="1" t="s">
        <v>8</v>
      </c>
      <c r="C8" s="2">
        <v>1</v>
      </c>
      <c r="D8" s="1">
        <v>750</v>
      </c>
      <c r="E8" s="1">
        <v>750</v>
      </c>
      <c r="F8" s="1">
        <v>300</v>
      </c>
      <c r="G8" s="1">
        <v>410</v>
      </c>
      <c r="I8" s="45">
        <v>7</v>
      </c>
      <c r="J8" s="45" t="s">
        <v>8</v>
      </c>
      <c r="K8" s="46">
        <v>1</v>
      </c>
      <c r="L8" s="45">
        <f t="shared" si="3"/>
        <v>750</v>
      </c>
      <c r="M8" s="45">
        <f t="shared" si="3"/>
        <v>750</v>
      </c>
      <c r="N8" s="45">
        <f t="shared" si="0"/>
        <v>300</v>
      </c>
      <c r="O8" s="45">
        <f t="shared" si="1"/>
        <v>410</v>
      </c>
      <c r="P8" s="47">
        <f t="shared" si="2"/>
        <v>0.22777777777777777</v>
      </c>
    </row>
    <row r="9" spans="1:16" x14ac:dyDescent="0.35">
      <c r="A9" s="3">
        <v>8</v>
      </c>
      <c r="B9" s="3" t="s">
        <v>8</v>
      </c>
      <c r="C9" s="4">
        <v>1</v>
      </c>
      <c r="D9" s="3">
        <v>800</v>
      </c>
      <c r="E9" s="3">
        <v>700</v>
      </c>
      <c r="F9" s="3">
        <v>600</v>
      </c>
      <c r="G9" s="3">
        <v>280</v>
      </c>
      <c r="I9" s="45">
        <v>8</v>
      </c>
      <c r="J9" s="45" t="s">
        <v>8</v>
      </c>
      <c r="K9" s="46">
        <v>1</v>
      </c>
      <c r="L9" s="45">
        <f t="shared" si="3"/>
        <v>800</v>
      </c>
      <c r="M9" s="45">
        <f t="shared" si="3"/>
        <v>700</v>
      </c>
      <c r="N9" s="45">
        <f t="shared" si="0"/>
        <v>600</v>
      </c>
      <c r="O9" s="45">
        <f t="shared" si="1"/>
        <v>280</v>
      </c>
      <c r="P9" s="47">
        <f t="shared" si="2"/>
        <v>0.13333333333333333</v>
      </c>
    </row>
    <row r="10" spans="1:16" x14ac:dyDescent="0.35">
      <c r="A10" s="1">
        <v>9</v>
      </c>
      <c r="B10" s="1" t="s">
        <v>8</v>
      </c>
      <c r="C10" s="2">
        <v>0.67</v>
      </c>
      <c r="D10" s="1">
        <v>400</v>
      </c>
      <c r="E10" s="1">
        <v>600</v>
      </c>
      <c r="F10" s="1">
        <v>800</v>
      </c>
      <c r="G10" s="1">
        <v>380</v>
      </c>
      <c r="I10" s="45">
        <v>9</v>
      </c>
      <c r="J10" s="45" t="s">
        <v>8</v>
      </c>
      <c r="K10" s="46">
        <v>0.67</v>
      </c>
      <c r="L10" s="45">
        <f t="shared" si="3"/>
        <v>268</v>
      </c>
      <c r="M10" s="45">
        <f t="shared" si="3"/>
        <v>402</v>
      </c>
      <c r="N10" s="45">
        <f t="shared" si="0"/>
        <v>536</v>
      </c>
      <c r="O10" s="45">
        <f t="shared" si="1"/>
        <v>254.60000000000002</v>
      </c>
      <c r="P10" s="47">
        <f t="shared" si="2"/>
        <v>0.21111111111111114</v>
      </c>
    </row>
    <row r="11" spans="1:16" x14ac:dyDescent="0.35">
      <c r="A11" s="3">
        <v>10</v>
      </c>
      <c r="B11" s="3" t="s">
        <v>9</v>
      </c>
      <c r="C11" s="4">
        <v>1</v>
      </c>
      <c r="D11" s="3">
        <v>100</v>
      </c>
      <c r="E11" s="3">
        <v>200</v>
      </c>
      <c r="F11" s="3">
        <v>400</v>
      </c>
      <c r="G11" s="3">
        <v>100</v>
      </c>
      <c r="I11" s="45">
        <v>10</v>
      </c>
      <c r="J11" s="45" t="s">
        <v>9</v>
      </c>
      <c r="K11" s="46">
        <v>1</v>
      </c>
      <c r="L11" s="45">
        <f t="shared" si="3"/>
        <v>100</v>
      </c>
      <c r="M11" s="45">
        <f t="shared" si="3"/>
        <v>200</v>
      </c>
      <c r="N11" s="45">
        <f t="shared" si="0"/>
        <v>400</v>
      </c>
      <c r="O11" s="45">
        <f t="shared" si="1"/>
        <v>100</v>
      </c>
      <c r="P11" s="47">
        <f t="shared" si="2"/>
        <v>0.14285714285714285</v>
      </c>
    </row>
    <row r="12" spans="1:16" x14ac:dyDescent="0.35">
      <c r="A12" s="1">
        <v>11</v>
      </c>
      <c r="B12" s="1" t="s">
        <v>9</v>
      </c>
      <c r="C12" s="2">
        <v>0.5</v>
      </c>
      <c r="D12" s="1">
        <v>700</v>
      </c>
      <c r="E12" s="1">
        <v>500</v>
      </c>
      <c r="F12" s="1">
        <v>300</v>
      </c>
      <c r="G12" s="1">
        <v>260</v>
      </c>
      <c r="I12" s="45">
        <v>11</v>
      </c>
      <c r="J12" s="45" t="s">
        <v>9</v>
      </c>
      <c r="K12" s="46">
        <v>0.5</v>
      </c>
      <c r="L12" s="45">
        <f t="shared" si="3"/>
        <v>350</v>
      </c>
      <c r="M12" s="45">
        <f t="shared" si="3"/>
        <v>250</v>
      </c>
      <c r="N12" s="45">
        <f t="shared" si="0"/>
        <v>150</v>
      </c>
      <c r="O12" s="45">
        <f t="shared" si="1"/>
        <v>130</v>
      </c>
      <c r="P12" s="47">
        <f t="shared" si="2"/>
        <v>0.17333333333333334</v>
      </c>
    </row>
    <row r="13" spans="1:16" ht="15" thickBot="1" x14ac:dyDescent="0.4">
      <c r="A13" s="6">
        <v>12</v>
      </c>
      <c r="B13" s="6" t="s">
        <v>9</v>
      </c>
      <c r="C13" s="7">
        <v>1</v>
      </c>
      <c r="D13" s="6">
        <v>1500</v>
      </c>
      <c r="E13" s="6">
        <v>400</v>
      </c>
      <c r="F13" s="6">
        <v>400</v>
      </c>
      <c r="G13" s="6">
        <v>340</v>
      </c>
      <c r="I13" s="45">
        <v>12</v>
      </c>
      <c r="J13" s="45" t="s">
        <v>9</v>
      </c>
      <c r="K13" s="46">
        <v>1</v>
      </c>
      <c r="L13" s="45">
        <f t="shared" si="3"/>
        <v>1500</v>
      </c>
      <c r="M13" s="45">
        <f t="shared" si="3"/>
        <v>400</v>
      </c>
      <c r="N13" s="45">
        <f t="shared" si="0"/>
        <v>400</v>
      </c>
      <c r="O13" s="45">
        <f t="shared" si="1"/>
        <v>340</v>
      </c>
      <c r="P13" s="47">
        <f>O13/SUM(L13:N13)</f>
        <v>0.14782608695652175</v>
      </c>
    </row>
    <row r="15" spans="1:16" x14ac:dyDescent="0.35">
      <c r="O15" t="s">
        <v>32</v>
      </c>
    </row>
    <row r="16" spans="1:16" x14ac:dyDescent="0.35">
      <c r="A16" s="10" t="s">
        <v>0</v>
      </c>
      <c r="B16" s="10" t="s">
        <v>1</v>
      </c>
      <c r="C16" t="s">
        <v>25</v>
      </c>
      <c r="D16" t="s">
        <v>27</v>
      </c>
      <c r="E16" t="s">
        <v>13</v>
      </c>
      <c r="F16" t="s">
        <v>14</v>
      </c>
      <c r="G16" t="s">
        <v>15</v>
      </c>
      <c r="I16" t="s">
        <v>12</v>
      </c>
      <c r="K16" t="s">
        <v>74</v>
      </c>
      <c r="O16" s="49">
        <v>0</v>
      </c>
    </row>
    <row r="17" spans="1:11" x14ac:dyDescent="0.35">
      <c r="A17" s="37">
        <v>1</v>
      </c>
      <c r="B17" s="12" t="s">
        <v>7</v>
      </c>
      <c r="C17" s="50">
        <v>1</v>
      </c>
      <c r="D17">
        <f>$C17*L2</f>
        <v>250</v>
      </c>
      <c r="E17">
        <f t="shared" ref="E17:F28" si="4">$C17*M2</f>
        <v>100</v>
      </c>
      <c r="F17">
        <f t="shared" si="4"/>
        <v>100</v>
      </c>
      <c r="G17">
        <f>SUM(D17:F17)</f>
        <v>450</v>
      </c>
      <c r="I17" s="48">
        <f>SUMPRODUCT(C17:C28,O2:O13)</f>
        <v>1769</v>
      </c>
      <c r="K17">
        <f>SUM(C18,C25)/COUNT(A18,A25)</f>
        <v>1</v>
      </c>
    </row>
    <row r="18" spans="1:11" x14ac:dyDescent="0.35">
      <c r="A18" s="15">
        <v>2</v>
      </c>
      <c r="B18" s="12" t="s">
        <v>7</v>
      </c>
      <c r="C18" s="50">
        <v>1</v>
      </c>
      <c r="D18">
        <f t="shared" ref="D18:D28" si="5">$C18*L3</f>
        <v>165</v>
      </c>
      <c r="E18">
        <f t="shared" si="4"/>
        <v>99</v>
      </c>
      <c r="F18">
        <f t="shared" si="4"/>
        <v>99</v>
      </c>
      <c r="G18">
        <f t="shared" ref="G18:G28" si="6">SUM(D18:F18)</f>
        <v>363</v>
      </c>
      <c r="K18" t="s">
        <v>11</v>
      </c>
    </row>
    <row r="19" spans="1:11" x14ac:dyDescent="0.35">
      <c r="A19" s="37">
        <v>3</v>
      </c>
      <c r="B19" s="12" t="s">
        <v>7</v>
      </c>
      <c r="C19" s="50">
        <v>0</v>
      </c>
      <c r="D19">
        <f t="shared" si="5"/>
        <v>0</v>
      </c>
      <c r="E19">
        <f t="shared" si="4"/>
        <v>0</v>
      </c>
      <c r="F19">
        <f t="shared" si="4"/>
        <v>0</v>
      </c>
      <c r="G19">
        <f t="shared" si="6"/>
        <v>0</v>
      </c>
      <c r="J19" t="s">
        <v>73</v>
      </c>
      <c r="K19" s="53">
        <v>1</v>
      </c>
    </row>
    <row r="20" spans="1:11" x14ac:dyDescent="0.35">
      <c r="A20" s="37">
        <v>4</v>
      </c>
      <c r="B20" s="12" t="s">
        <v>7</v>
      </c>
      <c r="C20" s="50">
        <v>1</v>
      </c>
      <c r="D20">
        <f t="shared" si="5"/>
        <v>750</v>
      </c>
      <c r="E20">
        <f t="shared" si="4"/>
        <v>500</v>
      </c>
      <c r="F20">
        <f t="shared" si="4"/>
        <v>300</v>
      </c>
      <c r="G20">
        <f t="shared" si="6"/>
        <v>1550</v>
      </c>
    </row>
    <row r="21" spans="1:11" ht="15" thickBot="1" x14ac:dyDescent="0.4">
      <c r="A21" s="38">
        <v>5</v>
      </c>
      <c r="B21" s="13" t="s">
        <v>7</v>
      </c>
      <c r="C21" s="51">
        <v>1</v>
      </c>
      <c r="D21">
        <f t="shared" si="5"/>
        <v>150</v>
      </c>
      <c r="E21">
        <f t="shared" si="4"/>
        <v>300</v>
      </c>
      <c r="F21">
        <f t="shared" si="4"/>
        <v>600</v>
      </c>
      <c r="G21">
        <f t="shared" si="6"/>
        <v>1050</v>
      </c>
    </row>
    <row r="22" spans="1:11" x14ac:dyDescent="0.35">
      <c r="A22" s="39">
        <v>6</v>
      </c>
      <c r="B22" s="14" t="s">
        <v>8</v>
      </c>
      <c r="C22" s="52">
        <v>0</v>
      </c>
      <c r="D22">
        <f t="shared" si="5"/>
        <v>0</v>
      </c>
      <c r="E22">
        <f t="shared" si="4"/>
        <v>0</v>
      </c>
      <c r="F22">
        <f t="shared" si="4"/>
        <v>0</v>
      </c>
      <c r="G22">
        <f t="shared" si="6"/>
        <v>0</v>
      </c>
    </row>
    <row r="23" spans="1:11" x14ac:dyDescent="0.35">
      <c r="A23" s="37">
        <v>7</v>
      </c>
      <c r="B23" s="12" t="s">
        <v>8</v>
      </c>
      <c r="C23" s="50">
        <v>1</v>
      </c>
      <c r="D23">
        <f t="shared" si="5"/>
        <v>750</v>
      </c>
      <c r="E23">
        <f t="shared" si="4"/>
        <v>750</v>
      </c>
      <c r="F23">
        <f t="shared" si="4"/>
        <v>300</v>
      </c>
      <c r="G23">
        <f t="shared" si="6"/>
        <v>1800</v>
      </c>
    </row>
    <row r="24" spans="1:11" x14ac:dyDescent="0.35">
      <c r="A24" s="37">
        <v>8</v>
      </c>
      <c r="B24" s="12" t="s">
        <v>8</v>
      </c>
      <c r="C24" s="50">
        <v>1</v>
      </c>
      <c r="D24">
        <f t="shared" si="5"/>
        <v>800</v>
      </c>
      <c r="E24">
        <f t="shared" si="4"/>
        <v>700</v>
      </c>
      <c r="F24">
        <f t="shared" si="4"/>
        <v>600</v>
      </c>
      <c r="G24">
        <f t="shared" si="6"/>
        <v>2100</v>
      </c>
    </row>
    <row r="25" spans="1:11" ht="15" thickBot="1" x14ac:dyDescent="0.4">
      <c r="A25" s="54">
        <v>9</v>
      </c>
      <c r="B25" s="13" t="s">
        <v>8</v>
      </c>
      <c r="C25" s="51">
        <v>1</v>
      </c>
      <c r="D25">
        <f t="shared" si="5"/>
        <v>268</v>
      </c>
      <c r="E25">
        <f t="shared" si="4"/>
        <v>402</v>
      </c>
      <c r="F25">
        <f t="shared" si="4"/>
        <v>536</v>
      </c>
      <c r="G25">
        <f t="shared" si="6"/>
        <v>1206</v>
      </c>
    </row>
    <row r="26" spans="1:11" x14ac:dyDescent="0.35">
      <c r="A26" s="40">
        <v>10</v>
      </c>
      <c r="B26" s="10" t="s">
        <v>9</v>
      </c>
      <c r="C26" s="53">
        <v>1</v>
      </c>
      <c r="D26">
        <f t="shared" si="5"/>
        <v>100</v>
      </c>
      <c r="E26">
        <f t="shared" si="4"/>
        <v>200</v>
      </c>
      <c r="F26">
        <f t="shared" si="4"/>
        <v>400</v>
      </c>
      <c r="G26">
        <f t="shared" si="6"/>
        <v>700</v>
      </c>
    </row>
    <row r="27" spans="1:11" x14ac:dyDescent="0.35">
      <c r="A27" s="40">
        <v>11</v>
      </c>
      <c r="B27" s="10" t="s">
        <v>9</v>
      </c>
      <c r="C27" s="53">
        <v>1</v>
      </c>
      <c r="D27">
        <f t="shared" si="5"/>
        <v>350</v>
      </c>
      <c r="E27">
        <f t="shared" si="4"/>
        <v>250</v>
      </c>
      <c r="F27">
        <f t="shared" si="4"/>
        <v>150</v>
      </c>
      <c r="G27">
        <f t="shared" si="6"/>
        <v>750</v>
      </c>
    </row>
    <row r="28" spans="1:11" x14ac:dyDescent="0.35">
      <c r="A28" s="40">
        <v>12</v>
      </c>
      <c r="B28" s="10" t="s">
        <v>9</v>
      </c>
      <c r="C28" s="53">
        <v>0</v>
      </c>
      <c r="D28">
        <f t="shared" si="5"/>
        <v>0</v>
      </c>
      <c r="E28">
        <f t="shared" si="4"/>
        <v>0</v>
      </c>
      <c r="F28">
        <f t="shared" si="4"/>
        <v>0</v>
      </c>
      <c r="G28">
        <f t="shared" si="6"/>
        <v>0</v>
      </c>
    </row>
    <row r="29" spans="1:11" x14ac:dyDescent="0.35">
      <c r="D29" s="11">
        <f>SUM(D17:D28)</f>
        <v>3583</v>
      </c>
      <c r="E29" s="11">
        <f t="shared" ref="E29:F29" si="7">SUM(E17:E28)</f>
        <v>3301</v>
      </c>
      <c r="F29" s="11">
        <f t="shared" si="7"/>
        <v>3085</v>
      </c>
      <c r="G29" s="8">
        <f>SUM(D29:F29)</f>
        <v>9969</v>
      </c>
    </row>
    <row r="30" spans="1:11" x14ac:dyDescent="0.35">
      <c r="D30" t="s">
        <v>10</v>
      </c>
      <c r="E30" t="s">
        <v>10</v>
      </c>
      <c r="F30" t="s">
        <v>10</v>
      </c>
      <c r="G30" t="s">
        <v>10</v>
      </c>
    </row>
    <row r="31" spans="1:11" x14ac:dyDescent="0.35">
      <c r="B31" t="s">
        <v>63</v>
      </c>
      <c r="D31" s="22">
        <v>4000</v>
      </c>
      <c r="E31" s="22">
        <v>4000</v>
      </c>
      <c r="F31" s="22">
        <v>4000</v>
      </c>
      <c r="G31" s="23">
        <v>10000</v>
      </c>
    </row>
    <row r="34" spans="1:7" x14ac:dyDescent="0.35">
      <c r="A34" t="s">
        <v>29</v>
      </c>
      <c r="B34" s="10" t="s">
        <v>1</v>
      </c>
      <c r="C34" t="s">
        <v>25</v>
      </c>
      <c r="D34" t="s">
        <v>27</v>
      </c>
      <c r="E34" t="s">
        <v>13</v>
      </c>
      <c r="F34" t="s">
        <v>14</v>
      </c>
      <c r="G34" t="s">
        <v>15</v>
      </c>
    </row>
    <row r="35" spans="1:7" x14ac:dyDescent="0.35">
      <c r="B35" t="s">
        <v>7</v>
      </c>
      <c r="C35">
        <f>IF(SUM(C17:C21)&gt;0,1,0)</f>
        <v>1</v>
      </c>
      <c r="D35">
        <f>SUM(D17:D21)</f>
        <v>1315</v>
      </c>
      <c r="E35">
        <f>SUM(E17:E21)</f>
        <v>999</v>
      </c>
      <c r="F35">
        <f t="shared" ref="F35" si="8">SUM(F17:F21)</f>
        <v>1099</v>
      </c>
      <c r="G35">
        <f>SUM(G17:G21)</f>
        <v>3413</v>
      </c>
    </row>
    <row r="36" spans="1:7" x14ac:dyDescent="0.35">
      <c r="B36" t="s">
        <v>8</v>
      </c>
      <c r="C36">
        <f>IF(SUM(C18:C22)&gt;0,1,0)</f>
        <v>1</v>
      </c>
      <c r="D36">
        <f>SUM(D22:D25)</f>
        <v>1818</v>
      </c>
      <c r="E36">
        <f t="shared" ref="E36:G36" si="9">SUM(E22:E25)</f>
        <v>1852</v>
      </c>
      <c r="F36">
        <f t="shared" si="9"/>
        <v>1436</v>
      </c>
      <c r="G36">
        <f t="shared" si="9"/>
        <v>5106</v>
      </c>
    </row>
    <row r="37" spans="1:7" x14ac:dyDescent="0.35">
      <c r="B37" t="s">
        <v>9</v>
      </c>
      <c r="C37">
        <f>IF(SUM(C19:C23)&gt;0,1,0)</f>
        <v>1</v>
      </c>
      <c r="D37">
        <f>SUM(D26:D28)</f>
        <v>450</v>
      </c>
      <c r="E37">
        <f t="shared" ref="E37" si="10">SUM(E26:E28)</f>
        <v>450</v>
      </c>
      <c r="F37">
        <f>SUM(F26:F28)</f>
        <v>550</v>
      </c>
      <c r="G37">
        <f>SUM(G26:G28)</f>
        <v>1450</v>
      </c>
    </row>
    <row r="39" spans="1:7" x14ac:dyDescent="0.35">
      <c r="A39" t="s">
        <v>30</v>
      </c>
      <c r="D39" t="s">
        <v>28</v>
      </c>
    </row>
    <row r="40" spans="1:7" x14ac:dyDescent="0.35">
      <c r="A40" t="s">
        <v>20</v>
      </c>
      <c r="B40">
        <f>IF(D$29&lt;=D$31,0,1)</f>
        <v>0</v>
      </c>
      <c r="D40" t="s">
        <v>7</v>
      </c>
      <c r="E40" t="s">
        <v>8</v>
      </c>
      <c r="F40" t="s">
        <v>9</v>
      </c>
    </row>
    <row r="41" spans="1:7" x14ac:dyDescent="0.35">
      <c r="A41" t="s">
        <v>21</v>
      </c>
      <c r="B41">
        <f>IF(E$29&lt;=E$31,0,1)</f>
        <v>0</v>
      </c>
      <c r="D41">
        <f>SUM(C17:C21)</f>
        <v>4</v>
      </c>
      <c r="E41">
        <f>SUM(C22:C25)</f>
        <v>3</v>
      </c>
      <c r="F41">
        <f>SUM(C26:C28)</f>
        <v>2</v>
      </c>
    </row>
    <row r="42" spans="1:7" x14ac:dyDescent="0.35">
      <c r="A42" t="s">
        <v>22</v>
      </c>
      <c r="B42">
        <f>IF(F$29&lt;=F$31,0,1)</f>
        <v>0</v>
      </c>
      <c r="D42" t="s">
        <v>23</v>
      </c>
      <c r="E42" t="s">
        <v>23</v>
      </c>
      <c r="F42" t="s">
        <v>23</v>
      </c>
    </row>
    <row r="43" spans="1:7" x14ac:dyDescent="0.35">
      <c r="A43" t="s">
        <v>26</v>
      </c>
      <c r="B43">
        <f>IF(G$29&lt;=G$31,0,1)</f>
        <v>0</v>
      </c>
      <c r="C43" t="s">
        <v>62</v>
      </c>
      <c r="D43" s="45">
        <f>$A46</f>
        <v>1</v>
      </c>
      <c r="E43" s="45">
        <f t="shared" ref="E43:F43" si="11">$A46</f>
        <v>1</v>
      </c>
      <c r="F43" s="45">
        <f t="shared" si="11"/>
        <v>1</v>
      </c>
      <c r="G43" s="10"/>
    </row>
    <row r="45" spans="1:7" x14ac:dyDescent="0.35">
      <c r="A45" t="s">
        <v>66</v>
      </c>
    </row>
    <row r="46" spans="1:7" x14ac:dyDescent="0.35">
      <c r="A46" s="45">
        <v>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9C801-4B7B-4915-AFC1-90B345C98A90}">
  <dimension ref="A1:P46"/>
  <sheetViews>
    <sheetView workbookViewId="0"/>
  </sheetViews>
  <sheetFormatPr defaultRowHeight="14.5" x14ac:dyDescent="0.35"/>
  <cols>
    <col min="1" max="2" width="17.81640625" bestFit="1" customWidth="1"/>
    <col min="3" max="3" width="10.36328125" customWidth="1"/>
    <col min="4" max="4" width="23.54296875" bestFit="1" customWidth="1"/>
    <col min="5" max="5" width="10.54296875" bestFit="1" customWidth="1"/>
    <col min="6" max="6" width="13.453125" bestFit="1" customWidth="1"/>
    <col min="7" max="7" width="7.26953125" bestFit="1" customWidth="1"/>
    <col min="8" max="8" width="10.1796875" bestFit="1" customWidth="1"/>
    <col min="9" max="9" width="12.6328125" customWidth="1"/>
    <col min="11" max="11" width="11.36328125" bestFit="1" customWidth="1"/>
    <col min="12" max="14" width="23.90625" bestFit="1" customWidth="1"/>
    <col min="15" max="15" width="16.36328125" bestFit="1" customWidth="1"/>
  </cols>
  <sheetData>
    <row r="1" spans="1:16" ht="20.5" thickBot="1" x14ac:dyDescent="0.4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I1" s="10" t="s">
        <v>0</v>
      </c>
      <c r="J1" s="10" t="s">
        <v>1</v>
      </c>
      <c r="K1" s="10" t="s">
        <v>2</v>
      </c>
      <c r="L1" s="10" t="s">
        <v>16</v>
      </c>
      <c r="M1" s="10" t="s">
        <v>17</v>
      </c>
      <c r="N1" s="10" t="s">
        <v>18</v>
      </c>
      <c r="O1" s="10" t="s">
        <v>19</v>
      </c>
      <c r="P1" s="10" t="s">
        <v>31</v>
      </c>
    </row>
    <row r="2" spans="1:16" x14ac:dyDescent="0.35">
      <c r="A2" s="1">
        <v>1</v>
      </c>
      <c r="B2" s="1" t="s">
        <v>7</v>
      </c>
      <c r="C2" s="2">
        <v>1</v>
      </c>
      <c r="D2" s="1">
        <v>250</v>
      </c>
      <c r="E2" s="1">
        <v>100</v>
      </c>
      <c r="F2" s="1">
        <v>100</v>
      </c>
      <c r="G2" s="1">
        <v>60</v>
      </c>
      <c r="I2" s="45">
        <v>1</v>
      </c>
      <c r="J2" s="45" t="s">
        <v>7</v>
      </c>
      <c r="K2" s="46">
        <v>1</v>
      </c>
      <c r="L2" s="45">
        <f>SUMPRODUCT($C2,D2)</f>
        <v>250</v>
      </c>
      <c r="M2" s="45">
        <f t="shared" ref="M2:N13" si="0">SUMPRODUCT($C2,E2)</f>
        <v>100</v>
      </c>
      <c r="N2" s="45">
        <f t="shared" si="0"/>
        <v>100</v>
      </c>
      <c r="O2" s="45">
        <f>SUMPRODUCT($C2,G2)*(1+O$16)</f>
        <v>60</v>
      </c>
      <c r="P2" s="47">
        <f>O2/SUM(L2:N2)</f>
        <v>0.13333333333333333</v>
      </c>
    </row>
    <row r="3" spans="1:16" x14ac:dyDescent="0.35">
      <c r="A3" s="3">
        <v>2</v>
      </c>
      <c r="B3" s="3" t="s">
        <v>7</v>
      </c>
      <c r="C3" s="4">
        <v>0.33</v>
      </c>
      <c r="D3" s="3">
        <v>500</v>
      </c>
      <c r="E3" s="3">
        <v>300</v>
      </c>
      <c r="F3" s="3">
        <v>300</v>
      </c>
      <c r="G3" s="3">
        <v>180</v>
      </c>
      <c r="I3" s="45">
        <v>2</v>
      </c>
      <c r="J3" s="45" t="s">
        <v>7</v>
      </c>
      <c r="K3" s="46">
        <v>0.33</v>
      </c>
      <c r="L3" s="45">
        <f>SUMPRODUCT($C3,D3)</f>
        <v>165</v>
      </c>
      <c r="M3" s="45">
        <f>SUMPRODUCT($C3,E3)</f>
        <v>99</v>
      </c>
      <c r="N3" s="45">
        <f t="shared" si="0"/>
        <v>99</v>
      </c>
      <c r="O3" s="45">
        <f t="shared" ref="O3:O13" si="1">SUMPRODUCT($C3,G3)*(1+O$16)</f>
        <v>59.400000000000006</v>
      </c>
      <c r="P3" s="47">
        <f t="shared" ref="P3:P12" si="2">O3/SUM(L3:N3)</f>
        <v>0.16363636363636366</v>
      </c>
    </row>
    <row r="4" spans="1:16" x14ac:dyDescent="0.35">
      <c r="A4" s="1">
        <v>3</v>
      </c>
      <c r="B4" s="1" t="s">
        <v>7</v>
      </c>
      <c r="C4" s="2">
        <v>0.5</v>
      </c>
      <c r="D4" s="1">
        <v>100</v>
      </c>
      <c r="E4" s="1">
        <v>200</v>
      </c>
      <c r="F4" s="1">
        <v>400</v>
      </c>
      <c r="G4" s="1">
        <v>80</v>
      </c>
      <c r="I4" s="45">
        <v>3</v>
      </c>
      <c r="J4" s="45" t="s">
        <v>7</v>
      </c>
      <c r="K4" s="46">
        <v>0.5</v>
      </c>
      <c r="L4" s="45">
        <f t="shared" ref="L4:M13" si="3">SUMPRODUCT($C4,D4)</f>
        <v>50</v>
      </c>
      <c r="M4" s="45">
        <f t="shared" si="3"/>
        <v>100</v>
      </c>
      <c r="N4" s="45">
        <f t="shared" si="0"/>
        <v>200</v>
      </c>
      <c r="O4" s="45">
        <f t="shared" si="1"/>
        <v>40</v>
      </c>
      <c r="P4" s="47">
        <f t="shared" si="2"/>
        <v>0.11428571428571428</v>
      </c>
    </row>
    <row r="5" spans="1:16" x14ac:dyDescent="0.35">
      <c r="A5" s="3">
        <v>4</v>
      </c>
      <c r="B5" s="3" t="s">
        <v>7</v>
      </c>
      <c r="C5" s="4">
        <v>1</v>
      </c>
      <c r="D5" s="3">
        <v>750</v>
      </c>
      <c r="E5" s="3">
        <v>500</v>
      </c>
      <c r="F5" s="3">
        <v>300</v>
      </c>
      <c r="G5" s="3">
        <v>310</v>
      </c>
      <c r="I5" s="45">
        <v>4</v>
      </c>
      <c r="J5" s="45" t="s">
        <v>7</v>
      </c>
      <c r="K5" s="46">
        <v>1</v>
      </c>
      <c r="L5" s="45">
        <f t="shared" si="3"/>
        <v>750</v>
      </c>
      <c r="M5" s="45">
        <f t="shared" si="3"/>
        <v>500</v>
      </c>
      <c r="N5" s="45">
        <f t="shared" si="0"/>
        <v>300</v>
      </c>
      <c r="O5" s="45">
        <f t="shared" si="1"/>
        <v>310</v>
      </c>
      <c r="P5" s="47">
        <f t="shared" si="2"/>
        <v>0.2</v>
      </c>
    </row>
    <row r="6" spans="1:16" x14ac:dyDescent="0.35">
      <c r="A6" s="1">
        <v>5</v>
      </c>
      <c r="B6" s="1" t="s">
        <v>7</v>
      </c>
      <c r="C6" s="2">
        <v>0.75</v>
      </c>
      <c r="D6" s="1">
        <v>200</v>
      </c>
      <c r="E6" s="1">
        <v>400</v>
      </c>
      <c r="F6" s="1">
        <v>800</v>
      </c>
      <c r="G6" s="1">
        <v>220</v>
      </c>
      <c r="I6" s="45">
        <v>5</v>
      </c>
      <c r="J6" s="45" t="s">
        <v>7</v>
      </c>
      <c r="K6" s="46">
        <v>0.75</v>
      </c>
      <c r="L6" s="45">
        <f t="shared" si="3"/>
        <v>150</v>
      </c>
      <c r="M6" s="45">
        <f t="shared" si="3"/>
        <v>300</v>
      </c>
      <c r="N6" s="45">
        <f t="shared" si="0"/>
        <v>600</v>
      </c>
      <c r="O6" s="45">
        <f t="shared" si="1"/>
        <v>165</v>
      </c>
      <c r="P6" s="47">
        <f t="shared" si="2"/>
        <v>0.15714285714285714</v>
      </c>
    </row>
    <row r="7" spans="1:16" x14ac:dyDescent="0.35">
      <c r="A7" s="3">
        <v>6</v>
      </c>
      <c r="B7" s="3" t="s">
        <v>8</v>
      </c>
      <c r="C7" s="4">
        <v>0.5</v>
      </c>
      <c r="D7" s="3">
        <v>1000</v>
      </c>
      <c r="E7" s="3">
        <v>300</v>
      </c>
      <c r="F7" s="3">
        <v>300</v>
      </c>
      <c r="G7" s="3">
        <v>180</v>
      </c>
      <c r="I7" s="45">
        <v>6</v>
      </c>
      <c r="J7" s="45" t="s">
        <v>8</v>
      </c>
      <c r="K7" s="46">
        <v>0.5</v>
      </c>
      <c r="L7" s="45">
        <f t="shared" si="3"/>
        <v>500</v>
      </c>
      <c r="M7" s="45">
        <f t="shared" si="3"/>
        <v>150</v>
      </c>
      <c r="N7" s="45">
        <f t="shared" si="0"/>
        <v>150</v>
      </c>
      <c r="O7" s="45">
        <f t="shared" si="1"/>
        <v>90</v>
      </c>
      <c r="P7" s="47">
        <f t="shared" si="2"/>
        <v>0.1125</v>
      </c>
    </row>
    <row r="8" spans="1:16" x14ac:dyDescent="0.35">
      <c r="A8" s="1">
        <v>7</v>
      </c>
      <c r="B8" s="1" t="s">
        <v>8</v>
      </c>
      <c r="C8" s="2">
        <v>1</v>
      </c>
      <c r="D8" s="1">
        <v>750</v>
      </c>
      <c r="E8" s="1">
        <v>750</v>
      </c>
      <c r="F8" s="1">
        <v>300</v>
      </c>
      <c r="G8" s="1">
        <v>410</v>
      </c>
      <c r="I8" s="45">
        <v>7</v>
      </c>
      <c r="J8" s="45" t="s">
        <v>8</v>
      </c>
      <c r="K8" s="46">
        <v>1</v>
      </c>
      <c r="L8" s="45">
        <f t="shared" si="3"/>
        <v>750</v>
      </c>
      <c r="M8" s="45">
        <f t="shared" si="3"/>
        <v>750</v>
      </c>
      <c r="N8" s="45">
        <f t="shared" si="0"/>
        <v>300</v>
      </c>
      <c r="O8" s="45">
        <f t="shared" si="1"/>
        <v>410</v>
      </c>
      <c r="P8" s="47">
        <f t="shared" si="2"/>
        <v>0.22777777777777777</v>
      </c>
    </row>
    <row r="9" spans="1:16" x14ac:dyDescent="0.35">
      <c r="A9" s="3">
        <v>8</v>
      </c>
      <c r="B9" s="3" t="s">
        <v>8</v>
      </c>
      <c r="C9" s="4">
        <v>1</v>
      </c>
      <c r="D9" s="3">
        <v>800</v>
      </c>
      <c r="E9" s="3">
        <v>700</v>
      </c>
      <c r="F9" s="3">
        <v>600</v>
      </c>
      <c r="G9" s="3">
        <v>280</v>
      </c>
      <c r="I9" s="45">
        <v>8</v>
      </c>
      <c r="J9" s="45" t="s">
        <v>8</v>
      </c>
      <c r="K9" s="46">
        <v>1</v>
      </c>
      <c r="L9" s="45">
        <f t="shared" si="3"/>
        <v>800</v>
      </c>
      <c r="M9" s="45">
        <f t="shared" si="3"/>
        <v>700</v>
      </c>
      <c r="N9" s="45">
        <f t="shared" si="0"/>
        <v>600</v>
      </c>
      <c r="O9" s="45">
        <f t="shared" si="1"/>
        <v>280</v>
      </c>
      <c r="P9" s="47">
        <f t="shared" si="2"/>
        <v>0.13333333333333333</v>
      </c>
    </row>
    <row r="10" spans="1:16" x14ac:dyDescent="0.35">
      <c r="A10" s="1">
        <v>9</v>
      </c>
      <c r="B10" s="1" t="s">
        <v>8</v>
      </c>
      <c r="C10" s="2">
        <v>0.67</v>
      </c>
      <c r="D10" s="1">
        <v>400</v>
      </c>
      <c r="E10" s="1">
        <v>600</v>
      </c>
      <c r="F10" s="1">
        <v>800</v>
      </c>
      <c r="G10" s="1">
        <v>380</v>
      </c>
      <c r="I10" s="45">
        <v>9</v>
      </c>
      <c r="J10" s="45" t="s">
        <v>8</v>
      </c>
      <c r="K10" s="46">
        <v>0.67</v>
      </c>
      <c r="L10" s="45">
        <f t="shared" si="3"/>
        <v>268</v>
      </c>
      <c r="M10" s="45">
        <f t="shared" si="3"/>
        <v>402</v>
      </c>
      <c r="N10" s="45">
        <f t="shared" si="0"/>
        <v>536</v>
      </c>
      <c r="O10" s="45">
        <f t="shared" si="1"/>
        <v>254.60000000000002</v>
      </c>
      <c r="P10" s="47">
        <f t="shared" si="2"/>
        <v>0.21111111111111114</v>
      </c>
    </row>
    <row r="11" spans="1:16" x14ac:dyDescent="0.35">
      <c r="A11" s="3">
        <v>10</v>
      </c>
      <c r="B11" s="3" t="s">
        <v>9</v>
      </c>
      <c r="C11" s="4">
        <v>1</v>
      </c>
      <c r="D11" s="3">
        <v>100</v>
      </c>
      <c r="E11" s="3">
        <v>200</v>
      </c>
      <c r="F11" s="3">
        <v>400</v>
      </c>
      <c r="G11" s="3">
        <v>100</v>
      </c>
      <c r="I11" s="45">
        <v>10</v>
      </c>
      <c r="J11" s="45" t="s">
        <v>9</v>
      </c>
      <c r="K11" s="46">
        <v>1</v>
      </c>
      <c r="L11" s="45">
        <f t="shared" si="3"/>
        <v>100</v>
      </c>
      <c r="M11" s="45">
        <f t="shared" si="3"/>
        <v>200</v>
      </c>
      <c r="N11" s="45">
        <f t="shared" si="0"/>
        <v>400</v>
      </c>
      <c r="O11" s="45">
        <f t="shared" si="1"/>
        <v>100</v>
      </c>
      <c r="P11" s="47">
        <f t="shared" si="2"/>
        <v>0.14285714285714285</v>
      </c>
    </row>
    <row r="12" spans="1:16" x14ac:dyDescent="0.35">
      <c r="A12" s="1">
        <v>11</v>
      </c>
      <c r="B12" s="1" t="s">
        <v>9</v>
      </c>
      <c r="C12" s="2">
        <v>0.5</v>
      </c>
      <c r="D12" s="1">
        <v>700</v>
      </c>
      <c r="E12" s="1">
        <v>500</v>
      </c>
      <c r="F12" s="1">
        <v>300</v>
      </c>
      <c r="G12" s="1">
        <v>260</v>
      </c>
      <c r="I12" s="45">
        <v>11</v>
      </c>
      <c r="J12" s="45" t="s">
        <v>9</v>
      </c>
      <c r="K12" s="46">
        <v>0.5</v>
      </c>
      <c r="L12" s="45">
        <f t="shared" si="3"/>
        <v>350</v>
      </c>
      <c r="M12" s="45">
        <f t="shared" si="3"/>
        <v>250</v>
      </c>
      <c r="N12" s="45">
        <f t="shared" si="0"/>
        <v>150</v>
      </c>
      <c r="O12" s="45">
        <f t="shared" si="1"/>
        <v>130</v>
      </c>
      <c r="P12" s="47">
        <f t="shared" si="2"/>
        <v>0.17333333333333334</v>
      </c>
    </row>
    <row r="13" spans="1:16" ht="15" thickBot="1" x14ac:dyDescent="0.4">
      <c r="A13" s="6">
        <v>12</v>
      </c>
      <c r="B13" s="6" t="s">
        <v>9</v>
      </c>
      <c r="C13" s="7">
        <v>1</v>
      </c>
      <c r="D13" s="6">
        <v>1500</v>
      </c>
      <c r="E13" s="6">
        <v>400</v>
      </c>
      <c r="F13" s="6">
        <v>400</v>
      </c>
      <c r="G13" s="6">
        <v>340</v>
      </c>
      <c r="I13" s="45">
        <v>12</v>
      </c>
      <c r="J13" s="45" t="s">
        <v>9</v>
      </c>
      <c r="K13" s="46">
        <v>1</v>
      </c>
      <c r="L13" s="45">
        <f t="shared" si="3"/>
        <v>1500</v>
      </c>
      <c r="M13" s="45">
        <f t="shared" si="3"/>
        <v>400</v>
      </c>
      <c r="N13" s="45">
        <f t="shared" si="0"/>
        <v>400</v>
      </c>
      <c r="O13" s="45">
        <f t="shared" si="1"/>
        <v>340</v>
      </c>
      <c r="P13" s="47">
        <f>O13/SUM(L13:N13)</f>
        <v>0.14782608695652175</v>
      </c>
    </row>
    <row r="15" spans="1:16" x14ac:dyDescent="0.35">
      <c r="O15" t="s">
        <v>88</v>
      </c>
    </row>
    <row r="16" spans="1:16" x14ac:dyDescent="0.35">
      <c r="A16" s="10" t="s">
        <v>0</v>
      </c>
      <c r="B16" s="10" t="s">
        <v>1</v>
      </c>
      <c r="C16" t="s">
        <v>25</v>
      </c>
      <c r="D16" t="s">
        <v>27</v>
      </c>
      <c r="E16" t="s">
        <v>13</v>
      </c>
      <c r="F16" t="s">
        <v>14</v>
      </c>
      <c r="G16" t="s">
        <v>15</v>
      </c>
      <c r="I16" t="s">
        <v>12</v>
      </c>
      <c r="O16" s="49">
        <v>0</v>
      </c>
    </row>
    <row r="17" spans="1:9" x14ac:dyDescent="0.35">
      <c r="A17" s="37">
        <v>1</v>
      </c>
      <c r="B17" s="12" t="s">
        <v>7</v>
      </c>
      <c r="C17" s="50">
        <v>1</v>
      </c>
      <c r="D17">
        <f>$C17*L2</f>
        <v>250</v>
      </c>
      <c r="E17">
        <f t="shared" ref="E17:F28" si="4">$C17*M2</f>
        <v>100</v>
      </c>
      <c r="F17">
        <f t="shared" si="4"/>
        <v>100</v>
      </c>
      <c r="G17">
        <f>SUM(D17:F17)</f>
        <v>450</v>
      </c>
      <c r="I17" s="48">
        <f>SUMPRODUCT(C17:C28,O2:O13)</f>
        <v>1769</v>
      </c>
    </row>
    <row r="18" spans="1:9" x14ac:dyDescent="0.35">
      <c r="A18" s="37">
        <v>2</v>
      </c>
      <c r="B18" s="12" t="s">
        <v>7</v>
      </c>
      <c r="C18" s="50">
        <v>1</v>
      </c>
      <c r="D18">
        <f t="shared" ref="D18:D28" si="5">$C18*L3</f>
        <v>165</v>
      </c>
      <c r="E18">
        <f t="shared" si="4"/>
        <v>99</v>
      </c>
      <c r="F18">
        <f t="shared" si="4"/>
        <v>99</v>
      </c>
      <c r="G18">
        <f t="shared" ref="G18:G28" si="6">SUM(D18:F18)</f>
        <v>363</v>
      </c>
    </row>
    <row r="19" spans="1:9" x14ac:dyDescent="0.35">
      <c r="A19" s="37">
        <v>3</v>
      </c>
      <c r="B19" s="12" t="s">
        <v>7</v>
      </c>
      <c r="C19" s="50">
        <v>0</v>
      </c>
      <c r="D19">
        <f t="shared" si="5"/>
        <v>0</v>
      </c>
      <c r="E19">
        <f t="shared" si="4"/>
        <v>0</v>
      </c>
      <c r="F19">
        <f t="shared" si="4"/>
        <v>0</v>
      </c>
      <c r="G19">
        <f t="shared" si="6"/>
        <v>0</v>
      </c>
    </row>
    <row r="20" spans="1:9" x14ac:dyDescent="0.35">
      <c r="A20" s="37">
        <v>4</v>
      </c>
      <c r="B20" s="12" t="s">
        <v>7</v>
      </c>
      <c r="C20" s="50">
        <v>1</v>
      </c>
      <c r="D20">
        <f t="shared" si="5"/>
        <v>750</v>
      </c>
      <c r="E20">
        <f t="shared" si="4"/>
        <v>500</v>
      </c>
      <c r="F20">
        <f t="shared" si="4"/>
        <v>300</v>
      </c>
      <c r="G20">
        <f t="shared" si="6"/>
        <v>1550</v>
      </c>
    </row>
    <row r="21" spans="1:9" ht="15" thickBot="1" x14ac:dyDescent="0.4">
      <c r="A21" s="38">
        <v>5</v>
      </c>
      <c r="B21" s="13" t="s">
        <v>7</v>
      </c>
      <c r="C21" s="51">
        <v>1</v>
      </c>
      <c r="D21">
        <f t="shared" si="5"/>
        <v>150</v>
      </c>
      <c r="E21">
        <f t="shared" si="4"/>
        <v>300</v>
      </c>
      <c r="F21">
        <f t="shared" si="4"/>
        <v>600</v>
      </c>
      <c r="G21">
        <f t="shared" si="6"/>
        <v>1050</v>
      </c>
    </row>
    <row r="22" spans="1:9" x14ac:dyDescent="0.35">
      <c r="A22" s="39">
        <v>6</v>
      </c>
      <c r="B22" s="14" t="s">
        <v>8</v>
      </c>
      <c r="C22" s="52">
        <v>0</v>
      </c>
      <c r="D22">
        <f t="shared" si="5"/>
        <v>0</v>
      </c>
      <c r="E22">
        <f t="shared" si="4"/>
        <v>0</v>
      </c>
      <c r="F22">
        <f t="shared" si="4"/>
        <v>0</v>
      </c>
      <c r="G22">
        <f t="shared" si="6"/>
        <v>0</v>
      </c>
    </row>
    <row r="23" spans="1:9" x14ac:dyDescent="0.35">
      <c r="A23" s="37">
        <v>7</v>
      </c>
      <c r="B23" s="12" t="s">
        <v>8</v>
      </c>
      <c r="C23" s="50">
        <v>1</v>
      </c>
      <c r="D23">
        <f t="shared" si="5"/>
        <v>750</v>
      </c>
      <c r="E23">
        <f t="shared" si="4"/>
        <v>750</v>
      </c>
      <c r="F23">
        <f t="shared" si="4"/>
        <v>300</v>
      </c>
      <c r="G23">
        <f t="shared" si="6"/>
        <v>1800</v>
      </c>
    </row>
    <row r="24" spans="1:9" x14ac:dyDescent="0.35">
      <c r="A24" s="37">
        <v>8</v>
      </c>
      <c r="B24" s="12" t="s">
        <v>8</v>
      </c>
      <c r="C24" s="50">
        <v>1</v>
      </c>
      <c r="D24">
        <f t="shared" si="5"/>
        <v>800</v>
      </c>
      <c r="E24">
        <f t="shared" si="4"/>
        <v>700</v>
      </c>
      <c r="F24">
        <f t="shared" si="4"/>
        <v>600</v>
      </c>
      <c r="G24">
        <f t="shared" si="6"/>
        <v>2100</v>
      </c>
    </row>
    <row r="25" spans="1:9" ht="15" thickBot="1" x14ac:dyDescent="0.4">
      <c r="A25" s="38">
        <v>9</v>
      </c>
      <c r="B25" s="13" t="s">
        <v>8</v>
      </c>
      <c r="C25" s="51">
        <v>1</v>
      </c>
      <c r="D25">
        <f t="shared" si="5"/>
        <v>268</v>
      </c>
      <c r="E25">
        <f t="shared" si="4"/>
        <v>402</v>
      </c>
      <c r="F25">
        <f t="shared" si="4"/>
        <v>536</v>
      </c>
      <c r="G25">
        <f t="shared" si="6"/>
        <v>1206</v>
      </c>
    </row>
    <row r="26" spans="1:9" x14ac:dyDescent="0.35">
      <c r="A26" s="40">
        <v>10</v>
      </c>
      <c r="B26" s="10" t="s">
        <v>9</v>
      </c>
      <c r="C26" s="53">
        <v>1</v>
      </c>
      <c r="D26">
        <f t="shared" si="5"/>
        <v>100</v>
      </c>
      <c r="E26">
        <f t="shared" si="4"/>
        <v>200</v>
      </c>
      <c r="F26">
        <f t="shared" si="4"/>
        <v>400</v>
      </c>
      <c r="G26">
        <f t="shared" si="6"/>
        <v>700</v>
      </c>
    </row>
    <row r="27" spans="1:9" x14ac:dyDescent="0.35">
      <c r="A27" s="40">
        <v>11</v>
      </c>
      <c r="B27" s="10" t="s">
        <v>9</v>
      </c>
      <c r="C27" s="53">
        <v>1</v>
      </c>
      <c r="D27">
        <f t="shared" si="5"/>
        <v>350</v>
      </c>
      <c r="E27">
        <f t="shared" si="4"/>
        <v>250</v>
      </c>
      <c r="F27">
        <f t="shared" si="4"/>
        <v>150</v>
      </c>
      <c r="G27">
        <f t="shared" si="6"/>
        <v>750</v>
      </c>
    </row>
    <row r="28" spans="1:9" x14ac:dyDescent="0.35">
      <c r="A28" s="40">
        <v>12</v>
      </c>
      <c r="B28" s="10" t="s">
        <v>9</v>
      </c>
      <c r="C28" s="53">
        <v>0</v>
      </c>
      <c r="D28">
        <f t="shared" si="5"/>
        <v>0</v>
      </c>
      <c r="E28">
        <f t="shared" si="4"/>
        <v>0</v>
      </c>
      <c r="F28">
        <f t="shared" si="4"/>
        <v>0</v>
      </c>
      <c r="G28">
        <f t="shared" si="6"/>
        <v>0</v>
      </c>
    </row>
    <row r="29" spans="1:9" x14ac:dyDescent="0.35">
      <c r="D29" s="11">
        <f>SUM(D17:D28)</f>
        <v>3583</v>
      </c>
      <c r="E29" s="11">
        <f t="shared" ref="E29:F29" si="7">SUM(E17:E28)</f>
        <v>3301</v>
      </c>
      <c r="F29" s="11">
        <f t="shared" si="7"/>
        <v>3085</v>
      </c>
      <c r="G29" s="8">
        <f>SUM(D29:F29)</f>
        <v>9969</v>
      </c>
    </row>
    <row r="30" spans="1:9" x14ac:dyDescent="0.35">
      <c r="D30" t="s">
        <v>10</v>
      </c>
      <c r="E30" t="s">
        <v>10</v>
      </c>
      <c r="F30" t="s">
        <v>10</v>
      </c>
      <c r="G30" t="s">
        <v>10</v>
      </c>
    </row>
    <row r="31" spans="1:9" x14ac:dyDescent="0.35">
      <c r="B31" t="s">
        <v>63</v>
      </c>
      <c r="D31" s="22">
        <v>4000</v>
      </c>
      <c r="E31" s="22">
        <v>4000</v>
      </c>
      <c r="F31" s="22">
        <v>4000</v>
      </c>
      <c r="G31" s="23">
        <v>10000</v>
      </c>
    </row>
    <row r="34" spans="1:7" x14ac:dyDescent="0.35">
      <c r="A34" t="s">
        <v>29</v>
      </c>
      <c r="B34" s="10" t="s">
        <v>1</v>
      </c>
      <c r="C34" t="s">
        <v>25</v>
      </c>
      <c r="D34" t="s">
        <v>27</v>
      </c>
      <c r="E34" t="s">
        <v>13</v>
      </c>
      <c r="F34" t="s">
        <v>14</v>
      </c>
      <c r="G34" t="s">
        <v>15</v>
      </c>
    </row>
    <row r="35" spans="1:7" x14ac:dyDescent="0.35">
      <c r="B35" t="s">
        <v>7</v>
      </c>
      <c r="C35">
        <f>IF(SUM(C17:C21)&gt;0,1,0)</f>
        <v>1</v>
      </c>
      <c r="D35">
        <f>SUM(D17:D21)</f>
        <v>1315</v>
      </c>
      <c r="E35">
        <f>SUM(E17:E21)</f>
        <v>999</v>
      </c>
      <c r="F35">
        <f t="shared" ref="F35" si="8">SUM(F17:F21)</f>
        <v>1099</v>
      </c>
      <c r="G35">
        <f>SUM(G17:G21)</f>
        <v>3413</v>
      </c>
    </row>
    <row r="36" spans="1:7" x14ac:dyDescent="0.35">
      <c r="B36" t="s">
        <v>8</v>
      </c>
      <c r="C36">
        <f>IF(SUM(C18:C22)&gt;0,1,0)</f>
        <v>1</v>
      </c>
      <c r="D36">
        <f>SUM(D22:D25)</f>
        <v>1818</v>
      </c>
      <c r="E36">
        <f t="shared" ref="E36:G36" si="9">SUM(E22:E25)</f>
        <v>1852</v>
      </c>
      <c r="F36">
        <f t="shared" si="9"/>
        <v>1436</v>
      </c>
      <c r="G36">
        <f t="shared" si="9"/>
        <v>5106</v>
      </c>
    </row>
    <row r="37" spans="1:7" x14ac:dyDescent="0.35">
      <c r="B37" t="s">
        <v>9</v>
      </c>
      <c r="C37">
        <f>IF(SUM(C19:C23)&gt;0,1,0)</f>
        <v>1</v>
      </c>
      <c r="D37">
        <f>SUM(D26:D28)</f>
        <v>450</v>
      </c>
      <c r="E37">
        <f t="shared" ref="E37" si="10">SUM(E26:E28)</f>
        <v>450</v>
      </c>
      <c r="F37">
        <f>SUM(F26:F28)</f>
        <v>550</v>
      </c>
      <c r="G37">
        <f>SUM(G26:G28)</f>
        <v>1450</v>
      </c>
    </row>
    <row r="39" spans="1:7" x14ac:dyDescent="0.35">
      <c r="A39" t="s">
        <v>30</v>
      </c>
      <c r="D39" t="s">
        <v>28</v>
      </c>
    </row>
    <row r="40" spans="1:7" x14ac:dyDescent="0.35">
      <c r="A40" t="s">
        <v>20</v>
      </c>
      <c r="B40">
        <f>IF(D$29&lt;=D$31,0,1)</f>
        <v>0</v>
      </c>
      <c r="D40" t="s">
        <v>7</v>
      </c>
      <c r="E40" t="s">
        <v>8</v>
      </c>
      <c r="F40" t="s">
        <v>9</v>
      </c>
    </row>
    <row r="41" spans="1:7" x14ac:dyDescent="0.35">
      <c r="A41" t="s">
        <v>21</v>
      </c>
      <c r="B41">
        <f>IF(E$29&lt;=E$31,0,1)</f>
        <v>0</v>
      </c>
      <c r="D41">
        <f>SUM(C17:C21)</f>
        <v>4</v>
      </c>
      <c r="E41">
        <f>SUM(C22:C25)</f>
        <v>3</v>
      </c>
      <c r="F41">
        <f>SUM(C26:C28)</f>
        <v>2</v>
      </c>
    </row>
    <row r="42" spans="1:7" x14ac:dyDescent="0.35">
      <c r="A42" t="s">
        <v>22</v>
      </c>
      <c r="B42">
        <f>IF(F$29&lt;=F$31,0,1)</f>
        <v>0</v>
      </c>
      <c r="D42" t="s">
        <v>23</v>
      </c>
      <c r="E42" t="s">
        <v>23</v>
      </c>
      <c r="F42" t="s">
        <v>23</v>
      </c>
    </row>
    <row r="43" spans="1:7" x14ac:dyDescent="0.35">
      <c r="A43" t="s">
        <v>26</v>
      </c>
      <c r="B43">
        <f>IF(G$29&lt;=G$31,0,1)</f>
        <v>0</v>
      </c>
      <c r="C43" t="s">
        <v>62</v>
      </c>
      <c r="D43" s="45">
        <f>$A46</f>
        <v>1</v>
      </c>
      <c r="E43" s="45">
        <f t="shared" ref="E43:F43" si="11">$A46</f>
        <v>1</v>
      </c>
      <c r="F43" s="45">
        <f t="shared" si="11"/>
        <v>1</v>
      </c>
      <c r="G43" s="10"/>
    </row>
    <row r="45" spans="1:7" x14ac:dyDescent="0.35">
      <c r="A45" t="s">
        <v>66</v>
      </c>
    </row>
    <row r="46" spans="1:7" x14ac:dyDescent="0.35">
      <c r="A46" s="45">
        <v>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21344-A6E5-43F8-8641-53AE7618232C}">
  <dimension ref="A1:B18"/>
  <sheetViews>
    <sheetView workbookViewId="0"/>
  </sheetViews>
  <sheetFormatPr defaultRowHeight="14.5" x14ac:dyDescent="0.35"/>
  <sheetData>
    <row r="1" spans="1:2" x14ac:dyDescent="0.35">
      <c r="A1">
        <v>1</v>
      </c>
      <c r="B1">
        <v>1</v>
      </c>
    </row>
    <row r="2" spans="1:2" x14ac:dyDescent="0.35">
      <c r="A2" t="s">
        <v>91</v>
      </c>
      <c r="B2" t="s">
        <v>107</v>
      </c>
    </row>
    <row r="3" spans="1:2" x14ac:dyDescent="0.35">
      <c r="A3">
        <v>1</v>
      </c>
      <c r="B3">
        <v>1</v>
      </c>
    </row>
    <row r="4" spans="1:2" x14ac:dyDescent="0.35">
      <c r="A4">
        <v>10000</v>
      </c>
      <c r="B4">
        <v>4000</v>
      </c>
    </row>
    <row r="5" spans="1:2" x14ac:dyDescent="0.35">
      <c r="A5">
        <v>15000</v>
      </c>
      <c r="B5">
        <v>9000</v>
      </c>
    </row>
    <row r="6" spans="1:2" x14ac:dyDescent="0.35">
      <c r="A6">
        <v>1000</v>
      </c>
      <c r="B6">
        <v>1000</v>
      </c>
    </row>
    <row r="8" spans="1:2" x14ac:dyDescent="0.35">
      <c r="A8" s="17"/>
      <c r="B8" s="17" t="s">
        <v>95</v>
      </c>
    </row>
    <row r="9" spans="1:2" x14ac:dyDescent="0.35">
      <c r="A9" t="s">
        <v>92</v>
      </c>
      <c r="B9" t="s">
        <v>91</v>
      </c>
    </row>
    <row r="10" spans="1:2" x14ac:dyDescent="0.35">
      <c r="A10" t="s">
        <v>93</v>
      </c>
      <c r="B10">
        <v>1</v>
      </c>
    </row>
    <row r="11" spans="1:2" x14ac:dyDescent="0.35">
      <c r="B11">
        <v>10000</v>
      </c>
    </row>
    <row r="12" spans="1:2" x14ac:dyDescent="0.35">
      <c r="B12">
        <v>15000</v>
      </c>
    </row>
    <row r="13" spans="1:2" x14ac:dyDescent="0.35">
      <c r="B13">
        <v>1000</v>
      </c>
    </row>
    <row r="15" spans="1:2" x14ac:dyDescent="0.35">
      <c r="B15" s="17" t="s">
        <v>95</v>
      </c>
    </row>
    <row r="16" spans="1:2" x14ac:dyDescent="0.35">
      <c r="B16" t="s">
        <v>92</v>
      </c>
    </row>
    <row r="17" spans="2:2" x14ac:dyDescent="0.35">
      <c r="B17" t="s">
        <v>108</v>
      </c>
    </row>
    <row r="18" spans="2:2" x14ac:dyDescent="0.35">
      <c r="B18" t="s">
        <v>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88</vt:i4>
      </vt:variant>
    </vt:vector>
  </HeadingPairs>
  <TitlesOfParts>
    <vt:vector size="102" baseType="lpstr">
      <vt:lpstr>Basic Model (Q1)</vt:lpstr>
      <vt:lpstr>One-way table of NPV % decrease</vt:lpstr>
      <vt:lpstr>modified model 1 (Q4)</vt:lpstr>
      <vt:lpstr>modified model 2 (Q5)</vt:lpstr>
      <vt:lpstr>One-way table of Joint</vt:lpstr>
      <vt:lpstr>modified model 3 (Qa)</vt:lpstr>
      <vt:lpstr>modified model 4 (Qb)</vt:lpstr>
      <vt:lpstr>For Recommendation</vt:lpstr>
      <vt:lpstr>One-way table of NPV % Increase</vt:lpstr>
      <vt:lpstr>One-way table of Total Maximum</vt:lpstr>
      <vt:lpstr>Two-way table of Max on total&amp;1</vt:lpstr>
      <vt:lpstr>Detail of last two-way table</vt:lpstr>
      <vt:lpstr>Two-way table of Max on total&amp;2</vt:lpstr>
      <vt:lpstr>Two-way table of Max on total&amp;3</vt:lpstr>
      <vt:lpstr>'One-way table of Joint'!ChartData</vt:lpstr>
      <vt:lpstr>'One-way table of NPV % decrease'!ChartData</vt:lpstr>
      <vt:lpstr>'One-way table of NPV % Increase'!ChartData</vt:lpstr>
      <vt:lpstr>'One-way table of Total Maximum'!ChartData</vt:lpstr>
      <vt:lpstr>'Detail of last two-way table'!ChartData1</vt:lpstr>
      <vt:lpstr>'Two-way table of Max on total&amp;1'!ChartData1</vt:lpstr>
      <vt:lpstr>'Two-way table of Max on total&amp;2'!ChartData1</vt:lpstr>
      <vt:lpstr>'Two-way table of Max on total&amp;3'!ChartData1</vt:lpstr>
      <vt:lpstr>'Detail of last two-way table'!ChartData2</vt:lpstr>
      <vt:lpstr>'Two-way table of Max on total&amp;1'!ChartData2</vt:lpstr>
      <vt:lpstr>'Two-way table of Max on total&amp;2'!ChartData2</vt:lpstr>
      <vt:lpstr>'Two-way table of Max on total&amp;3'!ChartData2</vt:lpstr>
      <vt:lpstr>'One-way table of Joint'!InputValues</vt:lpstr>
      <vt:lpstr>'One-way table of NPV % decrease'!InputValues</vt:lpstr>
      <vt:lpstr>'One-way table of NPV % Increase'!InputValues</vt:lpstr>
      <vt:lpstr>'One-way table of Total Maximum'!InputValues</vt:lpstr>
      <vt:lpstr>'Detail of last two-way table'!InputValues1</vt:lpstr>
      <vt:lpstr>'Two-way table of Max on total&amp;1'!InputValues1</vt:lpstr>
      <vt:lpstr>'Two-way table of Max on total&amp;2'!InputValues1</vt:lpstr>
      <vt:lpstr>'Two-way table of Max on total&amp;3'!InputValues1</vt:lpstr>
      <vt:lpstr>'Detail of last two-way table'!InputValues2</vt:lpstr>
      <vt:lpstr>'Two-way table of Max on total&amp;1'!InputValues2</vt:lpstr>
      <vt:lpstr>'Two-way table of Max on total&amp;2'!InputValues2</vt:lpstr>
      <vt:lpstr>'Two-way table of Max on total&amp;3'!InputValues2</vt:lpstr>
      <vt:lpstr>'Detail of last two-way table'!OutputAddresses</vt:lpstr>
      <vt:lpstr>'One-way table of Joint'!OutputAddresses</vt:lpstr>
      <vt:lpstr>'One-way table of NPV % decrease'!OutputAddresses</vt:lpstr>
      <vt:lpstr>'One-way table of NPV % Increase'!OutputAddresses</vt:lpstr>
      <vt:lpstr>'One-way table of Total Maximum'!OutputAddresses</vt:lpstr>
      <vt:lpstr>'Two-way table of Max on total&amp;1'!OutputAddresses</vt:lpstr>
      <vt:lpstr>'Two-way table of Max on total&amp;2'!OutputAddresses</vt:lpstr>
      <vt:lpstr>'Two-way table of Max on total&amp;3'!OutputAddresses</vt:lpstr>
      <vt:lpstr>'One-way table of Joint'!OutputValues</vt:lpstr>
      <vt:lpstr>'One-way table of NPV % decrease'!OutputValues</vt:lpstr>
      <vt:lpstr>'One-way table of NPV % Increase'!OutputValues</vt:lpstr>
      <vt:lpstr>'One-way table of Total Maximum'!OutputValues</vt:lpstr>
      <vt:lpstr>'Detail of last two-way table'!OutputValues_1</vt:lpstr>
      <vt:lpstr>'Two-way table of Max on total&amp;1'!OutputValues_1</vt:lpstr>
      <vt:lpstr>'Two-way table of Max on total&amp;2'!OutputValues_1</vt:lpstr>
      <vt:lpstr>'Two-way table of Max on total&amp;3'!OutputValues_1</vt:lpstr>
      <vt:lpstr>'Detail of last two-way table'!OutputValues_10</vt:lpstr>
      <vt:lpstr>'Two-way table of Max on total&amp;1'!OutputValues_10</vt:lpstr>
      <vt:lpstr>'Two-way table of Max on total&amp;2'!OutputValues_10</vt:lpstr>
      <vt:lpstr>'Two-way table of Max on total&amp;3'!OutputValues_10</vt:lpstr>
      <vt:lpstr>'Detail of last two-way table'!OutputValues_11</vt:lpstr>
      <vt:lpstr>'Two-way table of Max on total&amp;1'!OutputValues_11</vt:lpstr>
      <vt:lpstr>'Two-way table of Max on total&amp;2'!OutputValues_11</vt:lpstr>
      <vt:lpstr>'Two-way table of Max on total&amp;3'!OutputValues_11</vt:lpstr>
      <vt:lpstr>'Detail of last two-way table'!OutputValues_12</vt:lpstr>
      <vt:lpstr>'Two-way table of Max on total&amp;1'!OutputValues_12</vt:lpstr>
      <vt:lpstr>'Two-way table of Max on total&amp;2'!OutputValues_12</vt:lpstr>
      <vt:lpstr>'Two-way table of Max on total&amp;3'!OutputValues_12</vt:lpstr>
      <vt:lpstr>'Detail of last two-way table'!OutputValues_13</vt:lpstr>
      <vt:lpstr>'Two-way table of Max on total&amp;1'!OutputValues_13</vt:lpstr>
      <vt:lpstr>'Two-way table of Max on total&amp;2'!OutputValues_13</vt:lpstr>
      <vt:lpstr>'Two-way table of Max on total&amp;3'!OutputValues_13</vt:lpstr>
      <vt:lpstr>'Detail of last two-way table'!OutputValues_2</vt:lpstr>
      <vt:lpstr>'Two-way table of Max on total&amp;1'!OutputValues_2</vt:lpstr>
      <vt:lpstr>'Two-way table of Max on total&amp;2'!OutputValues_2</vt:lpstr>
      <vt:lpstr>'Two-way table of Max on total&amp;3'!OutputValues_2</vt:lpstr>
      <vt:lpstr>'Detail of last two-way table'!OutputValues_3</vt:lpstr>
      <vt:lpstr>'Two-way table of Max on total&amp;1'!OutputValues_3</vt:lpstr>
      <vt:lpstr>'Two-way table of Max on total&amp;2'!OutputValues_3</vt:lpstr>
      <vt:lpstr>'Two-way table of Max on total&amp;3'!OutputValues_3</vt:lpstr>
      <vt:lpstr>'Detail of last two-way table'!OutputValues_4</vt:lpstr>
      <vt:lpstr>'Two-way table of Max on total&amp;1'!OutputValues_4</vt:lpstr>
      <vt:lpstr>'Two-way table of Max on total&amp;2'!OutputValues_4</vt:lpstr>
      <vt:lpstr>'Two-way table of Max on total&amp;3'!OutputValues_4</vt:lpstr>
      <vt:lpstr>'Detail of last two-way table'!OutputValues_5</vt:lpstr>
      <vt:lpstr>'Two-way table of Max on total&amp;1'!OutputValues_5</vt:lpstr>
      <vt:lpstr>'Two-way table of Max on total&amp;2'!OutputValues_5</vt:lpstr>
      <vt:lpstr>'Two-way table of Max on total&amp;3'!OutputValues_5</vt:lpstr>
      <vt:lpstr>'Detail of last two-way table'!OutputValues_6</vt:lpstr>
      <vt:lpstr>'Two-way table of Max on total&amp;1'!OutputValues_6</vt:lpstr>
      <vt:lpstr>'Two-way table of Max on total&amp;2'!OutputValues_6</vt:lpstr>
      <vt:lpstr>'Two-way table of Max on total&amp;3'!OutputValues_6</vt:lpstr>
      <vt:lpstr>'Detail of last two-way table'!OutputValues_7</vt:lpstr>
      <vt:lpstr>'Two-way table of Max on total&amp;1'!OutputValues_7</vt:lpstr>
      <vt:lpstr>'Two-way table of Max on total&amp;2'!OutputValues_7</vt:lpstr>
      <vt:lpstr>'Two-way table of Max on total&amp;3'!OutputValues_7</vt:lpstr>
      <vt:lpstr>'Detail of last two-way table'!OutputValues_8</vt:lpstr>
      <vt:lpstr>'Two-way table of Max on total&amp;1'!OutputValues_8</vt:lpstr>
      <vt:lpstr>'Two-way table of Max on total&amp;2'!OutputValues_8</vt:lpstr>
      <vt:lpstr>'Two-way table of Max on total&amp;3'!OutputValues_8</vt:lpstr>
      <vt:lpstr>'Detail of last two-way table'!OutputValues_9</vt:lpstr>
      <vt:lpstr>'Two-way table of Max on total&amp;1'!OutputValues_9</vt:lpstr>
      <vt:lpstr>'Two-way table of Max on total&amp;2'!OutputValues_9</vt:lpstr>
      <vt:lpstr>'Two-way table of Max on total&amp;3'!OutputValues_9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YIWUN CHEN</dc:creator>
  <cp:lastModifiedBy>more Lewes</cp:lastModifiedBy>
  <dcterms:created xsi:type="dcterms:W3CDTF">2019-11-14T20:33:44Z</dcterms:created>
  <dcterms:modified xsi:type="dcterms:W3CDTF">2019-11-21T04:54:56Z</dcterms:modified>
</cp:coreProperties>
</file>